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2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3.xml" ContentType="application/vnd.openxmlformats-officedocument.drawing+xml"/>
  <Override PartName="/xl/charts/chart16.xml" ContentType="application/vnd.openxmlformats-officedocument.drawingml.chart+xml"/>
  <Override PartName="/xl/drawings/drawing14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7.xml" ContentType="application/vnd.openxmlformats-officedocument.drawing+xml"/>
  <Override PartName="/xl/tables/table1.xml" ContentType="application/vnd.openxmlformats-officedocument.spreadsheetml.tab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0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1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22.xml" ContentType="application/vnd.openxmlformats-officedocument.drawing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2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23.xml" ContentType="application/vnd.openxmlformats-officedocument.drawing+xml"/>
  <Override PartName="/xl/charts/chart33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4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24.xml" ContentType="application/vnd.openxmlformats-officedocument.drawing+xml"/>
  <Override PartName="/xl/charts/chart35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25.xml" ContentType="application/vnd.openxmlformats-officedocument.drawing+xml"/>
  <Override PartName="/xl/charts/chart36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26.xml" ContentType="application/vnd.openxmlformats-officedocument.drawing+xml"/>
  <Override PartName="/xl/charts/chart37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8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27.xml" ContentType="application/vnd.openxmlformats-officedocument.drawing+xml"/>
  <Override PartName="/xl/charts/chart39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28.xml" ContentType="application/vnd.openxmlformats-officedocument.drawing+xml"/>
  <Override PartName="/xl/charts/chart41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2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29.xml" ContentType="application/vnd.openxmlformats-officedocument.drawing+xml"/>
  <Override PartName="/xl/charts/chart43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4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5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FOP/Shared Documents/04. Winter Review/01. Winter Review 24-25/"/>
    </mc:Choice>
  </mc:AlternateContent>
  <xr:revisionPtr revIDLastSave="0" documentId="8_{4B89C126-C739-4865-B21B-29CB41113CC6}" xr6:coauthVersionLast="47" xr6:coauthVersionMax="47" xr10:uidLastSave="{00000000-0000-0000-0000-000000000000}"/>
  <bookViews>
    <workbookView xWindow="-120" yWindow="-120" windowWidth="29040" windowHeight="15720" tabRatio="945" xr2:uid="{4828CAE7-01DB-4460-A680-46A93D75EDB5}"/>
  </bookViews>
  <sheets>
    <sheet name="Contents" sheetId="3" r:id="rId1"/>
    <sheet name="Demand Breakdown" sheetId="40" r:id="rId2"/>
    <sheet name="Supply Breakdown" sheetId="39" r:id="rId3"/>
    <sheet name="Table 4-5" sheetId="29" r:id="rId4"/>
    <sheet name="Figure 1" sheetId="28" r:id="rId5"/>
    <sheet name="Figure 2" sheetId="32" r:id="rId6"/>
    <sheet name="Table 1-2" sheetId="44" r:id="rId7"/>
    <sheet name="Figure 3" sheetId="35" r:id="rId8"/>
    <sheet name="Table 3" sheetId="5" r:id="rId9"/>
    <sheet name="Figure 4" sheetId="37" r:id="rId10"/>
    <sheet name="Figure 5" sheetId="43" r:id="rId11"/>
    <sheet name="Figure 6" sheetId="30" r:id="rId12"/>
    <sheet name="Table 6 &amp; Figure 7" sheetId="45" r:id="rId13"/>
    <sheet name="Figure 8" sheetId="50" r:id="rId14"/>
    <sheet name="Figure 9" sheetId="34" r:id="rId15"/>
    <sheet name="Figure 10" sheetId="42" r:id="rId16"/>
    <sheet name="Figure 11-12" sheetId="31" r:id="rId17"/>
    <sheet name="Figure 13" sheetId="36" r:id="rId18"/>
    <sheet name="Figure 14" sheetId="26" r:id="rId19"/>
    <sheet name="Figure 15" sheetId="27" r:id="rId20"/>
    <sheet name="Figure 16-17" sheetId="15" r:id="rId21"/>
    <sheet name="Figure 18-19" sheetId="6" r:id="rId22"/>
    <sheet name="Figure 20-21" sheetId="7" r:id="rId23"/>
    <sheet name="Figure 22-23" sheetId="8" r:id="rId24"/>
    <sheet name="Figure 24-25" sheetId="19" r:id="rId25"/>
    <sheet name="Figure 26" sheetId="23" r:id="rId26"/>
    <sheet name="Figure 27" sheetId="25" r:id="rId27"/>
    <sheet name="Figure 28-29" sheetId="10" r:id="rId28"/>
    <sheet name="Figure 30-31" sheetId="11" r:id="rId29"/>
    <sheet name="Figure 32-33" sheetId="12" r:id="rId30"/>
    <sheet name="Figure 34-35" sheetId="20" r:id="rId31"/>
    <sheet name="Demand_Table" sheetId="1" r:id="rId32"/>
    <sheet name="Supply_Table" sheetId="52" r:id="rId33"/>
    <sheet name="Power 20-23" sheetId="17" r:id="rId34"/>
  </sheets>
  <definedNames>
    <definedName name="_xlnm._FilterDatabase" localSheetId="18" hidden="1">'Figure 14'!$A$2:$E$185</definedName>
    <definedName name="_xlnm._FilterDatabase" localSheetId="19" hidden="1">'Figure 15'!$A$2:$D$1823</definedName>
    <definedName name="_xlchart.v1.0" hidden="1">'Figure 4'!$A$17</definedName>
    <definedName name="_xlchart.v1.1" hidden="1">'Figure 4'!$A$18</definedName>
    <definedName name="_xlchart.v1.2" hidden="1">'Figure 4'!$B$16:$M$16</definedName>
    <definedName name="_xlchart.v1.3" hidden="1">'Figure 4'!$B$17:$M$17</definedName>
    <definedName name="_xlchart.v1.4" hidden="1">'Figure 4'!$B$18:$M$18</definedName>
    <definedName name="CumForecast">#REF!</definedName>
    <definedName name="forecast_start" localSheetId="15">#REF!</definedName>
    <definedName name="forecast_start">#REF!</definedName>
    <definedName name="forecast_start_q" localSheetId="15">IF(OR(MONTH('Figure 10'!forecast_start)=1,MONTH('Figure 10'!forecast_start)=2,MONTH('Figure 10'!forecast_start)=3),"Q1",IF(OR(MONTH('Figure 10'!forecast_start)=4,MONTH('Figure 10'!forecast_start)=5,MONTH('Figure 10'!forecast_start)=6),"Q2",IF(OR(MONTH('Figure 10'!forecast_start)=7,MONTH('Figure 10'!forecast_start)=8,MONTH('Figure 10'!forecast_start)=9),"Q3","Q4")))</definedName>
    <definedName name="forecast_start_q" localSheetId="32">#N/A</definedName>
    <definedName name="forecast_start_q">IF(OR(MONTH('Figure 10'!forecast_start)=1,MONTH('Figure 10'!forecast_start)=2,MONTH('Figure 10'!forecast_start)=3),"Q1",IF(OR(MONTH('Figure 10'!forecast_start)=4,MONTH('Figure 10'!forecast_start)=5,MONTH('Figure 10'!forecast_start)=6),"Q2",IF(OR(MONTH('Figure 10'!forecast_start)=7,MONTH('Figure 10'!forecast_start)=8,MONTH('Figure 10'!forecast_start)=9),"Q3","Q4")))</definedName>
    <definedName name="forecast_start_y" localSheetId="15">YEAR('Figure 10'!forecast_start)</definedName>
    <definedName name="forecast_start_y" localSheetId="32">#N/A</definedName>
    <definedName name="forecast_start_y">YEAR('Figure 10'!forecast_start)</definedName>
    <definedName name="InitialLNG">#REF!</definedName>
    <definedName name="MRSInjection">#REF!</definedName>
    <definedName name="MRSWithdrawal">#REF!</definedName>
    <definedName name="NorwayForecast">#REF!</definedName>
    <definedName name="TotDemd">#REF!</definedName>
    <definedName name="UKCSForecas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K2" i="52" l="1"/>
  <c r="X3" i="52"/>
  <c r="AJ2" i="52" s="1"/>
  <c r="AJ7" i="52" s="1"/>
  <c r="Z3" i="52"/>
  <c r="AL2" i="52" s="1"/>
  <c r="AA3" i="52"/>
  <c r="AJ3" i="52"/>
  <c r="AK3" i="52"/>
  <c r="X4" i="52"/>
  <c r="AA4" i="52" s="1"/>
  <c r="Z4" i="52"/>
  <c r="AL3" i="52" s="1"/>
  <c r="AM3" i="52" s="1"/>
  <c r="AJ4" i="52"/>
  <c r="AK4" i="52"/>
  <c r="AL4" i="52"/>
  <c r="AM4" i="52"/>
  <c r="X5" i="52"/>
  <c r="Z5" i="52"/>
  <c r="AA5" i="52"/>
  <c r="AJ5" i="52"/>
  <c r="AK5" i="52"/>
  <c r="AL5" i="52"/>
  <c r="AM5" i="52" s="1"/>
  <c r="X6" i="52"/>
  <c r="Z6" i="52"/>
  <c r="AA6" i="52"/>
  <c r="AJ6" i="52"/>
  <c r="AK6" i="52"/>
  <c r="AL6" i="52"/>
  <c r="AM6" i="52"/>
  <c r="X7" i="52"/>
  <c r="Z7" i="52"/>
  <c r="AA7" i="52"/>
  <c r="AK7" i="52"/>
  <c r="X8" i="52"/>
  <c r="Y8" i="52"/>
  <c r="Z8" i="52"/>
  <c r="AA8" i="52"/>
  <c r="X13" i="52"/>
  <c r="Y13" i="52"/>
  <c r="Z13" i="52"/>
  <c r="X14" i="52"/>
  <c r="Y14" i="52"/>
  <c r="Z14" i="52"/>
  <c r="X15" i="52"/>
  <c r="Y15" i="52"/>
  <c r="Z15" i="52"/>
  <c r="X16" i="52"/>
  <c r="Y16" i="52"/>
  <c r="Z16" i="52"/>
  <c r="X17" i="52"/>
  <c r="Y17" i="52"/>
  <c r="Z17" i="52"/>
  <c r="X19" i="52"/>
  <c r="Z19" i="52" s="1"/>
  <c r="X23" i="52"/>
  <c r="Y23" i="52"/>
  <c r="Z23" i="52"/>
  <c r="X24" i="52"/>
  <c r="Y24" i="52"/>
  <c r="Z24" i="52"/>
  <c r="X25" i="52"/>
  <c r="Y25" i="52"/>
  <c r="Z25" i="52"/>
  <c r="X26" i="52"/>
  <c r="Y26" i="52"/>
  <c r="Z26" i="52"/>
  <c r="X27" i="52"/>
  <c r="Y27" i="52"/>
  <c r="Z27" i="52"/>
  <c r="X29" i="52"/>
  <c r="Z29" i="52"/>
  <c r="AA23" i="52" s="1" a="1"/>
  <c r="AA23" i="52" s="1"/>
  <c r="B47" i="3"/>
  <c r="B46" i="3"/>
  <c r="B45" i="3"/>
  <c r="AL7" i="52" l="1"/>
  <c r="AM2" i="52"/>
  <c r="AA13" i="52" a="1"/>
  <c r="AA13" i="52" s="1"/>
  <c r="AA17" i="52" a="1"/>
  <c r="AA17" i="52" s="1"/>
  <c r="Y19" i="52"/>
  <c r="AA15" i="52" a="1"/>
  <c r="AA15" i="52" s="1"/>
  <c r="AA16" i="52" a="1"/>
  <c r="AA16" i="52" s="1"/>
  <c r="AA14" i="52" a="1"/>
  <c r="AA14" i="52" s="1"/>
  <c r="AA25" i="52" a="1"/>
  <c r="AA25" i="52" s="1"/>
  <c r="Y29" i="52"/>
  <c r="AA27" i="52" a="1"/>
  <c r="AA27" i="52" s="1"/>
  <c r="AA24" i="52" a="1"/>
  <c r="AA24" i="52" s="1"/>
  <c r="AA26" i="52" a="1"/>
  <c r="AA26" i="52" s="1"/>
  <c r="B8" i="15"/>
  <c r="B9" i="15"/>
  <c r="B10" i="15"/>
  <c r="B11" i="15"/>
  <c r="B12" i="15"/>
  <c r="B13" i="15"/>
  <c r="B14" i="15"/>
  <c r="B15" i="15"/>
  <c r="B16" i="15"/>
  <c r="B17" i="15"/>
  <c r="B18" i="15"/>
  <c r="B19" i="15"/>
  <c r="B20" i="15"/>
  <c r="B21" i="15"/>
  <c r="B22" i="15"/>
  <c r="B23" i="15"/>
  <c r="B24" i="15"/>
  <c r="B25" i="15"/>
  <c r="B26" i="15"/>
  <c r="B27" i="15"/>
  <c r="B28" i="15"/>
  <c r="B29" i="15"/>
  <c r="B30" i="15"/>
  <c r="B31" i="15"/>
  <c r="B32" i="15"/>
  <c r="B33" i="15"/>
  <c r="B34" i="15"/>
  <c r="B35" i="15"/>
  <c r="B36" i="15"/>
  <c r="B37" i="15"/>
  <c r="B38" i="15"/>
  <c r="B39" i="15"/>
  <c r="B40" i="15"/>
  <c r="B41" i="15"/>
  <c r="B42" i="15"/>
  <c r="B43" i="15"/>
  <c r="B44" i="15"/>
  <c r="B45" i="15"/>
  <c r="B46" i="15"/>
  <c r="B47" i="15"/>
  <c r="B48" i="15"/>
  <c r="B49" i="15"/>
  <c r="B50" i="15"/>
  <c r="B51" i="15"/>
  <c r="B52" i="15"/>
  <c r="B53" i="15"/>
  <c r="B54" i="15"/>
  <c r="B55" i="15"/>
  <c r="B56" i="15"/>
  <c r="B57" i="15"/>
  <c r="B58" i="15"/>
  <c r="B59" i="15"/>
  <c r="B60" i="15"/>
  <c r="B61" i="15"/>
  <c r="B62" i="15"/>
  <c r="B63" i="15"/>
  <c r="B64" i="15"/>
  <c r="B65" i="15"/>
  <c r="B66" i="15"/>
  <c r="B67" i="15"/>
  <c r="B68" i="15"/>
  <c r="B69" i="15"/>
  <c r="B70" i="15"/>
  <c r="B71" i="15"/>
  <c r="B72" i="15"/>
  <c r="B73" i="15"/>
  <c r="B74" i="15"/>
  <c r="B75" i="15"/>
  <c r="B76" i="15"/>
  <c r="B77" i="15"/>
  <c r="B78" i="15"/>
  <c r="B79" i="15"/>
  <c r="B80" i="15"/>
  <c r="B81" i="15"/>
  <c r="B82" i="15"/>
  <c r="B83" i="15"/>
  <c r="B84" i="15"/>
  <c r="B85" i="15"/>
  <c r="B86" i="15"/>
  <c r="B87" i="15"/>
  <c r="B88" i="15"/>
  <c r="B89" i="15"/>
  <c r="B90" i="15"/>
  <c r="B91" i="15"/>
  <c r="B92" i="15"/>
  <c r="B93" i="15"/>
  <c r="B94" i="15"/>
  <c r="B95" i="15"/>
  <c r="B96" i="15"/>
  <c r="B97" i="15"/>
  <c r="B98" i="15"/>
  <c r="B99" i="15"/>
  <c r="B100" i="15"/>
  <c r="B101" i="15"/>
  <c r="B102" i="15"/>
  <c r="B103" i="15"/>
  <c r="B104" i="15"/>
  <c r="B105" i="15"/>
  <c r="B106" i="15"/>
  <c r="B107" i="15"/>
  <c r="B108" i="15"/>
  <c r="B109" i="15"/>
  <c r="B110" i="15"/>
  <c r="B111" i="15"/>
  <c r="B112" i="15"/>
  <c r="B113" i="15"/>
  <c r="B114" i="15"/>
  <c r="B115" i="15"/>
  <c r="B116" i="15"/>
  <c r="B117" i="15"/>
  <c r="B118" i="15"/>
  <c r="B119" i="15"/>
  <c r="B120" i="15"/>
  <c r="B121" i="15"/>
  <c r="B122" i="15"/>
  <c r="B123" i="15"/>
  <c r="B124" i="15"/>
  <c r="B125" i="15"/>
  <c r="B126" i="15"/>
  <c r="B127" i="15"/>
  <c r="B128" i="15"/>
  <c r="B129" i="15"/>
  <c r="B130" i="15"/>
  <c r="B131" i="15"/>
  <c r="B132" i="15"/>
  <c r="B133" i="15"/>
  <c r="B134" i="15"/>
  <c r="B135" i="15"/>
  <c r="B136" i="15"/>
  <c r="B137" i="15"/>
  <c r="B138" i="15"/>
  <c r="B139" i="15"/>
  <c r="B140" i="15"/>
  <c r="B141" i="15"/>
  <c r="B142" i="15"/>
  <c r="B143" i="15"/>
  <c r="B144" i="15"/>
  <c r="B145" i="15"/>
  <c r="B146" i="15"/>
  <c r="B147" i="15"/>
  <c r="B148" i="15"/>
  <c r="B149" i="15"/>
  <c r="B150" i="15"/>
  <c r="B151" i="15"/>
  <c r="B152" i="15"/>
  <c r="B153" i="15"/>
  <c r="B154" i="15"/>
  <c r="B155" i="15"/>
  <c r="B156" i="15"/>
  <c r="B157" i="15"/>
  <c r="B158" i="15"/>
  <c r="B159" i="15"/>
  <c r="B160" i="15"/>
  <c r="B161" i="15"/>
  <c r="B162" i="15"/>
  <c r="B163" i="15"/>
  <c r="B164" i="15"/>
  <c r="B165" i="15"/>
  <c r="B166" i="15"/>
  <c r="B167" i="15"/>
  <c r="B168" i="15"/>
  <c r="B169" i="15"/>
  <c r="B170" i="15"/>
  <c r="B171" i="15"/>
  <c r="B172" i="15"/>
  <c r="B173" i="15"/>
  <c r="B174" i="15"/>
  <c r="B175" i="15"/>
  <c r="B176" i="15"/>
  <c r="B177" i="15"/>
  <c r="B178" i="15"/>
  <c r="B179" i="15"/>
  <c r="B180" i="15"/>
  <c r="B181" i="15"/>
  <c r="B182" i="15"/>
  <c r="B183" i="15"/>
  <c r="B184" i="15"/>
  <c r="B185" i="15"/>
  <c r="B186" i="15"/>
  <c r="B187" i="15"/>
  <c r="B188" i="15"/>
  <c r="B189" i="15"/>
  <c r="B7" i="15"/>
  <c r="A1" i="52" l="1"/>
  <c r="G11" i="52"/>
  <c r="G16" i="52"/>
  <c r="G25" i="52"/>
  <c r="G28" i="52"/>
  <c r="G31" i="52"/>
  <c r="G40" i="52"/>
  <c r="G44" i="52"/>
  <c r="G55" i="52"/>
  <c r="G58" i="52"/>
  <c r="G74" i="52"/>
  <c r="G83" i="52"/>
  <c r="G84" i="52"/>
  <c r="R88" i="52"/>
  <c r="R89" i="52"/>
  <c r="G109" i="52"/>
  <c r="G112" i="52"/>
  <c r="G113" i="52"/>
  <c r="R118" i="52"/>
  <c r="G125" i="52"/>
  <c r="G127" i="52"/>
  <c r="G137" i="52"/>
  <c r="G139" i="52"/>
  <c r="G143" i="52"/>
  <c r="R145" i="52"/>
  <c r="R150" i="52"/>
  <c r="G163" i="52"/>
  <c r="G164" i="52"/>
  <c r="G166" i="52"/>
  <c r="R167" i="52"/>
  <c r="G173" i="52"/>
  <c r="G180" i="52"/>
  <c r="B8" i="40"/>
  <c r="B7" i="40"/>
  <c r="B6" i="40"/>
  <c r="B5" i="40"/>
  <c r="B4" i="40"/>
  <c r="B3" i="40"/>
  <c r="B7" i="28"/>
  <c r="B8" i="28"/>
  <c r="B6" i="28"/>
  <c r="B9" i="28" s="1"/>
  <c r="D9" i="28" s="1"/>
  <c r="B4" i="28"/>
  <c r="B5" i="28"/>
  <c r="C7" i="28"/>
  <c r="C8" i="28"/>
  <c r="C6" i="28"/>
  <c r="C4" i="28"/>
  <c r="D4" i="28" s="1"/>
  <c r="C5" i="28"/>
  <c r="B3" i="28"/>
  <c r="C3" i="28"/>
  <c r="C9" i="28" s="1"/>
  <c r="K17" i="37"/>
  <c r="J17" i="37"/>
  <c r="I17" i="37"/>
  <c r="H17" i="37"/>
  <c r="G17" i="37"/>
  <c r="F17" i="37"/>
  <c r="E17" i="37"/>
  <c r="D17" i="37"/>
  <c r="C17" i="37"/>
  <c r="C7" i="39"/>
  <c r="C6" i="45" s="1"/>
  <c r="C17" i="45" s="1"/>
  <c r="C6" i="39"/>
  <c r="C7" i="45" s="1"/>
  <c r="C18" i="45" s="1"/>
  <c r="C4" i="39"/>
  <c r="C3" i="45" s="1"/>
  <c r="C14" i="45" s="1"/>
  <c r="C3" i="39"/>
  <c r="C4" i="45" s="1"/>
  <c r="C15" i="45" s="1"/>
  <c r="C10" i="37"/>
  <c r="D10" i="37"/>
  <c r="E10" i="37"/>
  <c r="F10" i="37"/>
  <c r="G10" i="37"/>
  <c r="H10" i="37"/>
  <c r="I10" i="37"/>
  <c r="J10" i="37"/>
  <c r="K10" i="37"/>
  <c r="L10" i="37"/>
  <c r="M10" i="37"/>
  <c r="B10" i="37"/>
  <c r="C9" i="37"/>
  <c r="D9" i="37"/>
  <c r="E9" i="37"/>
  <c r="F9" i="37"/>
  <c r="G9" i="37"/>
  <c r="H9" i="37"/>
  <c r="I9" i="37"/>
  <c r="J9" i="37"/>
  <c r="K9" i="37"/>
  <c r="L9" i="37"/>
  <c r="M9" i="37"/>
  <c r="B9" i="37"/>
  <c r="H5" i="32"/>
  <c r="H6" i="32"/>
  <c r="H7" i="32"/>
  <c r="H8" i="32"/>
  <c r="H9" i="32"/>
  <c r="H10" i="32"/>
  <c r="H11" i="32"/>
  <c r="H12" i="32"/>
  <c r="H13" i="32"/>
  <c r="H14" i="32"/>
  <c r="H15" i="32"/>
  <c r="H16" i="32"/>
  <c r="H17" i="32"/>
  <c r="H18" i="32"/>
  <c r="H19" i="32"/>
  <c r="H20" i="32"/>
  <c r="H21" i="32"/>
  <c r="H22" i="32"/>
  <c r="H23" i="32"/>
  <c r="H24" i="32"/>
  <c r="H25" i="32"/>
  <c r="H26" i="32"/>
  <c r="H27" i="32"/>
  <c r="H28" i="32"/>
  <c r="H29" i="32"/>
  <c r="H30" i="32"/>
  <c r="H31" i="32"/>
  <c r="H32" i="32"/>
  <c r="H33" i="32"/>
  <c r="H34" i="32"/>
  <c r="H35" i="32"/>
  <c r="H36" i="32"/>
  <c r="H37" i="32"/>
  <c r="H38" i="32"/>
  <c r="H39" i="32"/>
  <c r="H40" i="32"/>
  <c r="H41" i="32"/>
  <c r="H42" i="32"/>
  <c r="H43" i="32"/>
  <c r="H44" i="32"/>
  <c r="H45" i="32"/>
  <c r="H46" i="32"/>
  <c r="H47" i="32"/>
  <c r="H48" i="32"/>
  <c r="H49" i="32"/>
  <c r="H50" i="32"/>
  <c r="H51" i="32"/>
  <c r="H52" i="32"/>
  <c r="H53" i="32"/>
  <c r="H54" i="32"/>
  <c r="H55" i="32"/>
  <c r="H56" i="32"/>
  <c r="H57" i="32"/>
  <c r="H58" i="32"/>
  <c r="H59" i="32"/>
  <c r="H60" i="32"/>
  <c r="H61" i="32"/>
  <c r="H62" i="32"/>
  <c r="H63" i="32"/>
  <c r="H64" i="32"/>
  <c r="H65" i="32"/>
  <c r="H66" i="32"/>
  <c r="H67" i="32"/>
  <c r="H68" i="32"/>
  <c r="H69" i="32"/>
  <c r="H70" i="32"/>
  <c r="H71" i="32"/>
  <c r="H72" i="32"/>
  <c r="H73" i="32"/>
  <c r="H74" i="32"/>
  <c r="H75" i="32"/>
  <c r="H76" i="32"/>
  <c r="H77" i="32"/>
  <c r="H78" i="32"/>
  <c r="H79" i="32"/>
  <c r="H80" i="32"/>
  <c r="H81" i="32"/>
  <c r="H82" i="32"/>
  <c r="H83" i="32"/>
  <c r="H84" i="32"/>
  <c r="H85" i="32"/>
  <c r="H86" i="32"/>
  <c r="H87" i="32"/>
  <c r="H88" i="32"/>
  <c r="H89" i="32"/>
  <c r="H90" i="32"/>
  <c r="H91" i="32"/>
  <c r="H92" i="32"/>
  <c r="H93" i="32"/>
  <c r="H94" i="32"/>
  <c r="H95" i="32"/>
  <c r="H96" i="32"/>
  <c r="H97" i="32"/>
  <c r="H98" i="32"/>
  <c r="H99" i="32"/>
  <c r="H100" i="32"/>
  <c r="H101" i="32"/>
  <c r="H102" i="32"/>
  <c r="H103" i="32"/>
  <c r="H104" i="32"/>
  <c r="H105" i="32"/>
  <c r="H106" i="32"/>
  <c r="H107" i="32"/>
  <c r="H108" i="32"/>
  <c r="H109" i="32"/>
  <c r="H110" i="32"/>
  <c r="H111" i="32"/>
  <c r="H112" i="32"/>
  <c r="H113" i="32"/>
  <c r="H114" i="32"/>
  <c r="H115" i="32"/>
  <c r="H116" i="32"/>
  <c r="H117" i="32"/>
  <c r="H118" i="32"/>
  <c r="H119" i="32"/>
  <c r="H120" i="32"/>
  <c r="H121" i="32"/>
  <c r="H122" i="32"/>
  <c r="H123" i="32"/>
  <c r="H124" i="32"/>
  <c r="H125" i="32"/>
  <c r="H126" i="32"/>
  <c r="H127" i="32"/>
  <c r="H128" i="32"/>
  <c r="H129" i="32"/>
  <c r="H130" i="32"/>
  <c r="H131" i="32"/>
  <c r="H132" i="32"/>
  <c r="H133" i="32"/>
  <c r="H134" i="32"/>
  <c r="H135" i="32"/>
  <c r="H136" i="32"/>
  <c r="H137" i="32"/>
  <c r="H138" i="32"/>
  <c r="H139" i="32"/>
  <c r="H140" i="32"/>
  <c r="H141" i="32"/>
  <c r="H142" i="32"/>
  <c r="H143" i="32"/>
  <c r="H144" i="32"/>
  <c r="H145" i="32"/>
  <c r="H146" i="32"/>
  <c r="H147" i="32"/>
  <c r="H148" i="32"/>
  <c r="H149" i="32"/>
  <c r="H150" i="32"/>
  <c r="H151" i="32"/>
  <c r="H152" i="32"/>
  <c r="H153" i="32"/>
  <c r="H154" i="32"/>
  <c r="H155" i="32"/>
  <c r="H156" i="32"/>
  <c r="H157" i="32"/>
  <c r="H158" i="32"/>
  <c r="H159" i="32"/>
  <c r="H160" i="32"/>
  <c r="H161" i="32"/>
  <c r="H162" i="32"/>
  <c r="H163" i="32"/>
  <c r="H164" i="32"/>
  <c r="H165" i="32"/>
  <c r="H166" i="32"/>
  <c r="H167" i="32"/>
  <c r="H168" i="32"/>
  <c r="H169" i="32"/>
  <c r="H170" i="32"/>
  <c r="H171" i="32"/>
  <c r="H172" i="32"/>
  <c r="H173" i="32"/>
  <c r="H174" i="32"/>
  <c r="H175" i="32"/>
  <c r="H176" i="32"/>
  <c r="H177" i="32"/>
  <c r="H178" i="32"/>
  <c r="H179" i="32"/>
  <c r="H180" i="32"/>
  <c r="H181" i="32"/>
  <c r="H182" i="32"/>
  <c r="H183" i="32"/>
  <c r="H184" i="32"/>
  <c r="H185" i="32"/>
  <c r="H4" i="32"/>
  <c r="R90" i="52" l="1"/>
  <c r="R107" i="52"/>
  <c r="G101" i="52"/>
  <c r="G69" i="52"/>
  <c r="G176" i="52"/>
  <c r="G116" i="52"/>
  <c r="G87" i="52"/>
  <c r="R61" i="52"/>
  <c r="G60" i="52"/>
  <c r="G12" i="52"/>
  <c r="G140" i="52"/>
  <c r="G99" i="52"/>
  <c r="G154" i="52"/>
  <c r="R103" i="52"/>
  <c r="G102" i="52"/>
  <c r="R74" i="52"/>
  <c r="G70" i="52"/>
  <c r="G162" i="52"/>
  <c r="G160" i="52"/>
  <c r="G129" i="52"/>
  <c r="R136" i="52"/>
  <c r="G130" i="52"/>
  <c r="G41" i="52"/>
  <c r="G177" i="52"/>
  <c r="G174" i="52"/>
  <c r="G168" i="52"/>
  <c r="G114" i="52"/>
  <c r="G88" i="52"/>
  <c r="G73" i="52"/>
  <c r="R60" i="52"/>
  <c r="G59" i="52"/>
  <c r="G42" i="52"/>
  <c r="G30" i="52"/>
  <c r="G7" i="52"/>
  <c r="R46" i="52"/>
  <c r="G45" i="52"/>
  <c r="G126" i="52"/>
  <c r="R23" i="52"/>
  <c r="G141" i="52"/>
  <c r="G54" i="52"/>
  <c r="R168" i="52"/>
  <c r="G144" i="52"/>
  <c r="G138" i="52"/>
  <c r="G95" i="52"/>
  <c r="G8" i="52"/>
  <c r="R182" i="52"/>
  <c r="G98" i="52"/>
  <c r="R6" i="52"/>
  <c r="R93" i="52"/>
  <c r="G165" i="52"/>
  <c r="G85" i="52"/>
  <c r="R34" i="52"/>
  <c r="G142" i="52"/>
  <c r="G96" i="52"/>
  <c r="R62" i="52"/>
  <c r="G39" i="52"/>
  <c r="G5" i="52"/>
  <c r="R119" i="52"/>
  <c r="R116" i="52"/>
  <c r="R94" i="52"/>
  <c r="G67" i="52"/>
  <c r="R65" i="52"/>
  <c r="R155" i="52"/>
  <c r="G118" i="52"/>
  <c r="G115" i="52"/>
  <c r="G46" i="52"/>
  <c r="R157" i="52"/>
  <c r="G100" i="52"/>
  <c r="G179" i="52"/>
  <c r="G152" i="52"/>
  <c r="R135" i="52"/>
  <c r="R132" i="52"/>
  <c r="G110" i="52"/>
  <c r="R95" i="52"/>
  <c r="G71" i="52"/>
  <c r="G32" i="52"/>
  <c r="R183" i="52"/>
  <c r="R171" i="52"/>
  <c r="G153" i="52"/>
  <c r="G128" i="52"/>
  <c r="G68" i="52"/>
  <c r="R48" i="52"/>
  <c r="R33" i="52"/>
  <c r="R180" i="52"/>
  <c r="G75" i="52"/>
  <c r="G56" i="52"/>
  <c r="R54" i="52"/>
  <c r="R36" i="52"/>
  <c r="R27" i="52"/>
  <c r="R24" i="52"/>
  <c r="R18" i="52"/>
  <c r="R9" i="52"/>
  <c r="G178" i="52"/>
  <c r="G57" i="52"/>
  <c r="R144" i="52"/>
  <c r="G13" i="52"/>
  <c r="G43" i="52"/>
  <c r="G104" i="52"/>
  <c r="G81" i="52"/>
  <c r="R79" i="52"/>
  <c r="G29" i="52"/>
  <c r="G82" i="52"/>
  <c r="R147" i="52"/>
  <c r="G86" i="52"/>
  <c r="G161" i="52"/>
  <c r="G72" i="52"/>
  <c r="R14" i="52"/>
  <c r="R186" i="52"/>
  <c r="R51" i="52"/>
  <c r="R109" i="52"/>
  <c r="R37" i="52"/>
  <c r="R176" i="52"/>
  <c r="R8" i="52"/>
  <c r="R117" i="52"/>
  <c r="R181" i="52"/>
  <c r="G105" i="52"/>
  <c r="G76" i="52"/>
  <c r="R185" i="52"/>
  <c r="R104" i="52"/>
  <c r="R75" i="52"/>
  <c r="R47" i="52"/>
  <c r="G34" i="52"/>
  <c r="R29" i="52"/>
  <c r="R13" i="52"/>
  <c r="G146" i="52"/>
  <c r="G64" i="52"/>
  <c r="R21" i="52"/>
  <c r="R156" i="52"/>
  <c r="G50" i="52"/>
  <c r="G90" i="52"/>
  <c r="R59" i="52"/>
  <c r="R137" i="52"/>
  <c r="R63" i="52"/>
  <c r="R52" i="52"/>
  <c r="R41" i="52"/>
  <c r="G15" i="52"/>
  <c r="G183" i="52"/>
  <c r="R49" i="52"/>
  <c r="R134" i="52"/>
  <c r="G62" i="52"/>
  <c r="R32" i="52"/>
  <c r="G24" i="52"/>
  <c r="R121" i="52"/>
  <c r="R67" i="52"/>
  <c r="G48" i="52"/>
  <c r="G151" i="52"/>
  <c r="R149" i="52"/>
  <c r="R146" i="52"/>
  <c r="G117" i="52"/>
  <c r="G80" i="52"/>
  <c r="R78" i="52"/>
  <c r="R64" i="52"/>
  <c r="R53" i="52"/>
  <c r="R39" i="52"/>
  <c r="R26" i="52"/>
  <c r="R17" i="52"/>
  <c r="R10" i="52"/>
  <c r="R112" i="52"/>
  <c r="R159" i="52"/>
  <c r="R153" i="52"/>
  <c r="R130" i="52"/>
  <c r="R91" i="52"/>
  <c r="R15" i="52"/>
  <c r="R120" i="52"/>
  <c r="R83" i="52"/>
  <c r="G61" i="52"/>
  <c r="G47" i="52"/>
  <c r="G20" i="52"/>
  <c r="R123" i="52"/>
  <c r="R80" i="52"/>
  <c r="R66" i="52"/>
  <c r="G33" i="52"/>
  <c r="R12" i="52"/>
  <c r="R170" i="52"/>
  <c r="G122" i="52"/>
  <c r="R106" i="52"/>
  <c r="R55" i="52"/>
  <c r="G186" i="52"/>
  <c r="R38" i="52"/>
  <c r="R19" i="52"/>
  <c r="G147" i="52"/>
  <c r="R131" i="52"/>
  <c r="R92" i="52"/>
  <c r="R35" i="52"/>
  <c r="R22" i="52"/>
  <c r="R81" i="52"/>
  <c r="R42" i="52"/>
  <c r="G181" i="52"/>
  <c r="G167" i="52"/>
  <c r="R161" i="52"/>
  <c r="R158" i="52"/>
  <c r="G106" i="52"/>
  <c r="G103" i="52"/>
  <c r="R50" i="52"/>
  <c r="R20" i="52"/>
  <c r="R69" i="52"/>
  <c r="R184" i="52"/>
  <c r="R148" i="52"/>
  <c r="G159" i="52"/>
  <c r="G123" i="52"/>
  <c r="G145" i="52"/>
  <c r="G124" i="52"/>
  <c r="R111" i="52"/>
  <c r="G38" i="52"/>
  <c r="R133" i="52"/>
  <c r="R98" i="52"/>
  <c r="R173" i="52"/>
  <c r="G132" i="52"/>
  <c r="R151" i="52"/>
  <c r="R70" i="52"/>
  <c r="R175" i="52"/>
  <c r="R172" i="52"/>
  <c r="G131" i="52"/>
  <c r="R122" i="52"/>
  <c r="G111" i="52"/>
  <c r="R108" i="52"/>
  <c r="R97" i="52"/>
  <c r="G92" i="52"/>
  <c r="R82" i="52"/>
  <c r="G53" i="52"/>
  <c r="G26" i="52"/>
  <c r="G17" i="52"/>
  <c r="G9" i="52"/>
  <c r="G182" i="52"/>
  <c r="G119" i="52"/>
  <c r="R77" i="52"/>
  <c r="G175" i="52"/>
  <c r="R169" i="52"/>
  <c r="R166" i="52"/>
  <c r="R139" i="52"/>
  <c r="R129" i="52"/>
  <c r="R125" i="52"/>
  <c r="R105" i="52"/>
  <c r="R102" i="52"/>
  <c r="G97" i="52"/>
  <c r="G89" i="52"/>
  <c r="R76" i="52"/>
  <c r="R11" i="52"/>
  <c r="R43" i="52"/>
  <c r="R177" i="52"/>
  <c r="G158" i="52"/>
  <c r="G148" i="52"/>
  <c r="G135" i="52"/>
  <c r="R124" i="52"/>
  <c r="R113" i="52"/>
  <c r="R100" i="52"/>
  <c r="R87" i="52"/>
  <c r="G77" i="52"/>
  <c r="G37" i="52"/>
  <c r="G21" i="52"/>
  <c r="R165" i="52"/>
  <c r="R142" i="52"/>
  <c r="G93" i="52"/>
  <c r="R71" i="52"/>
  <c r="R28" i="52"/>
  <c r="G184" i="52"/>
  <c r="G171" i="52"/>
  <c r="R160" i="52"/>
  <c r="R154" i="52"/>
  <c r="G120" i="52"/>
  <c r="G65" i="52"/>
  <c r="R44" i="52"/>
  <c r="G18" i="52"/>
  <c r="R4" i="52"/>
  <c r="G172" i="52"/>
  <c r="G136" i="52"/>
  <c r="G156" i="52"/>
  <c r="R115" i="52"/>
  <c r="G91" i="52"/>
  <c r="R84" i="52"/>
  <c r="G63" i="52"/>
  <c r="G10" i="52"/>
  <c r="R96" i="52"/>
  <c r="G133" i="52"/>
  <c r="G169" i="52"/>
  <c r="R162" i="52"/>
  <c r="R127" i="52"/>
  <c r="G121" i="52"/>
  <c r="R110" i="52"/>
  <c r="G108" i="52"/>
  <c r="R73" i="52"/>
  <c r="R68" i="52"/>
  <c r="R57" i="52"/>
  <c r="R25" i="52"/>
  <c r="G19" i="52"/>
  <c r="G14" i="52"/>
  <c r="G107" i="52"/>
  <c r="G35" i="52"/>
  <c r="R16" i="52"/>
  <c r="G149" i="52"/>
  <c r="R126" i="52"/>
  <c r="G22" i="52"/>
  <c r="R85" i="52"/>
  <c r="G51" i="52"/>
  <c r="R30" i="52"/>
  <c r="G4" i="52"/>
  <c r="R101" i="52"/>
  <c r="G94" i="52"/>
  <c r="R72" i="52"/>
  <c r="R56" i="52"/>
  <c r="R40" i="52"/>
  <c r="R163" i="52"/>
  <c r="G150" i="52"/>
  <c r="G134" i="52"/>
  <c r="G36" i="52"/>
  <c r="R178" i="52"/>
  <c r="R114" i="52"/>
  <c r="G66" i="52"/>
  <c r="G27" i="52"/>
  <c r="R179" i="52"/>
  <c r="R174" i="52"/>
  <c r="R140" i="52"/>
  <c r="R128" i="52"/>
  <c r="G79" i="52"/>
  <c r="R58" i="52"/>
  <c r="G23" i="52"/>
  <c r="R143" i="52"/>
  <c r="R138" i="52"/>
  <c r="G78" i="52"/>
  <c r="R45" i="52"/>
  <c r="R7" i="52"/>
  <c r="G185" i="52"/>
  <c r="G170" i="52"/>
  <c r="G157" i="52"/>
  <c r="R152" i="52"/>
  <c r="R99" i="52"/>
  <c r="R86" i="52"/>
  <c r="G52" i="52"/>
  <c r="R31" i="52"/>
  <c r="G6" i="52"/>
  <c r="R164" i="52"/>
  <c r="R141" i="52"/>
  <c r="G49" i="52"/>
  <c r="D3" i="28"/>
  <c r="D6" i="28"/>
  <c r="D7" i="28"/>
  <c r="D5" i="28"/>
  <c r="D8" i="28"/>
  <c r="F4" i="35"/>
  <c r="F5" i="35"/>
  <c r="F6" i="35"/>
  <c r="F7" i="35"/>
  <c r="F8" i="35"/>
  <c r="F9" i="35"/>
  <c r="F10" i="35"/>
  <c r="F11" i="35"/>
  <c r="F12" i="35"/>
  <c r="F13" i="35"/>
  <c r="F14" i="35"/>
  <c r="F15" i="35"/>
  <c r="F16" i="35"/>
  <c r="F17" i="35"/>
  <c r="F18" i="35"/>
  <c r="F19" i="35"/>
  <c r="F20" i="35"/>
  <c r="F21" i="35"/>
  <c r="F22" i="35"/>
  <c r="F23" i="35"/>
  <c r="F24" i="35"/>
  <c r="F25" i="35"/>
  <c r="F26" i="35"/>
  <c r="F27" i="35"/>
  <c r="F28" i="35"/>
  <c r="F29" i="35"/>
  <c r="F30" i="35"/>
  <c r="F31" i="35"/>
  <c r="F32" i="35"/>
  <c r="F33" i="35"/>
  <c r="F34" i="35"/>
  <c r="F35" i="35"/>
  <c r="F36" i="35"/>
  <c r="F37" i="35"/>
  <c r="F38" i="35"/>
  <c r="F39" i="35"/>
  <c r="F40" i="35"/>
  <c r="F41" i="35"/>
  <c r="F42" i="35"/>
  <c r="F43" i="35"/>
  <c r="F44" i="35"/>
  <c r="F45" i="35"/>
  <c r="F46" i="35"/>
  <c r="F47" i="35"/>
  <c r="F48" i="35"/>
  <c r="F49" i="35"/>
  <c r="F50" i="35"/>
  <c r="F51" i="35"/>
  <c r="F52" i="35"/>
  <c r="F53" i="35"/>
  <c r="F54" i="35"/>
  <c r="F55" i="35"/>
  <c r="F56" i="35"/>
  <c r="F57" i="35"/>
  <c r="F58" i="35"/>
  <c r="F59" i="35"/>
  <c r="F60" i="35"/>
  <c r="F61" i="35"/>
  <c r="F62" i="35"/>
  <c r="F63" i="35"/>
  <c r="F64" i="35"/>
  <c r="F65" i="35"/>
  <c r="F66" i="35"/>
  <c r="F67" i="35"/>
  <c r="F3" i="35"/>
  <c r="B155" i="50"/>
  <c r="C155" i="50"/>
  <c r="D155" i="50"/>
  <c r="E155" i="50"/>
  <c r="F155" i="50"/>
  <c r="H9" i="52" l="1"/>
  <c r="H131" i="52"/>
  <c r="H89" i="52"/>
  <c r="R5" i="52"/>
  <c r="H118" i="52"/>
  <c r="H105" i="52"/>
  <c r="H137" i="52"/>
  <c r="H54" i="52"/>
  <c r="H36" i="52"/>
  <c r="H175" i="52"/>
  <c r="H169" i="52"/>
  <c r="H151" i="52"/>
  <c r="H38" i="52"/>
  <c r="H51" i="52"/>
  <c r="H136" i="52"/>
  <c r="H90" i="52"/>
  <c r="H132" i="52"/>
  <c r="H158" i="52"/>
  <c r="H123" i="52"/>
  <c r="H49" i="52"/>
  <c r="H61" i="52"/>
  <c r="H50" i="52"/>
  <c r="H147" i="52"/>
  <c r="H172" i="52"/>
  <c r="H120" i="52"/>
  <c r="H13" i="52"/>
  <c r="H145" i="52"/>
  <c r="H119" i="52"/>
  <c r="H182" i="52"/>
  <c r="H133" i="52"/>
  <c r="H80" i="52"/>
  <c r="H174" i="52"/>
  <c r="H27" i="52"/>
  <c r="H170" i="52"/>
  <c r="H20" i="52"/>
  <c r="H66" i="52"/>
  <c r="H150" i="52"/>
  <c r="H19" i="52"/>
  <c r="H10" i="52"/>
  <c r="H171" i="52"/>
  <c r="H34" i="52"/>
  <c r="H106" i="52"/>
  <c r="H69" i="52"/>
  <c r="H122" i="52"/>
  <c r="H134" i="52"/>
  <c r="H21" i="52"/>
  <c r="H167" i="52"/>
  <c r="H183" i="52"/>
  <c r="H24" i="52"/>
  <c r="H6" i="52"/>
  <c r="H47" i="52"/>
  <c r="H53" i="52"/>
  <c r="H68" i="52"/>
  <c r="H23" i="52"/>
  <c r="H11" i="52"/>
  <c r="H140" i="52"/>
  <c r="H63" i="52"/>
  <c r="H77" i="52"/>
  <c r="H17" i="52"/>
  <c r="H186" i="52"/>
  <c r="H35" i="52"/>
  <c r="H75" i="52"/>
  <c r="H26" i="52"/>
  <c r="H78" i="52"/>
  <c r="H67" i="52"/>
  <c r="H107" i="52"/>
  <c r="H108" i="52"/>
  <c r="H91" i="52"/>
  <c r="H18" i="52"/>
  <c r="H111" i="52"/>
  <c r="H82" i="52"/>
  <c r="H104" i="52"/>
  <c r="H76" i="52"/>
  <c r="H79" i="52"/>
  <c r="H39" i="52"/>
  <c r="H181" i="52"/>
  <c r="H109" i="52"/>
  <c r="H124" i="52"/>
  <c r="H97" i="52"/>
  <c r="H157" i="52"/>
  <c r="H14" i="52"/>
  <c r="H81" i="52"/>
  <c r="H117" i="52"/>
  <c r="H149" i="52"/>
  <c r="H37" i="52"/>
  <c r="H153" i="52"/>
  <c r="H146" i="52"/>
  <c r="H62" i="52"/>
  <c r="H93" i="52"/>
  <c r="H135" i="52"/>
  <c r="H41" i="52"/>
  <c r="H22" i="52"/>
  <c r="H110" i="52"/>
  <c r="H185" i="52"/>
  <c r="H28" i="52"/>
  <c r="H128" i="52"/>
  <c r="H5" i="52"/>
  <c r="H180" i="52"/>
  <c r="H7" i="52"/>
  <c r="H87" i="52"/>
  <c r="H74" i="52"/>
  <c r="H73" i="52"/>
  <c r="H129" i="52"/>
  <c r="H30" i="52"/>
  <c r="H44" i="52"/>
  <c r="H58" i="52"/>
  <c r="H100" i="52"/>
  <c r="H178" i="52"/>
  <c r="H25" i="52"/>
  <c r="H29" i="52"/>
  <c r="H116" i="52"/>
  <c r="H165" i="52"/>
  <c r="H179" i="52"/>
  <c r="H86" i="52"/>
  <c r="H164" i="52"/>
  <c r="H71" i="52"/>
  <c r="H4" i="52"/>
  <c r="H155" i="52"/>
  <c r="H46" i="52"/>
  <c r="H130" i="52"/>
  <c r="H166" i="52"/>
  <c r="H31" i="52"/>
  <c r="H59" i="52"/>
  <c r="H144" i="52"/>
  <c r="H45" i="52"/>
  <c r="H101" i="52"/>
  <c r="H142" i="52"/>
  <c r="H43" i="52"/>
  <c r="H57" i="52"/>
  <c r="H32" i="52"/>
  <c r="H60" i="52"/>
  <c r="H88" i="52"/>
  <c r="H115" i="52"/>
  <c r="H143" i="52"/>
  <c r="H72" i="52"/>
  <c r="H102" i="52"/>
  <c r="H114" i="52"/>
  <c r="H16" i="52"/>
  <c r="H99" i="52"/>
  <c r="H125" i="52"/>
  <c r="H154" i="52"/>
  <c r="H42" i="52"/>
  <c r="H98" i="52"/>
  <c r="H163" i="52"/>
  <c r="H55" i="52"/>
  <c r="H160" i="52"/>
  <c r="H8" i="52"/>
  <c r="H12" i="52"/>
  <c r="H85" i="52"/>
  <c r="H139" i="52"/>
  <c r="H83" i="52"/>
  <c r="H127" i="52"/>
  <c r="H162" i="52"/>
  <c r="H161" i="52"/>
  <c r="H56" i="52"/>
  <c r="H96" i="52"/>
  <c r="H84" i="52"/>
  <c r="H40" i="52"/>
  <c r="H126" i="52"/>
  <c r="H138" i="52"/>
  <c r="H113" i="52"/>
  <c r="H177" i="52"/>
  <c r="H70" i="52"/>
  <c r="H112" i="52"/>
  <c r="H141" i="52"/>
  <c r="H176" i="52"/>
  <c r="H184" i="52"/>
  <c r="H33" i="52"/>
  <c r="H15" i="52"/>
  <c r="H52" i="52"/>
  <c r="H173" i="52"/>
  <c r="H92" i="52"/>
  <c r="H64" i="52"/>
  <c r="H95" i="52"/>
  <c r="H94" i="52"/>
  <c r="H48" i="52"/>
  <c r="H168" i="52"/>
  <c r="H121" i="52"/>
  <c r="H156" i="52"/>
  <c r="H65" i="52"/>
  <c r="H103" i="52"/>
  <c r="H148" i="52"/>
  <c r="H152" i="52"/>
  <c r="H159" i="52"/>
  <c r="G155" i="50"/>
  <c r="C154" i="23"/>
  <c r="B154" i="23"/>
  <c r="B155" i="23"/>
  <c r="B156" i="23"/>
  <c r="B157" i="23"/>
  <c r="B158" i="23"/>
  <c r="B159" i="23"/>
  <c r="B160" i="23"/>
  <c r="B161" i="23"/>
  <c r="B162" i="23"/>
  <c r="B163" i="23"/>
  <c r="B164" i="23"/>
  <c r="B165" i="23"/>
  <c r="B166" i="23"/>
  <c r="B167" i="23"/>
  <c r="B168" i="23"/>
  <c r="B169" i="23"/>
  <c r="B170" i="23"/>
  <c r="B171" i="23"/>
  <c r="B172" i="23"/>
  <c r="B173" i="23"/>
  <c r="B174" i="23"/>
  <c r="B175" i="23"/>
  <c r="B176" i="23"/>
  <c r="B177" i="23"/>
  <c r="B178" i="23"/>
  <c r="B179" i="23"/>
  <c r="B180" i="23"/>
  <c r="B181" i="23"/>
  <c r="B182" i="23"/>
  <c r="B183" i="23"/>
  <c r="B184" i="23"/>
  <c r="B185" i="23"/>
  <c r="B157" i="20"/>
  <c r="B158" i="20"/>
  <c r="B159" i="20"/>
  <c r="B160" i="20"/>
  <c r="B161" i="20"/>
  <c r="B162" i="20"/>
  <c r="B163" i="20"/>
  <c r="B164" i="20"/>
  <c r="B165" i="20"/>
  <c r="B166" i="20"/>
  <c r="B167" i="20"/>
  <c r="B168" i="20"/>
  <c r="B169" i="20"/>
  <c r="B170" i="20"/>
  <c r="B171" i="20"/>
  <c r="B172" i="20"/>
  <c r="B173" i="20"/>
  <c r="B174" i="20"/>
  <c r="B175" i="20"/>
  <c r="B176" i="20"/>
  <c r="B177" i="20"/>
  <c r="B178" i="20"/>
  <c r="B179" i="20"/>
  <c r="B180" i="20"/>
  <c r="B181" i="20"/>
  <c r="B182" i="20"/>
  <c r="B183" i="20"/>
  <c r="B184" i="20"/>
  <c r="B185" i="20"/>
  <c r="B186" i="20"/>
  <c r="B187" i="20"/>
  <c r="B188" i="20"/>
  <c r="B157" i="10"/>
  <c r="B158" i="11"/>
  <c r="B160" i="11"/>
  <c r="B161" i="11"/>
  <c r="B162" i="11"/>
  <c r="B163" i="11"/>
  <c r="B164" i="11"/>
  <c r="B165" i="11"/>
  <c r="B166" i="10"/>
  <c r="B167" i="10"/>
  <c r="B168" i="10"/>
  <c r="B169" i="10"/>
  <c r="B170" i="10"/>
  <c r="B171" i="10"/>
  <c r="B172" i="11"/>
  <c r="B173" i="10"/>
  <c r="B174" i="11"/>
  <c r="B175" i="11"/>
  <c r="B176" i="11"/>
  <c r="B177" i="11"/>
  <c r="B178" i="11"/>
  <c r="B179" i="11"/>
  <c r="B180" i="10"/>
  <c r="B181" i="10"/>
  <c r="B185" i="10"/>
  <c r="B186" i="11"/>
  <c r="B187" i="10"/>
  <c r="B188" i="11"/>
  <c r="B161" i="10"/>
  <c r="B162" i="10"/>
  <c r="B163" i="10"/>
  <c r="B158" i="12"/>
  <c r="B159" i="12"/>
  <c r="B160" i="12"/>
  <c r="B161" i="12"/>
  <c r="B166" i="12"/>
  <c r="B167" i="12"/>
  <c r="B168" i="12"/>
  <c r="B169" i="12"/>
  <c r="B170" i="12"/>
  <c r="B171" i="12"/>
  <c r="B172" i="12"/>
  <c r="B173" i="12"/>
  <c r="B174" i="12"/>
  <c r="B175" i="12"/>
  <c r="B176" i="12"/>
  <c r="B180" i="12"/>
  <c r="B181" i="12"/>
  <c r="B183" i="12"/>
  <c r="B184" i="12"/>
  <c r="B185" i="12"/>
  <c r="B186" i="12"/>
  <c r="B187" i="12"/>
  <c r="B188" i="12"/>
  <c r="B4" i="23"/>
  <c r="B5" i="23"/>
  <c r="B6" i="23"/>
  <c r="B7" i="23"/>
  <c r="B8" i="23"/>
  <c r="B9" i="23"/>
  <c r="B10" i="23"/>
  <c r="B11" i="23"/>
  <c r="B12" i="23"/>
  <c r="B13" i="23"/>
  <c r="B14" i="23"/>
  <c r="B15" i="23"/>
  <c r="B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29" i="23"/>
  <c r="B30" i="23"/>
  <c r="B31" i="23"/>
  <c r="B32" i="23"/>
  <c r="B33" i="23"/>
  <c r="B34" i="23"/>
  <c r="B35" i="23"/>
  <c r="B36" i="23"/>
  <c r="B37" i="23"/>
  <c r="B38" i="23"/>
  <c r="B39" i="23"/>
  <c r="B40" i="23"/>
  <c r="B41" i="23"/>
  <c r="B42" i="23"/>
  <c r="B43" i="23"/>
  <c r="B44" i="23"/>
  <c r="B45" i="23"/>
  <c r="B46" i="23"/>
  <c r="B47" i="23"/>
  <c r="B48" i="23"/>
  <c r="B49" i="23"/>
  <c r="B50" i="23"/>
  <c r="B51" i="23"/>
  <c r="B52" i="23"/>
  <c r="B53" i="23"/>
  <c r="B54" i="23"/>
  <c r="B55" i="23"/>
  <c r="B56" i="23"/>
  <c r="B57" i="23"/>
  <c r="B58" i="23"/>
  <c r="B59" i="23"/>
  <c r="B60" i="23"/>
  <c r="B61" i="23"/>
  <c r="B62" i="23"/>
  <c r="B63" i="23"/>
  <c r="B64" i="23"/>
  <c r="B65" i="23"/>
  <c r="B66" i="23"/>
  <c r="B67" i="23"/>
  <c r="B68" i="23"/>
  <c r="B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82" i="23"/>
  <c r="B83" i="23"/>
  <c r="B84" i="23"/>
  <c r="B85" i="23"/>
  <c r="B86" i="23"/>
  <c r="B87" i="23"/>
  <c r="B88" i="23"/>
  <c r="B89" i="23"/>
  <c r="B90" i="23"/>
  <c r="B91" i="23"/>
  <c r="B92" i="23"/>
  <c r="B93" i="23"/>
  <c r="B94" i="23"/>
  <c r="B95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8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1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4" i="23"/>
  <c r="B135" i="23"/>
  <c r="B136" i="23"/>
  <c r="B137" i="23"/>
  <c r="B138" i="23"/>
  <c r="B139" i="23"/>
  <c r="B140" i="23"/>
  <c r="B141" i="23"/>
  <c r="B142" i="23"/>
  <c r="B143" i="23"/>
  <c r="B144" i="23"/>
  <c r="B145" i="23"/>
  <c r="B146" i="23"/>
  <c r="B147" i="23"/>
  <c r="B148" i="23"/>
  <c r="B149" i="23"/>
  <c r="B150" i="23"/>
  <c r="B151" i="23"/>
  <c r="B152" i="23"/>
  <c r="B153" i="23"/>
  <c r="B7" i="20"/>
  <c r="B8" i="20"/>
  <c r="B9" i="20"/>
  <c r="B10" i="20"/>
  <c r="B11" i="20"/>
  <c r="B12" i="20"/>
  <c r="B13" i="20"/>
  <c r="B14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B105" i="20"/>
  <c r="B106" i="20"/>
  <c r="B107" i="20"/>
  <c r="B108" i="20"/>
  <c r="B109" i="20"/>
  <c r="B110" i="20"/>
  <c r="B111" i="20"/>
  <c r="B112" i="20"/>
  <c r="B113" i="20"/>
  <c r="B114" i="20"/>
  <c r="B115" i="20"/>
  <c r="B116" i="20"/>
  <c r="B117" i="20"/>
  <c r="B118" i="20"/>
  <c r="B119" i="20"/>
  <c r="B120" i="20"/>
  <c r="B121" i="20"/>
  <c r="B122" i="20"/>
  <c r="B123" i="20"/>
  <c r="B124" i="20"/>
  <c r="B125" i="20"/>
  <c r="B126" i="20"/>
  <c r="B127" i="20"/>
  <c r="B128" i="20"/>
  <c r="B129" i="20"/>
  <c r="B130" i="20"/>
  <c r="B131" i="20"/>
  <c r="B132" i="20"/>
  <c r="B133" i="20"/>
  <c r="B134" i="20"/>
  <c r="B135" i="20"/>
  <c r="B136" i="20"/>
  <c r="B137" i="20"/>
  <c r="B138" i="20"/>
  <c r="B139" i="20"/>
  <c r="B140" i="20"/>
  <c r="B141" i="20"/>
  <c r="B142" i="20"/>
  <c r="B143" i="20"/>
  <c r="B144" i="20"/>
  <c r="B145" i="20"/>
  <c r="B146" i="20"/>
  <c r="B147" i="20"/>
  <c r="B148" i="20"/>
  <c r="B149" i="20"/>
  <c r="B150" i="20"/>
  <c r="B151" i="20"/>
  <c r="B152" i="20"/>
  <c r="B153" i="20"/>
  <c r="B154" i="20"/>
  <c r="B155" i="20"/>
  <c r="B156" i="20"/>
  <c r="B6" i="20"/>
  <c r="B7" i="11"/>
  <c r="B8" i="11"/>
  <c r="B9" i="10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0"/>
  <c r="B23" i="10"/>
  <c r="B24" i="11"/>
  <c r="B25" i="11"/>
  <c r="B26" i="11"/>
  <c r="B27" i="11"/>
  <c r="B28" i="11"/>
  <c r="B29" i="11"/>
  <c r="B31" i="11"/>
  <c r="B32" i="10"/>
  <c r="B33" i="11"/>
  <c r="B34" i="11"/>
  <c r="B35" i="11"/>
  <c r="B36" i="10"/>
  <c r="B37" i="10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0"/>
  <c r="B51" i="10"/>
  <c r="B52" i="11"/>
  <c r="B53" i="11"/>
  <c r="B54" i="10"/>
  <c r="B55" i="11"/>
  <c r="B56" i="11"/>
  <c r="B57" i="11"/>
  <c r="B58" i="11"/>
  <c r="B59" i="11"/>
  <c r="B60" i="11"/>
  <c r="B61" i="11"/>
  <c r="B62" i="11"/>
  <c r="B63" i="11"/>
  <c r="B64" i="10"/>
  <c r="B65" i="10"/>
  <c r="B66" i="11"/>
  <c r="B67" i="11"/>
  <c r="B68" i="10"/>
  <c r="B69" i="11"/>
  <c r="B70" i="11"/>
  <c r="B71" i="11"/>
  <c r="B72" i="10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0"/>
  <c r="B97" i="11"/>
  <c r="B98" i="11"/>
  <c r="B99" i="11"/>
  <c r="B100" i="11"/>
  <c r="B101" i="11"/>
  <c r="B102" i="11"/>
  <c r="B103" i="11"/>
  <c r="B104" i="11"/>
  <c r="B105" i="11"/>
  <c r="B106" i="11"/>
  <c r="B107" i="10"/>
  <c r="B108" i="11"/>
  <c r="B109" i="11"/>
  <c r="B110" i="11"/>
  <c r="B111" i="11"/>
  <c r="B112" i="11"/>
  <c r="B113" i="11"/>
  <c r="B115" i="11"/>
  <c r="B116" i="10"/>
  <c r="B117" i="11"/>
  <c r="B118" i="11"/>
  <c r="B119" i="11"/>
  <c r="B120" i="10"/>
  <c r="B121" i="10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0"/>
  <c r="B135" i="10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0"/>
  <c r="B149" i="10"/>
  <c r="B150" i="11"/>
  <c r="B151" i="11"/>
  <c r="B152" i="10"/>
  <c r="B153" i="11"/>
  <c r="B154" i="11"/>
  <c r="B155" i="11"/>
  <c r="B156" i="11"/>
  <c r="B8" i="12"/>
  <c r="B11" i="12"/>
  <c r="B12" i="12"/>
  <c r="B13" i="12"/>
  <c r="B14" i="12"/>
  <c r="B15" i="12"/>
  <c r="B16" i="12"/>
  <c r="B18" i="12"/>
  <c r="B20" i="12"/>
  <c r="B23" i="12"/>
  <c r="B26" i="12"/>
  <c r="B27" i="12"/>
  <c r="B29" i="12"/>
  <c r="B30" i="12"/>
  <c r="B31" i="12"/>
  <c r="B32" i="12"/>
  <c r="B33" i="12"/>
  <c r="B34" i="12"/>
  <c r="B40" i="12"/>
  <c r="B42" i="12"/>
  <c r="B43" i="12"/>
  <c r="B45" i="12"/>
  <c r="B46" i="12"/>
  <c r="B48" i="12"/>
  <c r="B50" i="12"/>
  <c r="B53" i="12"/>
  <c r="B56" i="12"/>
  <c r="B58" i="12"/>
  <c r="B59" i="12"/>
  <c r="B62" i="12"/>
  <c r="B64" i="12"/>
  <c r="B65" i="12"/>
  <c r="B66" i="12"/>
  <c r="B69" i="12"/>
  <c r="B70" i="12"/>
  <c r="B72" i="12"/>
  <c r="B74" i="12"/>
  <c r="B75" i="12"/>
  <c r="B76" i="12"/>
  <c r="B78" i="12"/>
  <c r="B81" i="12"/>
  <c r="B82" i="12"/>
  <c r="B83" i="12"/>
  <c r="B84" i="12"/>
  <c r="B85" i="12"/>
  <c r="B86" i="12"/>
  <c r="B87" i="12"/>
  <c r="B88" i="12"/>
  <c r="B89" i="12"/>
  <c r="B90" i="12"/>
  <c r="B92" i="12"/>
  <c r="B95" i="12"/>
  <c r="B96" i="12"/>
  <c r="B97" i="12"/>
  <c r="B98" i="12"/>
  <c r="B99" i="12"/>
  <c r="B100" i="12"/>
  <c r="B101" i="12"/>
  <c r="B102" i="12"/>
  <c r="B103" i="12"/>
  <c r="B104" i="12"/>
  <c r="B106" i="12"/>
  <c r="B107" i="12"/>
  <c r="B109" i="12"/>
  <c r="B112" i="12"/>
  <c r="B113" i="12"/>
  <c r="B114" i="12"/>
  <c r="B115" i="12"/>
  <c r="B116" i="12"/>
  <c r="B117" i="12"/>
  <c r="B118" i="12"/>
  <c r="B120" i="12"/>
  <c r="B123" i="12"/>
  <c r="B124" i="12"/>
  <c r="B125" i="12"/>
  <c r="B131" i="12"/>
  <c r="B132" i="12"/>
  <c r="B134" i="12"/>
  <c r="B137" i="12"/>
  <c r="B138" i="12"/>
  <c r="B139" i="12"/>
  <c r="B140" i="12"/>
  <c r="B141" i="12"/>
  <c r="B143" i="12"/>
  <c r="B147" i="12"/>
  <c r="B148" i="12"/>
  <c r="B151" i="12"/>
  <c r="B152" i="12"/>
  <c r="B153" i="12"/>
  <c r="B154" i="12"/>
  <c r="B155" i="12"/>
  <c r="B156" i="12"/>
  <c r="B157" i="12"/>
  <c r="E157" i="50"/>
  <c r="E158" i="50"/>
  <c r="E159" i="50"/>
  <c r="E160" i="50"/>
  <c r="E161" i="50"/>
  <c r="E162" i="50"/>
  <c r="E163" i="50"/>
  <c r="E164" i="50"/>
  <c r="E165" i="50"/>
  <c r="E166" i="50"/>
  <c r="E167" i="50"/>
  <c r="E168" i="50"/>
  <c r="E169" i="50"/>
  <c r="E170" i="50"/>
  <c r="E171" i="50"/>
  <c r="E172" i="50"/>
  <c r="E173" i="50"/>
  <c r="E174" i="50"/>
  <c r="E175" i="50"/>
  <c r="E176" i="50"/>
  <c r="E177" i="50"/>
  <c r="E178" i="50"/>
  <c r="E179" i="50"/>
  <c r="E180" i="50"/>
  <c r="E181" i="50"/>
  <c r="E182" i="50"/>
  <c r="E183" i="50"/>
  <c r="E184" i="50"/>
  <c r="E185" i="50"/>
  <c r="E186" i="50"/>
  <c r="E156" i="50"/>
  <c r="E5" i="50"/>
  <c r="E6" i="50"/>
  <c r="E7" i="50"/>
  <c r="E8" i="50"/>
  <c r="E9" i="50"/>
  <c r="E10" i="50"/>
  <c r="E11" i="50"/>
  <c r="E12" i="50"/>
  <c r="E13" i="50"/>
  <c r="E14" i="50"/>
  <c r="E15" i="50"/>
  <c r="E16" i="50"/>
  <c r="E17" i="50"/>
  <c r="E18" i="50"/>
  <c r="E19" i="50"/>
  <c r="E20" i="50"/>
  <c r="E21" i="50"/>
  <c r="E22" i="50"/>
  <c r="E23" i="50"/>
  <c r="E24" i="50"/>
  <c r="E25" i="50"/>
  <c r="E26" i="50"/>
  <c r="E27" i="50"/>
  <c r="E28" i="50"/>
  <c r="E29" i="50"/>
  <c r="E30" i="50"/>
  <c r="E31" i="50"/>
  <c r="E32" i="50"/>
  <c r="E33" i="50"/>
  <c r="E34" i="50"/>
  <c r="E35" i="50"/>
  <c r="E36" i="50"/>
  <c r="E37" i="50"/>
  <c r="E38" i="50"/>
  <c r="E39" i="50"/>
  <c r="E40" i="50"/>
  <c r="E41" i="50"/>
  <c r="E42" i="50"/>
  <c r="E43" i="50"/>
  <c r="E44" i="50"/>
  <c r="E45" i="50"/>
  <c r="E46" i="50"/>
  <c r="E47" i="50"/>
  <c r="E48" i="50"/>
  <c r="E49" i="50"/>
  <c r="E50" i="50"/>
  <c r="E51" i="50"/>
  <c r="E52" i="50"/>
  <c r="E53" i="50"/>
  <c r="E54" i="50"/>
  <c r="E55" i="50"/>
  <c r="E56" i="50"/>
  <c r="E57" i="50"/>
  <c r="E58" i="50"/>
  <c r="E59" i="50"/>
  <c r="E60" i="50"/>
  <c r="E61" i="50"/>
  <c r="E62" i="50"/>
  <c r="E63" i="50"/>
  <c r="E64" i="50"/>
  <c r="E65" i="50"/>
  <c r="E66" i="50"/>
  <c r="E67" i="50"/>
  <c r="E68" i="50"/>
  <c r="E69" i="50"/>
  <c r="E70" i="50"/>
  <c r="E71" i="50"/>
  <c r="E72" i="50"/>
  <c r="E73" i="50"/>
  <c r="E74" i="50"/>
  <c r="E75" i="50"/>
  <c r="E76" i="50"/>
  <c r="E77" i="50"/>
  <c r="E78" i="50"/>
  <c r="E79" i="50"/>
  <c r="E80" i="50"/>
  <c r="E81" i="50"/>
  <c r="E82" i="50"/>
  <c r="E83" i="50"/>
  <c r="E84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E101" i="50"/>
  <c r="E102" i="50"/>
  <c r="E103" i="50"/>
  <c r="E104" i="50"/>
  <c r="E105" i="50"/>
  <c r="E106" i="50"/>
  <c r="E107" i="50"/>
  <c r="E108" i="50"/>
  <c r="E109" i="50"/>
  <c r="E110" i="50"/>
  <c r="E111" i="50"/>
  <c r="E112" i="50"/>
  <c r="E113" i="50"/>
  <c r="E114" i="50"/>
  <c r="E115" i="50"/>
  <c r="E116" i="50"/>
  <c r="E117" i="50"/>
  <c r="E118" i="50"/>
  <c r="E119" i="50"/>
  <c r="E120" i="50"/>
  <c r="E121" i="50"/>
  <c r="E122" i="50"/>
  <c r="E123" i="50"/>
  <c r="E124" i="50"/>
  <c r="E125" i="50"/>
  <c r="E126" i="50"/>
  <c r="E127" i="50"/>
  <c r="E128" i="50"/>
  <c r="E129" i="50"/>
  <c r="E130" i="50"/>
  <c r="E131" i="50"/>
  <c r="E132" i="50"/>
  <c r="E133" i="50"/>
  <c r="E134" i="50"/>
  <c r="E135" i="50"/>
  <c r="E136" i="50"/>
  <c r="E137" i="50"/>
  <c r="E138" i="50"/>
  <c r="E139" i="50"/>
  <c r="E140" i="50"/>
  <c r="E141" i="50"/>
  <c r="E142" i="50"/>
  <c r="E143" i="50"/>
  <c r="E144" i="50"/>
  <c r="E145" i="50"/>
  <c r="E146" i="50"/>
  <c r="E147" i="50"/>
  <c r="E148" i="50"/>
  <c r="E149" i="50"/>
  <c r="E150" i="50"/>
  <c r="E151" i="50"/>
  <c r="E152" i="50"/>
  <c r="E153" i="50"/>
  <c r="E154" i="50"/>
  <c r="E4" i="50"/>
  <c r="D157" i="50"/>
  <c r="D158" i="50"/>
  <c r="D159" i="50"/>
  <c r="D160" i="50"/>
  <c r="D161" i="50"/>
  <c r="D162" i="50"/>
  <c r="D163" i="50"/>
  <c r="D164" i="50"/>
  <c r="D165" i="50"/>
  <c r="D166" i="50"/>
  <c r="D167" i="50"/>
  <c r="D168" i="50"/>
  <c r="D169" i="50"/>
  <c r="D170" i="50"/>
  <c r="D171" i="50"/>
  <c r="D172" i="50"/>
  <c r="D173" i="50"/>
  <c r="D174" i="50"/>
  <c r="D175" i="50"/>
  <c r="D176" i="50"/>
  <c r="D177" i="50"/>
  <c r="D178" i="50"/>
  <c r="D179" i="50"/>
  <c r="D180" i="50"/>
  <c r="D181" i="50"/>
  <c r="D182" i="50"/>
  <c r="D183" i="50"/>
  <c r="D184" i="50"/>
  <c r="D185" i="50"/>
  <c r="D186" i="50"/>
  <c r="D156" i="50"/>
  <c r="D5" i="50"/>
  <c r="D6" i="50"/>
  <c r="D7" i="50"/>
  <c r="D8" i="50"/>
  <c r="D9" i="50"/>
  <c r="D10" i="50"/>
  <c r="D11" i="50"/>
  <c r="D12" i="50"/>
  <c r="D13" i="50"/>
  <c r="D14" i="50"/>
  <c r="D15" i="50"/>
  <c r="D16" i="50"/>
  <c r="D17" i="50"/>
  <c r="D18" i="50"/>
  <c r="D19" i="50"/>
  <c r="D20" i="50"/>
  <c r="D21" i="50"/>
  <c r="D22" i="50"/>
  <c r="D23" i="50"/>
  <c r="D24" i="50"/>
  <c r="D25" i="50"/>
  <c r="D26" i="50"/>
  <c r="D27" i="50"/>
  <c r="D28" i="50"/>
  <c r="D29" i="50"/>
  <c r="D30" i="50"/>
  <c r="D31" i="50"/>
  <c r="D32" i="50"/>
  <c r="D33" i="50"/>
  <c r="D34" i="50"/>
  <c r="D35" i="50"/>
  <c r="D36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D78" i="50"/>
  <c r="D79" i="50"/>
  <c r="D80" i="50"/>
  <c r="D81" i="50"/>
  <c r="D82" i="50"/>
  <c r="D83" i="50"/>
  <c r="D84" i="50"/>
  <c r="D85" i="50"/>
  <c r="D86" i="50"/>
  <c r="D87" i="50"/>
  <c r="D88" i="50"/>
  <c r="D89" i="50"/>
  <c r="D90" i="50"/>
  <c r="D91" i="50"/>
  <c r="D92" i="50"/>
  <c r="D93" i="50"/>
  <c r="D94" i="50"/>
  <c r="D95" i="50"/>
  <c r="D96" i="50"/>
  <c r="D97" i="50"/>
  <c r="D98" i="50"/>
  <c r="D99" i="50"/>
  <c r="D100" i="50"/>
  <c r="D101" i="50"/>
  <c r="D102" i="50"/>
  <c r="D103" i="50"/>
  <c r="D104" i="50"/>
  <c r="D105" i="50"/>
  <c r="D106" i="50"/>
  <c r="D107" i="50"/>
  <c r="D108" i="50"/>
  <c r="D109" i="50"/>
  <c r="D110" i="50"/>
  <c r="D111" i="50"/>
  <c r="D112" i="50"/>
  <c r="D113" i="50"/>
  <c r="D114" i="50"/>
  <c r="D115" i="50"/>
  <c r="D116" i="50"/>
  <c r="D117" i="50"/>
  <c r="D118" i="50"/>
  <c r="D119" i="50"/>
  <c r="D120" i="50"/>
  <c r="D121" i="50"/>
  <c r="D122" i="50"/>
  <c r="D123" i="50"/>
  <c r="D124" i="50"/>
  <c r="D125" i="50"/>
  <c r="D126" i="50"/>
  <c r="D127" i="50"/>
  <c r="D128" i="50"/>
  <c r="D129" i="50"/>
  <c r="D130" i="50"/>
  <c r="D131" i="50"/>
  <c r="D132" i="50"/>
  <c r="D133" i="50"/>
  <c r="D134" i="50"/>
  <c r="D135" i="50"/>
  <c r="D136" i="50"/>
  <c r="D137" i="50"/>
  <c r="D138" i="50"/>
  <c r="D139" i="50"/>
  <c r="D140" i="50"/>
  <c r="D141" i="50"/>
  <c r="D142" i="50"/>
  <c r="D143" i="50"/>
  <c r="D144" i="50"/>
  <c r="D145" i="50"/>
  <c r="D146" i="50"/>
  <c r="D147" i="50"/>
  <c r="D148" i="50"/>
  <c r="D149" i="50"/>
  <c r="D150" i="50"/>
  <c r="D151" i="50"/>
  <c r="D152" i="50"/>
  <c r="D153" i="50"/>
  <c r="D154" i="50"/>
  <c r="D4" i="50"/>
  <c r="C157" i="50"/>
  <c r="C158" i="50"/>
  <c r="C159" i="50"/>
  <c r="C160" i="50"/>
  <c r="C161" i="50"/>
  <c r="C162" i="50"/>
  <c r="C163" i="50"/>
  <c r="C164" i="50"/>
  <c r="C165" i="50"/>
  <c r="C166" i="50"/>
  <c r="C167" i="50"/>
  <c r="C168" i="50"/>
  <c r="C169" i="50"/>
  <c r="C170" i="50"/>
  <c r="C171" i="50"/>
  <c r="C172" i="50"/>
  <c r="C173" i="50"/>
  <c r="C174" i="50"/>
  <c r="C175" i="50"/>
  <c r="C176" i="50"/>
  <c r="C177" i="50"/>
  <c r="C178" i="50"/>
  <c r="C179" i="50"/>
  <c r="C180" i="50"/>
  <c r="C181" i="50"/>
  <c r="C182" i="50"/>
  <c r="C183" i="50"/>
  <c r="C184" i="50"/>
  <c r="C185" i="50"/>
  <c r="C186" i="50"/>
  <c r="C156" i="50"/>
  <c r="B157" i="50"/>
  <c r="B158" i="50"/>
  <c r="B159" i="50"/>
  <c r="B160" i="50"/>
  <c r="B161" i="50"/>
  <c r="B162" i="50"/>
  <c r="B163" i="50"/>
  <c r="B164" i="50"/>
  <c r="B165" i="50"/>
  <c r="B166" i="50"/>
  <c r="B167" i="50"/>
  <c r="B168" i="50"/>
  <c r="B169" i="50"/>
  <c r="B170" i="50"/>
  <c r="B171" i="50"/>
  <c r="B172" i="50"/>
  <c r="B173" i="50"/>
  <c r="B174" i="50"/>
  <c r="B175" i="50"/>
  <c r="B176" i="50"/>
  <c r="B177" i="50"/>
  <c r="B178" i="50"/>
  <c r="B179" i="50"/>
  <c r="B180" i="50"/>
  <c r="B181" i="50"/>
  <c r="B182" i="50"/>
  <c r="B183" i="50"/>
  <c r="B184" i="50"/>
  <c r="B185" i="50"/>
  <c r="B186" i="50"/>
  <c r="B156" i="50"/>
  <c r="B5" i="50"/>
  <c r="B6" i="50"/>
  <c r="B7" i="50"/>
  <c r="B8" i="50"/>
  <c r="B9" i="50"/>
  <c r="B10" i="50"/>
  <c r="B11" i="50"/>
  <c r="B12" i="50"/>
  <c r="B13" i="50"/>
  <c r="B14" i="50"/>
  <c r="B15" i="50"/>
  <c r="B16" i="50"/>
  <c r="B17" i="50"/>
  <c r="B18" i="50"/>
  <c r="B19" i="50"/>
  <c r="B20" i="50"/>
  <c r="B21" i="50"/>
  <c r="B22" i="50"/>
  <c r="B23" i="50"/>
  <c r="B24" i="50"/>
  <c r="B25" i="50"/>
  <c r="B26" i="50"/>
  <c r="B27" i="50"/>
  <c r="B28" i="50"/>
  <c r="B29" i="50"/>
  <c r="B30" i="50"/>
  <c r="B31" i="50"/>
  <c r="B32" i="50"/>
  <c r="B33" i="50"/>
  <c r="B34" i="50"/>
  <c r="B35" i="50"/>
  <c r="B36" i="50"/>
  <c r="B37" i="50"/>
  <c r="B38" i="50"/>
  <c r="B39" i="50"/>
  <c r="B40" i="50"/>
  <c r="B41" i="50"/>
  <c r="B42" i="50"/>
  <c r="B43" i="50"/>
  <c r="B44" i="50"/>
  <c r="B45" i="50"/>
  <c r="B46" i="50"/>
  <c r="B47" i="50"/>
  <c r="B48" i="50"/>
  <c r="B49" i="50"/>
  <c r="B50" i="50"/>
  <c r="B51" i="50"/>
  <c r="B52" i="50"/>
  <c r="B53" i="50"/>
  <c r="B54" i="50"/>
  <c r="B55" i="50"/>
  <c r="B56" i="50"/>
  <c r="B57" i="50"/>
  <c r="B58" i="50"/>
  <c r="B59" i="50"/>
  <c r="B60" i="50"/>
  <c r="B61" i="50"/>
  <c r="B62" i="50"/>
  <c r="B63" i="50"/>
  <c r="B64" i="50"/>
  <c r="B65" i="50"/>
  <c r="B66" i="50"/>
  <c r="B67" i="50"/>
  <c r="B68" i="50"/>
  <c r="B69" i="50"/>
  <c r="B70" i="50"/>
  <c r="B71" i="50"/>
  <c r="B72" i="50"/>
  <c r="B73" i="50"/>
  <c r="B74" i="50"/>
  <c r="B75" i="50"/>
  <c r="B76" i="50"/>
  <c r="B77" i="50"/>
  <c r="B78" i="50"/>
  <c r="B79" i="50"/>
  <c r="B80" i="50"/>
  <c r="B81" i="50"/>
  <c r="B82" i="50"/>
  <c r="B83" i="50"/>
  <c r="B84" i="50"/>
  <c r="B85" i="50"/>
  <c r="B86" i="50"/>
  <c r="B87" i="50"/>
  <c r="B88" i="50"/>
  <c r="B89" i="50"/>
  <c r="B90" i="50"/>
  <c r="B91" i="50"/>
  <c r="B92" i="50"/>
  <c r="B93" i="50"/>
  <c r="B94" i="50"/>
  <c r="B95" i="50"/>
  <c r="B96" i="50"/>
  <c r="B97" i="50"/>
  <c r="B98" i="50"/>
  <c r="B99" i="50"/>
  <c r="B100" i="50"/>
  <c r="B101" i="50"/>
  <c r="B102" i="50"/>
  <c r="B103" i="50"/>
  <c r="B104" i="50"/>
  <c r="B105" i="50"/>
  <c r="B106" i="50"/>
  <c r="B107" i="50"/>
  <c r="B108" i="50"/>
  <c r="B109" i="50"/>
  <c r="B110" i="50"/>
  <c r="B111" i="50"/>
  <c r="B112" i="50"/>
  <c r="B113" i="50"/>
  <c r="B114" i="50"/>
  <c r="B115" i="50"/>
  <c r="B116" i="50"/>
  <c r="B117" i="50"/>
  <c r="B118" i="50"/>
  <c r="B119" i="50"/>
  <c r="B120" i="50"/>
  <c r="B121" i="50"/>
  <c r="B122" i="50"/>
  <c r="B123" i="50"/>
  <c r="B124" i="50"/>
  <c r="B125" i="50"/>
  <c r="B126" i="50"/>
  <c r="B127" i="50"/>
  <c r="B128" i="50"/>
  <c r="B129" i="50"/>
  <c r="B130" i="50"/>
  <c r="B131" i="50"/>
  <c r="B132" i="50"/>
  <c r="B133" i="50"/>
  <c r="B134" i="50"/>
  <c r="B135" i="50"/>
  <c r="B136" i="50"/>
  <c r="B137" i="50"/>
  <c r="B138" i="50"/>
  <c r="B139" i="50"/>
  <c r="B140" i="50"/>
  <c r="B141" i="50"/>
  <c r="B142" i="50"/>
  <c r="B143" i="50"/>
  <c r="B144" i="50"/>
  <c r="B145" i="50"/>
  <c r="B146" i="50"/>
  <c r="B147" i="50"/>
  <c r="B148" i="50"/>
  <c r="B149" i="50"/>
  <c r="B150" i="50"/>
  <c r="B151" i="50"/>
  <c r="B152" i="50"/>
  <c r="B153" i="50"/>
  <c r="B154" i="50"/>
  <c r="B4" i="50"/>
  <c r="C147" i="10" l="1"/>
  <c r="C145" i="50"/>
  <c r="C133" i="10"/>
  <c r="C131" i="50"/>
  <c r="C91" i="10"/>
  <c r="C89" i="50"/>
  <c r="C77" i="10"/>
  <c r="C75" i="50"/>
  <c r="C63" i="10"/>
  <c r="C61" i="50"/>
  <c r="C49" i="10"/>
  <c r="C47" i="50"/>
  <c r="C35" i="10"/>
  <c r="C33" i="50"/>
  <c r="C7" i="10"/>
  <c r="C5" i="50"/>
  <c r="C132" i="10"/>
  <c r="C130" i="50"/>
  <c r="C90" i="10"/>
  <c r="C88" i="50"/>
  <c r="C34" i="10"/>
  <c r="C32" i="50"/>
  <c r="C144" i="10"/>
  <c r="C142" i="50"/>
  <c r="C130" i="10"/>
  <c r="C128" i="50"/>
  <c r="C116" i="10"/>
  <c r="C114" i="50"/>
  <c r="C88" i="10"/>
  <c r="C86" i="50"/>
  <c r="C74" i="10"/>
  <c r="C72" i="50"/>
  <c r="C60" i="10"/>
  <c r="C58" i="50"/>
  <c r="C46" i="10"/>
  <c r="C44" i="50"/>
  <c r="C32" i="10"/>
  <c r="C30" i="50"/>
  <c r="C18" i="10"/>
  <c r="C16" i="50"/>
  <c r="C152" i="23"/>
  <c r="F153" i="50"/>
  <c r="C138" i="23"/>
  <c r="F139" i="50"/>
  <c r="C124" i="23"/>
  <c r="F125" i="50"/>
  <c r="C110" i="23"/>
  <c r="F111" i="50"/>
  <c r="C96" i="23"/>
  <c r="F97" i="50"/>
  <c r="C82" i="23"/>
  <c r="F83" i="50"/>
  <c r="C68" i="23"/>
  <c r="F69" i="50"/>
  <c r="C54" i="23"/>
  <c r="F55" i="50"/>
  <c r="C40" i="23"/>
  <c r="F41" i="50"/>
  <c r="C26" i="23"/>
  <c r="F27" i="50"/>
  <c r="C12" i="23"/>
  <c r="F13" i="50"/>
  <c r="C181" i="23"/>
  <c r="F182" i="50"/>
  <c r="G182" i="50" s="1"/>
  <c r="C167" i="23"/>
  <c r="F168" i="50"/>
  <c r="G168" i="50" s="1"/>
  <c r="C154" i="10"/>
  <c r="C152" i="50"/>
  <c r="C140" i="10"/>
  <c r="C138" i="50"/>
  <c r="C126" i="10"/>
  <c r="C124" i="50"/>
  <c r="C112" i="10"/>
  <c r="C110" i="50"/>
  <c r="C98" i="10"/>
  <c r="C96" i="50"/>
  <c r="C84" i="10"/>
  <c r="C82" i="50"/>
  <c r="G82" i="50" s="1"/>
  <c r="C70" i="10"/>
  <c r="C68" i="50"/>
  <c r="G68" i="50" s="1"/>
  <c r="C56" i="10"/>
  <c r="C54" i="50"/>
  <c r="C42" i="10"/>
  <c r="C40" i="50"/>
  <c r="C28" i="10"/>
  <c r="C26" i="50"/>
  <c r="C14" i="10"/>
  <c r="C12" i="50"/>
  <c r="C151" i="23"/>
  <c r="F152" i="50"/>
  <c r="C137" i="23"/>
  <c r="F138" i="50"/>
  <c r="C123" i="23"/>
  <c r="F124" i="50"/>
  <c r="C109" i="23"/>
  <c r="F110" i="50"/>
  <c r="C95" i="23"/>
  <c r="F96" i="50"/>
  <c r="C81" i="23"/>
  <c r="F82" i="50"/>
  <c r="C67" i="23"/>
  <c r="F68" i="50"/>
  <c r="C53" i="23"/>
  <c r="F54" i="50"/>
  <c r="C39" i="23"/>
  <c r="F40" i="50"/>
  <c r="C25" i="23"/>
  <c r="F26" i="50"/>
  <c r="C11" i="23"/>
  <c r="F12" i="50"/>
  <c r="C180" i="23"/>
  <c r="F181" i="50"/>
  <c r="G181" i="50" s="1"/>
  <c r="C166" i="23"/>
  <c r="F167" i="50"/>
  <c r="G167" i="50" s="1"/>
  <c r="C153" i="10"/>
  <c r="C151" i="50"/>
  <c r="C139" i="10"/>
  <c r="C137" i="50"/>
  <c r="C125" i="10"/>
  <c r="C123" i="50"/>
  <c r="C111" i="10"/>
  <c r="C109" i="50"/>
  <c r="C97" i="10"/>
  <c r="C95" i="50"/>
  <c r="C83" i="10"/>
  <c r="C81" i="50"/>
  <c r="C69" i="10"/>
  <c r="C67" i="50"/>
  <c r="C55" i="10"/>
  <c r="C53" i="50"/>
  <c r="C41" i="10"/>
  <c r="C39" i="50"/>
  <c r="C27" i="10"/>
  <c r="C25" i="50"/>
  <c r="C13" i="10"/>
  <c r="C11" i="50"/>
  <c r="C150" i="23"/>
  <c r="F151" i="50"/>
  <c r="C136" i="23"/>
  <c r="F137" i="50"/>
  <c r="C122" i="23"/>
  <c r="F123" i="50"/>
  <c r="C108" i="23"/>
  <c r="F109" i="50"/>
  <c r="C94" i="23"/>
  <c r="F95" i="50"/>
  <c r="C80" i="23"/>
  <c r="F81" i="50"/>
  <c r="C66" i="23"/>
  <c r="F67" i="50"/>
  <c r="C52" i="23"/>
  <c r="F53" i="50"/>
  <c r="C38" i="23"/>
  <c r="F39" i="50"/>
  <c r="C24" i="23"/>
  <c r="F25" i="50"/>
  <c r="C10" i="23"/>
  <c r="F11" i="50"/>
  <c r="C179" i="23"/>
  <c r="F180" i="50"/>
  <c r="G180" i="50" s="1"/>
  <c r="C165" i="23"/>
  <c r="F166" i="50"/>
  <c r="G166" i="50" s="1"/>
  <c r="C21" i="10"/>
  <c r="C19" i="50"/>
  <c r="C48" i="10"/>
  <c r="C46" i="50"/>
  <c r="C71" i="10"/>
  <c r="C69" i="50"/>
  <c r="C96" i="10"/>
  <c r="C94" i="50"/>
  <c r="C26" i="10"/>
  <c r="C24" i="50"/>
  <c r="C149" i="23"/>
  <c r="F150" i="50"/>
  <c r="C135" i="23"/>
  <c r="F136" i="50"/>
  <c r="C121" i="23"/>
  <c r="F122" i="50"/>
  <c r="C107" i="23"/>
  <c r="F108" i="50"/>
  <c r="C93" i="23"/>
  <c r="F94" i="50"/>
  <c r="C79" i="23"/>
  <c r="F80" i="50"/>
  <c r="C65" i="23"/>
  <c r="F66" i="50"/>
  <c r="C51" i="23"/>
  <c r="F52" i="50"/>
  <c r="C37" i="23"/>
  <c r="F38" i="50"/>
  <c r="C23" i="23"/>
  <c r="F24" i="50"/>
  <c r="C9" i="23"/>
  <c r="F10" i="50"/>
  <c r="C178" i="23"/>
  <c r="F179" i="50"/>
  <c r="G179" i="50" s="1"/>
  <c r="C164" i="23"/>
  <c r="F165" i="50"/>
  <c r="G165" i="50" s="1"/>
  <c r="C151" i="10"/>
  <c r="C149" i="50"/>
  <c r="C137" i="10"/>
  <c r="C135" i="50"/>
  <c r="C123" i="10"/>
  <c r="C121" i="50"/>
  <c r="G121" i="50" s="1"/>
  <c r="C109" i="10"/>
  <c r="C107" i="50"/>
  <c r="G107" i="50" s="1"/>
  <c r="C95" i="10"/>
  <c r="C93" i="50"/>
  <c r="C81" i="10"/>
  <c r="C79" i="50"/>
  <c r="C67" i="10"/>
  <c r="C65" i="50"/>
  <c r="C53" i="10"/>
  <c r="C51" i="50"/>
  <c r="C39" i="10"/>
  <c r="C37" i="50"/>
  <c r="C25" i="10"/>
  <c r="C23" i="50"/>
  <c r="G23" i="50" s="1"/>
  <c r="C11" i="10"/>
  <c r="C9" i="50"/>
  <c r="C148" i="23"/>
  <c r="F149" i="50"/>
  <c r="C134" i="23"/>
  <c r="F135" i="50"/>
  <c r="C120" i="23"/>
  <c r="F121" i="50"/>
  <c r="C106" i="23"/>
  <c r="F107" i="50"/>
  <c r="C92" i="23"/>
  <c r="F93" i="50"/>
  <c r="C78" i="23"/>
  <c r="F79" i="50"/>
  <c r="C64" i="23"/>
  <c r="F65" i="50"/>
  <c r="C50" i="23"/>
  <c r="F51" i="50"/>
  <c r="C36" i="23"/>
  <c r="F37" i="50"/>
  <c r="C22" i="23"/>
  <c r="F23" i="50"/>
  <c r="C8" i="23"/>
  <c r="F9" i="50"/>
  <c r="C177" i="23"/>
  <c r="F178" i="50"/>
  <c r="G178" i="50" s="1"/>
  <c r="C163" i="23"/>
  <c r="F164" i="50"/>
  <c r="G164" i="50" s="1"/>
  <c r="C146" i="10"/>
  <c r="C144" i="50"/>
  <c r="C118" i="10"/>
  <c r="C116" i="50"/>
  <c r="C104" i="10"/>
  <c r="C102" i="50"/>
  <c r="C76" i="10"/>
  <c r="C74" i="50"/>
  <c r="C62" i="10"/>
  <c r="C60" i="50"/>
  <c r="C20" i="10"/>
  <c r="C18" i="50"/>
  <c r="C102" i="10"/>
  <c r="C100" i="50"/>
  <c r="C141" i="10"/>
  <c r="C139" i="50"/>
  <c r="C85" i="10"/>
  <c r="C83" i="50"/>
  <c r="C15" i="10"/>
  <c r="C13" i="50"/>
  <c r="C150" i="10"/>
  <c r="C148" i="50"/>
  <c r="C136" i="10"/>
  <c r="C134" i="50"/>
  <c r="C122" i="10"/>
  <c r="C120" i="50"/>
  <c r="C108" i="10"/>
  <c r="C106" i="50"/>
  <c r="C94" i="10"/>
  <c r="C92" i="50"/>
  <c r="C80" i="10"/>
  <c r="C78" i="50"/>
  <c r="C66" i="10"/>
  <c r="C64" i="50"/>
  <c r="C52" i="10"/>
  <c r="C50" i="50"/>
  <c r="C38" i="10"/>
  <c r="C36" i="50"/>
  <c r="C24" i="10"/>
  <c r="C22" i="50"/>
  <c r="C10" i="10"/>
  <c r="C8" i="50"/>
  <c r="C147" i="23"/>
  <c r="F148" i="50"/>
  <c r="C133" i="23"/>
  <c r="F134" i="50"/>
  <c r="C119" i="23"/>
  <c r="F120" i="50"/>
  <c r="C105" i="23"/>
  <c r="F106" i="50"/>
  <c r="C91" i="23"/>
  <c r="F92" i="50"/>
  <c r="C77" i="23"/>
  <c r="F78" i="50"/>
  <c r="C63" i="23"/>
  <c r="F64" i="50"/>
  <c r="C49" i="23"/>
  <c r="F50" i="50"/>
  <c r="C35" i="23"/>
  <c r="F36" i="50"/>
  <c r="C21" i="23"/>
  <c r="F22" i="50"/>
  <c r="C7" i="23"/>
  <c r="F8" i="50"/>
  <c r="C176" i="23"/>
  <c r="F177" i="50"/>
  <c r="G177" i="50" s="1"/>
  <c r="C162" i="23"/>
  <c r="F163" i="50"/>
  <c r="G163" i="50" s="1"/>
  <c r="C155" i="10"/>
  <c r="C153" i="50"/>
  <c r="C127" i="10"/>
  <c r="C125" i="50"/>
  <c r="G125" i="50" s="1"/>
  <c r="C113" i="10"/>
  <c r="C111" i="50"/>
  <c r="G111" i="50" s="1"/>
  <c r="C99" i="10"/>
  <c r="C97" i="50"/>
  <c r="C57" i="10"/>
  <c r="C55" i="50"/>
  <c r="C43" i="10"/>
  <c r="C41" i="50"/>
  <c r="C29" i="10"/>
  <c r="C27" i="50"/>
  <c r="C152" i="10"/>
  <c r="C150" i="50"/>
  <c r="C138" i="10"/>
  <c r="C136" i="50"/>
  <c r="C124" i="10"/>
  <c r="C122" i="50"/>
  <c r="C110" i="10"/>
  <c r="C108" i="50"/>
  <c r="C82" i="10"/>
  <c r="C80" i="50"/>
  <c r="C68" i="10"/>
  <c r="C66" i="50"/>
  <c r="C54" i="10"/>
  <c r="C52" i="50"/>
  <c r="C40" i="10"/>
  <c r="C38" i="50"/>
  <c r="C12" i="10"/>
  <c r="C10" i="50"/>
  <c r="C149" i="10"/>
  <c r="C147" i="50"/>
  <c r="C135" i="10"/>
  <c r="C133" i="50"/>
  <c r="C121" i="10"/>
  <c r="C119" i="50"/>
  <c r="C107" i="10"/>
  <c r="C105" i="50"/>
  <c r="C93" i="10"/>
  <c r="C91" i="50"/>
  <c r="C79" i="10"/>
  <c r="C77" i="50"/>
  <c r="C65" i="10"/>
  <c r="C63" i="50"/>
  <c r="C51" i="10"/>
  <c r="C49" i="50"/>
  <c r="C37" i="10"/>
  <c r="C35" i="50"/>
  <c r="C23" i="10"/>
  <c r="C21" i="50"/>
  <c r="C9" i="10"/>
  <c r="C7" i="50"/>
  <c r="C146" i="23"/>
  <c r="F147" i="50"/>
  <c r="C132" i="23"/>
  <c r="F133" i="50"/>
  <c r="C118" i="23"/>
  <c r="F119" i="50"/>
  <c r="C104" i="23"/>
  <c r="F105" i="50"/>
  <c r="C90" i="23"/>
  <c r="F91" i="50"/>
  <c r="C76" i="23"/>
  <c r="F77" i="50"/>
  <c r="C62" i="23"/>
  <c r="F63" i="50"/>
  <c r="C48" i="23"/>
  <c r="F49" i="50"/>
  <c r="C34" i="23"/>
  <c r="F35" i="50"/>
  <c r="C20" i="23"/>
  <c r="F21" i="50"/>
  <c r="C6" i="23"/>
  <c r="F7" i="50"/>
  <c r="C175" i="23"/>
  <c r="F176" i="50"/>
  <c r="G176" i="50" s="1"/>
  <c r="C161" i="23"/>
  <c r="F162" i="50"/>
  <c r="G162" i="50" s="1"/>
  <c r="C148" i="10"/>
  <c r="C146" i="50"/>
  <c r="C134" i="10"/>
  <c r="C132" i="50"/>
  <c r="C120" i="10"/>
  <c r="C118" i="50"/>
  <c r="C106" i="10"/>
  <c r="C104" i="50"/>
  <c r="C92" i="10"/>
  <c r="C90" i="50"/>
  <c r="C78" i="10"/>
  <c r="C76" i="50"/>
  <c r="C64" i="10"/>
  <c r="C62" i="50"/>
  <c r="C50" i="10"/>
  <c r="C48" i="50"/>
  <c r="C36" i="10"/>
  <c r="C34" i="50"/>
  <c r="C22" i="10"/>
  <c r="C20" i="50"/>
  <c r="C8" i="10"/>
  <c r="C6" i="50"/>
  <c r="C145" i="23"/>
  <c r="F146" i="50"/>
  <c r="C131" i="23"/>
  <c r="F132" i="50"/>
  <c r="C117" i="23"/>
  <c r="F118" i="50"/>
  <c r="C103" i="23"/>
  <c r="F104" i="50"/>
  <c r="C89" i="23"/>
  <c r="F90" i="50"/>
  <c r="C75" i="23"/>
  <c r="F76" i="50"/>
  <c r="C61" i="23"/>
  <c r="F62" i="50"/>
  <c r="C47" i="23"/>
  <c r="F48" i="50"/>
  <c r="C33" i="23"/>
  <c r="F34" i="50"/>
  <c r="C19" i="23"/>
  <c r="F20" i="50"/>
  <c r="C5" i="23"/>
  <c r="F6" i="50"/>
  <c r="C174" i="23"/>
  <c r="F175" i="50"/>
  <c r="G175" i="50" s="1"/>
  <c r="C160" i="23"/>
  <c r="F161" i="50"/>
  <c r="G161" i="50" s="1"/>
  <c r="C144" i="23"/>
  <c r="F145" i="50"/>
  <c r="C130" i="23"/>
  <c r="F131" i="50"/>
  <c r="C116" i="23"/>
  <c r="F117" i="50"/>
  <c r="C102" i="23"/>
  <c r="F103" i="50"/>
  <c r="C88" i="23"/>
  <c r="F89" i="50"/>
  <c r="C74" i="23"/>
  <c r="F75" i="50"/>
  <c r="C60" i="23"/>
  <c r="F61" i="50"/>
  <c r="C46" i="23"/>
  <c r="F47" i="50"/>
  <c r="C32" i="23"/>
  <c r="F33" i="50"/>
  <c r="C18" i="23"/>
  <c r="F19" i="50"/>
  <c r="C4" i="23"/>
  <c r="F5" i="50"/>
  <c r="G5" i="50" s="1"/>
  <c r="C173" i="23"/>
  <c r="F174" i="50"/>
  <c r="G174" i="50" s="1"/>
  <c r="C159" i="23"/>
  <c r="F160" i="50"/>
  <c r="G160" i="50" s="1"/>
  <c r="C105" i="10"/>
  <c r="C103" i="50"/>
  <c r="C143" i="23"/>
  <c r="F144" i="50"/>
  <c r="C129" i="23"/>
  <c r="F130" i="50"/>
  <c r="G130" i="50" s="1"/>
  <c r="C115" i="23"/>
  <c r="F116" i="50"/>
  <c r="C101" i="23"/>
  <c r="F102" i="50"/>
  <c r="C87" i="23"/>
  <c r="F88" i="50"/>
  <c r="C73" i="23"/>
  <c r="F74" i="50"/>
  <c r="C59" i="23"/>
  <c r="F60" i="50"/>
  <c r="C45" i="23"/>
  <c r="F46" i="50"/>
  <c r="C31" i="23"/>
  <c r="F32" i="50"/>
  <c r="C17" i="23"/>
  <c r="F18" i="50"/>
  <c r="C155" i="23"/>
  <c r="F156" i="50"/>
  <c r="G156" i="50" s="1"/>
  <c r="C172" i="23"/>
  <c r="F173" i="50"/>
  <c r="G173" i="50" s="1"/>
  <c r="C158" i="23"/>
  <c r="F159" i="50"/>
  <c r="G159" i="50" s="1"/>
  <c r="C119" i="10"/>
  <c r="C117" i="50"/>
  <c r="C145" i="10"/>
  <c r="C143" i="50"/>
  <c r="C131" i="10"/>
  <c r="C129" i="50"/>
  <c r="G129" i="50" s="1"/>
  <c r="C117" i="10"/>
  <c r="C115" i="50"/>
  <c r="C103" i="10"/>
  <c r="C101" i="50"/>
  <c r="C89" i="10"/>
  <c r="C87" i="50"/>
  <c r="C75" i="10"/>
  <c r="C73" i="50"/>
  <c r="C61" i="10"/>
  <c r="C59" i="50"/>
  <c r="C47" i="10"/>
  <c r="C45" i="50"/>
  <c r="C33" i="10"/>
  <c r="C31" i="50"/>
  <c r="G31" i="50" s="1"/>
  <c r="C19" i="10"/>
  <c r="C17" i="50"/>
  <c r="C142" i="23"/>
  <c r="F143" i="50"/>
  <c r="C128" i="23"/>
  <c r="F129" i="50"/>
  <c r="C114" i="23"/>
  <c r="F115" i="50"/>
  <c r="C100" i="23"/>
  <c r="F101" i="50"/>
  <c r="C86" i="23"/>
  <c r="F87" i="50"/>
  <c r="C72" i="23"/>
  <c r="F73" i="50"/>
  <c r="C58" i="23"/>
  <c r="F59" i="50"/>
  <c r="C44" i="23"/>
  <c r="F45" i="50"/>
  <c r="C30" i="23"/>
  <c r="F31" i="50"/>
  <c r="C16" i="23"/>
  <c r="F17" i="50"/>
  <c r="C185" i="23"/>
  <c r="F186" i="50"/>
  <c r="G186" i="50" s="1"/>
  <c r="C171" i="23"/>
  <c r="F172" i="50"/>
  <c r="G172" i="50" s="1"/>
  <c r="C157" i="23"/>
  <c r="F158" i="50"/>
  <c r="G158" i="50" s="1"/>
  <c r="C141" i="23"/>
  <c r="F142" i="50"/>
  <c r="C127" i="23"/>
  <c r="F128" i="50"/>
  <c r="C113" i="23"/>
  <c r="F114" i="50"/>
  <c r="C99" i="23"/>
  <c r="F100" i="50"/>
  <c r="C85" i="23"/>
  <c r="F86" i="50"/>
  <c r="G86" i="50" s="1"/>
  <c r="C71" i="23"/>
  <c r="F72" i="50"/>
  <c r="G72" i="50" s="1"/>
  <c r="C57" i="23"/>
  <c r="F58" i="50"/>
  <c r="G58" i="50" s="1"/>
  <c r="C43" i="23"/>
  <c r="F44" i="50"/>
  <c r="C29" i="23"/>
  <c r="F30" i="50"/>
  <c r="C15" i="23"/>
  <c r="F16" i="50"/>
  <c r="C184" i="23"/>
  <c r="F185" i="50"/>
  <c r="G185" i="50" s="1"/>
  <c r="C170" i="23"/>
  <c r="F171" i="50"/>
  <c r="G171" i="50" s="1"/>
  <c r="C156" i="23"/>
  <c r="F157" i="50"/>
  <c r="G157" i="50" s="1"/>
  <c r="C6" i="10"/>
  <c r="C4" i="50"/>
  <c r="C143" i="10"/>
  <c r="C141" i="50"/>
  <c r="C129" i="10"/>
  <c r="C127" i="50"/>
  <c r="C115" i="10"/>
  <c r="C113" i="50"/>
  <c r="C101" i="10"/>
  <c r="C99" i="50"/>
  <c r="C87" i="10"/>
  <c r="C85" i="50"/>
  <c r="C73" i="10"/>
  <c r="C71" i="50"/>
  <c r="C59" i="10"/>
  <c r="C57" i="50"/>
  <c r="C45" i="10"/>
  <c r="C43" i="50"/>
  <c r="C31" i="10"/>
  <c r="C29" i="50"/>
  <c r="C17" i="10"/>
  <c r="C15" i="50"/>
  <c r="C3" i="23"/>
  <c r="F4" i="50"/>
  <c r="C140" i="23"/>
  <c r="F141" i="50"/>
  <c r="C126" i="23"/>
  <c r="F127" i="50"/>
  <c r="C112" i="23"/>
  <c r="F113" i="50"/>
  <c r="C98" i="23"/>
  <c r="F99" i="50"/>
  <c r="C84" i="23"/>
  <c r="F85" i="50"/>
  <c r="C70" i="23"/>
  <c r="F71" i="50"/>
  <c r="C56" i="23"/>
  <c r="F57" i="50"/>
  <c r="C42" i="23"/>
  <c r="F43" i="50"/>
  <c r="C28" i="23"/>
  <c r="F29" i="50"/>
  <c r="C14" i="23"/>
  <c r="F15" i="50"/>
  <c r="C183" i="23"/>
  <c r="F184" i="50"/>
  <c r="G184" i="50" s="1"/>
  <c r="C169" i="23"/>
  <c r="F170" i="50"/>
  <c r="G170" i="50" s="1"/>
  <c r="C156" i="10"/>
  <c r="C154" i="50"/>
  <c r="C142" i="10"/>
  <c r="C140" i="50"/>
  <c r="C128" i="10"/>
  <c r="C126" i="50"/>
  <c r="C114" i="10"/>
  <c r="C112" i="50"/>
  <c r="C100" i="10"/>
  <c r="C98" i="50"/>
  <c r="C86" i="10"/>
  <c r="C84" i="50"/>
  <c r="C72" i="10"/>
  <c r="C70" i="50"/>
  <c r="C58" i="10"/>
  <c r="C56" i="50"/>
  <c r="C44" i="10"/>
  <c r="C42" i="50"/>
  <c r="C30" i="10"/>
  <c r="C28" i="50"/>
  <c r="C16" i="10"/>
  <c r="C14" i="50"/>
  <c r="C153" i="23"/>
  <c r="F154" i="50"/>
  <c r="C139" i="23"/>
  <c r="F140" i="50"/>
  <c r="C125" i="23"/>
  <c r="F126" i="50"/>
  <c r="C111" i="23"/>
  <c r="F112" i="50"/>
  <c r="C97" i="23"/>
  <c r="F98" i="50"/>
  <c r="C83" i="23"/>
  <c r="F84" i="50"/>
  <c r="C69" i="23"/>
  <c r="F70" i="50"/>
  <c r="C55" i="23"/>
  <c r="F56" i="50"/>
  <c r="C41" i="23"/>
  <c r="F42" i="50"/>
  <c r="C27" i="23"/>
  <c r="F28" i="50"/>
  <c r="C13" i="23"/>
  <c r="F14" i="50"/>
  <c r="C182" i="23"/>
  <c r="F183" i="50"/>
  <c r="G183" i="50" s="1"/>
  <c r="C168" i="23"/>
  <c r="F169" i="50"/>
  <c r="G169" i="50" s="1"/>
  <c r="B133" i="10"/>
  <c r="B75" i="10"/>
  <c r="B53" i="10"/>
  <c r="B129" i="10"/>
  <c r="B101" i="10"/>
  <c r="B99" i="10"/>
  <c r="B84" i="10"/>
  <c r="B81" i="10"/>
  <c r="B77" i="10"/>
  <c r="B49" i="10"/>
  <c r="B45" i="10"/>
  <c r="B143" i="10"/>
  <c r="B31" i="10"/>
  <c r="B141" i="10"/>
  <c r="B29" i="10"/>
  <c r="B137" i="10"/>
  <c r="B25" i="10"/>
  <c r="B166" i="11"/>
  <c r="B127" i="10"/>
  <c r="B115" i="10"/>
  <c r="B73" i="10"/>
  <c r="B28" i="10"/>
  <c r="B113" i="10"/>
  <c r="B71" i="10"/>
  <c r="B112" i="10"/>
  <c r="B61" i="10"/>
  <c r="B21" i="10"/>
  <c r="B109" i="10"/>
  <c r="B59" i="10"/>
  <c r="B19" i="10"/>
  <c r="B105" i="10"/>
  <c r="B57" i="10"/>
  <c r="B17" i="10"/>
  <c r="B176" i="10"/>
  <c r="B155" i="10"/>
  <c r="B103" i="10"/>
  <c r="B56" i="10"/>
  <c r="B15" i="10"/>
  <c r="B174" i="10"/>
  <c r="B140" i="10"/>
  <c r="B87" i="10"/>
  <c r="B47" i="10"/>
  <c r="B85" i="10"/>
  <c r="B43" i="10"/>
  <c r="B131" i="10"/>
  <c r="B33" i="10"/>
  <c r="B175" i="10"/>
  <c r="B139" i="10"/>
  <c r="B111" i="10"/>
  <c r="B83" i="10"/>
  <c r="B55" i="10"/>
  <c r="B27" i="10"/>
  <c r="B180" i="11"/>
  <c r="B167" i="11"/>
  <c r="B154" i="10"/>
  <c r="B126" i="10"/>
  <c r="B98" i="10"/>
  <c r="B70" i="10"/>
  <c r="B42" i="10"/>
  <c r="B14" i="10"/>
  <c r="B153" i="10"/>
  <c r="B125" i="10"/>
  <c r="B97" i="10"/>
  <c r="B69" i="10"/>
  <c r="B41" i="10"/>
  <c r="B13" i="10"/>
  <c r="B151" i="10"/>
  <c r="B123" i="10"/>
  <c r="B95" i="10"/>
  <c r="B67" i="10"/>
  <c r="B39" i="10"/>
  <c r="B11" i="10"/>
  <c r="B147" i="10"/>
  <c r="B119" i="10"/>
  <c r="B91" i="10"/>
  <c r="B63" i="10"/>
  <c r="B35" i="10"/>
  <c r="B7" i="10"/>
  <c r="B178" i="10"/>
  <c r="B145" i="10"/>
  <c r="B117" i="10"/>
  <c r="B89" i="10"/>
  <c r="B177" i="10"/>
  <c r="B114" i="10"/>
  <c r="B30" i="10"/>
  <c r="B146" i="10"/>
  <c r="B132" i="10"/>
  <c r="B118" i="10"/>
  <c r="B104" i="10"/>
  <c r="B90" i="10"/>
  <c r="B76" i="10"/>
  <c r="B62" i="10"/>
  <c r="B48" i="10"/>
  <c r="B34" i="10"/>
  <c r="B20" i="10"/>
  <c r="B156" i="10"/>
  <c r="B165" i="12"/>
  <c r="B130" i="12"/>
  <c r="B111" i="12"/>
  <c r="B68" i="12"/>
  <c r="B47" i="12"/>
  <c r="B28" i="12"/>
  <c r="B157" i="11"/>
  <c r="B135" i="11"/>
  <c r="B116" i="11"/>
  <c r="B54" i="11"/>
  <c r="B160" i="10"/>
  <c r="B163" i="12"/>
  <c r="B146" i="12"/>
  <c r="B129" i="12"/>
  <c r="B110" i="12"/>
  <c r="B67" i="12"/>
  <c r="B25" i="12"/>
  <c r="B184" i="10"/>
  <c r="B134" i="11"/>
  <c r="B96" i="11"/>
  <c r="B72" i="11"/>
  <c r="B51" i="11"/>
  <c r="B32" i="11"/>
  <c r="B9" i="11"/>
  <c r="B144" i="10"/>
  <c r="B130" i="10"/>
  <c r="B102" i="10"/>
  <c r="B88" i="10"/>
  <c r="B74" i="10"/>
  <c r="B60" i="10"/>
  <c r="B46" i="10"/>
  <c r="B18" i="10"/>
  <c r="B179" i="10"/>
  <c r="B3" i="39"/>
  <c r="B4" i="45" s="1"/>
  <c r="B15" i="45" s="1"/>
  <c r="B182" i="12"/>
  <c r="B162" i="12"/>
  <c r="B145" i="12"/>
  <c r="B128" i="12"/>
  <c r="B183" i="10"/>
  <c r="B114" i="11"/>
  <c r="B50" i="11"/>
  <c r="B179" i="12"/>
  <c r="B144" i="12"/>
  <c r="B127" i="12"/>
  <c r="B44" i="12"/>
  <c r="B22" i="12"/>
  <c r="B182" i="10"/>
  <c r="B173" i="11"/>
  <c r="B30" i="11"/>
  <c r="B150" i="12"/>
  <c r="B136" i="12"/>
  <c r="B122" i="12"/>
  <c r="B108" i="12"/>
  <c r="B24" i="12"/>
  <c r="B10" i="12"/>
  <c r="B142" i="10"/>
  <c r="B128" i="10"/>
  <c r="B16" i="10"/>
  <c r="B159" i="11"/>
  <c r="B7" i="39"/>
  <c r="B6" i="45" s="1"/>
  <c r="B17" i="45" s="1"/>
  <c r="B177" i="12"/>
  <c r="B126" i="12"/>
  <c r="B41" i="12"/>
  <c r="B19" i="12"/>
  <c r="B171" i="11"/>
  <c r="B152" i="11"/>
  <c r="B6" i="10"/>
  <c r="B93" i="12"/>
  <c r="B142" i="12"/>
  <c r="B61" i="12"/>
  <c r="B39" i="12"/>
  <c r="B170" i="11"/>
  <c r="B149" i="11"/>
  <c r="B107" i="11"/>
  <c r="B68" i="11"/>
  <c r="B23" i="11"/>
  <c r="B178" i="12"/>
  <c r="B164" i="12"/>
  <c r="B121" i="12"/>
  <c r="B60" i="12"/>
  <c r="B38" i="12"/>
  <c r="B17" i="12"/>
  <c r="B6" i="11"/>
  <c r="B169" i="11"/>
  <c r="B148" i="11"/>
  <c r="B65" i="11"/>
  <c r="B22" i="11"/>
  <c r="B80" i="12"/>
  <c r="B57" i="12"/>
  <c r="B37" i="12"/>
  <c r="B187" i="11"/>
  <c r="B168" i="11"/>
  <c r="B64" i="11"/>
  <c r="B138" i="10"/>
  <c r="B124" i="10"/>
  <c r="B110" i="10"/>
  <c r="B82" i="10"/>
  <c r="B40" i="10"/>
  <c r="B26" i="10"/>
  <c r="B12" i="10"/>
  <c r="B7" i="12"/>
  <c r="B79" i="12"/>
  <c r="B55" i="12"/>
  <c r="B36" i="12"/>
  <c r="B189" i="12"/>
  <c r="B135" i="12"/>
  <c r="B54" i="12"/>
  <c r="B185" i="11"/>
  <c r="B121" i="11"/>
  <c r="B119" i="12"/>
  <c r="B150" i="10"/>
  <c r="B136" i="10"/>
  <c r="B122" i="10"/>
  <c r="B108" i="10"/>
  <c r="B94" i="10"/>
  <c r="B80" i="10"/>
  <c r="B66" i="10"/>
  <c r="B52" i="10"/>
  <c r="B38" i="10"/>
  <c r="B24" i="10"/>
  <c r="B10" i="10"/>
  <c r="B165" i="10"/>
  <c r="B73" i="12"/>
  <c r="B184" i="11"/>
  <c r="B120" i="11"/>
  <c r="B37" i="11"/>
  <c r="B105" i="12"/>
  <c r="B91" i="12"/>
  <c r="B77" i="12"/>
  <c r="B63" i="12"/>
  <c r="B49" i="12"/>
  <c r="B35" i="12"/>
  <c r="B21" i="12"/>
  <c r="B93" i="10"/>
  <c r="B79" i="10"/>
  <c r="B164" i="10"/>
  <c r="B133" i="12"/>
  <c r="B71" i="12"/>
  <c r="B52" i="12"/>
  <c r="B183" i="11"/>
  <c r="B36" i="11"/>
  <c r="B106" i="10"/>
  <c r="B92" i="10"/>
  <c r="B78" i="10"/>
  <c r="B8" i="10"/>
  <c r="B3" i="23"/>
  <c r="B6" i="39"/>
  <c r="B7" i="45" s="1"/>
  <c r="B18" i="45" s="1"/>
  <c r="B149" i="12"/>
  <c r="B94" i="12"/>
  <c r="B51" i="12"/>
  <c r="B9" i="12"/>
  <c r="B182" i="11"/>
  <c r="B188" i="10"/>
  <c r="B181" i="11"/>
  <c r="G17" i="50" l="1"/>
  <c r="G18" i="50"/>
  <c r="G89" i="50"/>
  <c r="G99" i="50"/>
  <c r="G115" i="50"/>
  <c r="G88" i="50"/>
  <c r="G90" i="50"/>
  <c r="G40" i="50"/>
  <c r="G55" i="50"/>
  <c r="G114" i="50"/>
  <c r="G46" i="50"/>
  <c r="G145" i="50"/>
  <c r="G10" i="50"/>
  <c r="G74" i="50"/>
  <c r="G75" i="50"/>
  <c r="G37" i="50"/>
  <c r="G135" i="50"/>
  <c r="G39" i="50"/>
  <c r="G137" i="50"/>
  <c r="G96" i="50"/>
  <c r="G138" i="50"/>
  <c r="G41" i="50"/>
  <c r="G36" i="50"/>
  <c r="G134" i="50"/>
  <c r="G102" i="50"/>
  <c r="G116" i="50"/>
  <c r="G35" i="50"/>
  <c r="G133" i="50"/>
  <c r="G108" i="50"/>
  <c r="G97" i="50"/>
  <c r="G64" i="50"/>
  <c r="G13" i="50"/>
  <c r="G33" i="50"/>
  <c r="G136" i="50"/>
  <c r="G139" i="50"/>
  <c r="G69" i="50"/>
  <c r="G100" i="50"/>
  <c r="G38" i="50"/>
  <c r="G19" i="50"/>
  <c r="G112" i="50"/>
  <c r="G15" i="50"/>
  <c r="G27" i="50"/>
  <c r="G6" i="50"/>
  <c r="G104" i="50"/>
  <c r="G62" i="50"/>
  <c r="G44" i="50"/>
  <c r="G80" i="50"/>
  <c r="G50" i="50"/>
  <c r="G148" i="50"/>
  <c r="G149" i="50"/>
  <c r="G22" i="50"/>
  <c r="G131" i="50"/>
  <c r="G45" i="50"/>
  <c r="G78" i="50"/>
  <c r="G56" i="50"/>
  <c r="G154" i="50"/>
  <c r="G59" i="50"/>
  <c r="G117" i="50"/>
  <c r="G76" i="50"/>
  <c r="G16" i="50"/>
  <c r="G42" i="50"/>
  <c r="G30" i="50"/>
  <c r="G87" i="50"/>
  <c r="G103" i="50"/>
  <c r="G21" i="50"/>
  <c r="G122" i="50"/>
  <c r="G66" i="50"/>
  <c r="G95" i="50"/>
  <c r="G98" i="50"/>
  <c r="G142" i="50"/>
  <c r="G20" i="50"/>
  <c r="G118" i="50"/>
  <c r="G57" i="50"/>
  <c r="G4" i="50"/>
  <c r="G77" i="50"/>
  <c r="G65" i="50"/>
  <c r="G11" i="50"/>
  <c r="G109" i="50"/>
  <c r="G53" i="50"/>
  <c r="G151" i="50"/>
  <c r="G12" i="50"/>
  <c r="G110" i="50"/>
  <c r="G132" i="50"/>
  <c r="G29" i="50"/>
  <c r="G127" i="50"/>
  <c r="G71" i="50"/>
  <c r="G150" i="50"/>
  <c r="G94" i="50"/>
  <c r="G67" i="50"/>
  <c r="G28" i="50"/>
  <c r="G126" i="50"/>
  <c r="G48" i="50"/>
  <c r="G146" i="50"/>
  <c r="G43" i="50"/>
  <c r="G85" i="50"/>
  <c r="G7" i="50"/>
  <c r="G105" i="50"/>
  <c r="G52" i="50"/>
  <c r="G120" i="50"/>
  <c r="G93" i="50"/>
  <c r="G81" i="50"/>
  <c r="G140" i="50"/>
  <c r="G73" i="50"/>
  <c r="G91" i="50"/>
  <c r="G61" i="50"/>
  <c r="G63" i="50"/>
  <c r="G32" i="50"/>
  <c r="G70" i="50"/>
  <c r="G101" i="50"/>
  <c r="G153" i="50"/>
  <c r="G92" i="50"/>
  <c r="G60" i="50"/>
  <c r="G144" i="50"/>
  <c r="G113" i="50"/>
  <c r="G119" i="50"/>
  <c r="G51" i="50"/>
  <c r="G47" i="50"/>
  <c r="G8" i="50"/>
  <c r="G106" i="50"/>
  <c r="G26" i="50"/>
  <c r="G124" i="50"/>
  <c r="G83" i="50"/>
  <c r="G24" i="50"/>
  <c r="G141" i="50"/>
  <c r="G49" i="50"/>
  <c r="G147" i="50"/>
  <c r="G79" i="50"/>
  <c r="G84" i="50"/>
  <c r="G14" i="50"/>
  <c r="G128" i="50"/>
  <c r="G143" i="50"/>
  <c r="G34" i="50"/>
  <c r="G25" i="50"/>
  <c r="G123" i="50"/>
  <c r="G54" i="50"/>
  <c r="G152" i="50"/>
  <c r="G9" i="50"/>
  <c r="B4" i="39"/>
  <c r="B3" i="45" s="1"/>
  <c r="B44" i="10"/>
  <c r="B158" i="10"/>
  <c r="B159" i="10"/>
  <c r="B58" i="10"/>
  <c r="B86" i="10"/>
  <c r="B186" i="10"/>
  <c r="B172" i="10"/>
  <c r="B100" i="10"/>
  <c r="H44" i="50" l="1"/>
  <c r="H122" i="50"/>
  <c r="H61" i="50"/>
  <c r="B14" i="45"/>
  <c r="H157" i="50"/>
  <c r="H55" i="50"/>
  <c r="H75" i="50"/>
  <c r="H113" i="50"/>
  <c r="H90" i="50"/>
  <c r="H151" i="50"/>
  <c r="H119" i="50"/>
  <c r="H135" i="50"/>
  <c r="H84" i="50"/>
  <c r="H163" i="50"/>
  <c r="H79" i="50"/>
  <c r="H107" i="50"/>
  <c r="H49" i="50"/>
  <c r="H92" i="50"/>
  <c r="H81" i="50"/>
  <c r="H184" i="50"/>
  <c r="H172" i="50"/>
  <c r="H177" i="50"/>
  <c r="H54" i="50"/>
  <c r="H118" i="50"/>
  <c r="H124" i="50"/>
  <c r="H121" i="50"/>
  <c r="H89" i="50"/>
  <c r="H154" i="50"/>
  <c r="H80" i="50"/>
  <c r="H132" i="50"/>
  <c r="H46" i="50"/>
  <c r="H36" i="50"/>
  <c r="H31" i="50"/>
  <c r="H106" i="50"/>
  <c r="H52" i="50"/>
  <c r="H71" i="50"/>
  <c r="H115" i="50"/>
  <c r="H69" i="50"/>
  <c r="H128" i="50"/>
  <c r="H142" i="50"/>
  <c r="H167" i="50"/>
  <c r="H5" i="50"/>
  <c r="H125" i="50"/>
  <c r="H68" i="50"/>
  <c r="H15" i="50"/>
  <c r="H108" i="50"/>
  <c r="H98" i="50"/>
  <c r="H13" i="50"/>
  <c r="H101" i="50"/>
  <c r="H82" i="50"/>
  <c r="H17" i="50"/>
  <c r="H144" i="50"/>
  <c r="H6" i="50"/>
  <c r="H60" i="50"/>
  <c r="H169" i="50"/>
  <c r="H161" i="50"/>
  <c r="H91" i="50"/>
  <c r="H114" i="50"/>
  <c r="H64" i="50"/>
  <c r="H185" i="50"/>
  <c r="H109" i="50"/>
  <c r="H34" i="50"/>
  <c r="H83" i="50"/>
  <c r="H171" i="50"/>
  <c r="H182" i="50"/>
  <c r="H48" i="50"/>
  <c r="H134" i="50"/>
  <c r="H153" i="50"/>
  <c r="H59" i="50"/>
  <c r="H9" i="50"/>
  <c r="H150" i="50"/>
  <c r="H129" i="50"/>
  <c r="H11" i="50"/>
  <c r="H186" i="50"/>
  <c r="H37" i="50"/>
  <c r="H35" i="50"/>
  <c r="H160" i="50"/>
  <c r="H176" i="50"/>
  <c r="H162" i="50"/>
  <c r="H70" i="50"/>
  <c r="H53" i="50"/>
  <c r="H152" i="50"/>
  <c r="H174" i="50"/>
  <c r="H85" i="50"/>
  <c r="H45" i="50"/>
  <c r="H104" i="50"/>
  <c r="H102" i="50"/>
  <c r="H103" i="50"/>
  <c r="H57" i="50"/>
  <c r="H111" i="50"/>
  <c r="H95" i="50"/>
  <c r="H137" i="50"/>
  <c r="H136" i="50"/>
  <c r="H97" i="50"/>
  <c r="H38" i="50"/>
  <c r="H117" i="50"/>
  <c r="H139" i="50"/>
  <c r="H170" i="50"/>
  <c r="H88" i="50"/>
  <c r="H74" i="50"/>
  <c r="H10" i="50"/>
  <c r="H94" i="50"/>
  <c r="H175" i="50"/>
  <c r="H120" i="50"/>
  <c r="H65" i="50"/>
  <c r="H183" i="50"/>
  <c r="H18" i="50"/>
  <c r="H147" i="50"/>
  <c r="H173" i="50"/>
  <c r="H159" i="50"/>
  <c r="H62" i="50"/>
  <c r="H146" i="50"/>
  <c r="H16" i="50"/>
  <c r="H78" i="50"/>
  <c r="H179" i="50"/>
  <c r="H19" i="50"/>
  <c r="H42" i="50"/>
  <c r="H87" i="50"/>
  <c r="H73" i="50"/>
  <c r="H41" i="50"/>
  <c r="H112" i="50"/>
  <c r="H130" i="50"/>
  <c r="H138" i="50"/>
  <c r="H58" i="50"/>
  <c r="H141" i="50"/>
  <c r="H164" i="50"/>
  <c r="H12" i="50"/>
  <c r="H72" i="50"/>
  <c r="H50" i="50"/>
  <c r="H43" i="50"/>
  <c r="H127" i="50"/>
  <c r="H77" i="50"/>
  <c r="H32" i="50"/>
  <c r="H143" i="50"/>
  <c r="H140" i="50"/>
  <c r="H29" i="50"/>
  <c r="H133" i="50"/>
  <c r="H99" i="50"/>
  <c r="H168" i="50"/>
  <c r="H40" i="50"/>
  <c r="H123" i="50"/>
  <c r="H20" i="50"/>
  <c r="H156" i="50"/>
  <c r="H8" i="50"/>
  <c r="H155" i="50"/>
  <c r="H178" i="50"/>
  <c r="H96" i="50"/>
  <c r="H14" i="50"/>
  <c r="H126" i="50"/>
  <c r="H25" i="50"/>
  <c r="H181" i="50"/>
  <c r="H26" i="50"/>
  <c r="H27" i="50"/>
  <c r="H4" i="50"/>
  <c r="H105" i="50"/>
  <c r="H67" i="50"/>
  <c r="H39" i="50"/>
  <c r="H28" i="50"/>
  <c r="H116" i="50"/>
  <c r="H131" i="50"/>
  <c r="H51" i="50"/>
  <c r="H149" i="50"/>
  <c r="H166" i="50"/>
  <c r="H24" i="50"/>
  <c r="H47" i="50"/>
  <c r="H145" i="50"/>
  <c r="H30" i="50"/>
  <c r="H7" i="50"/>
  <c r="H76" i="50"/>
  <c r="H180" i="50"/>
  <c r="H33" i="50"/>
  <c r="H86" i="50"/>
  <c r="H21" i="50"/>
  <c r="H22" i="50"/>
  <c r="H23" i="50"/>
  <c r="H165" i="50"/>
  <c r="H66" i="50"/>
  <c r="H100" i="50"/>
  <c r="H158" i="50"/>
  <c r="H110" i="50"/>
  <c r="H63" i="50"/>
  <c r="H56" i="50"/>
  <c r="H148" i="50"/>
  <c r="H93" i="50"/>
  <c r="C160" i="15" l="1"/>
  <c r="C161" i="15"/>
  <c r="C162" i="15"/>
  <c r="C163" i="15"/>
  <c r="C164" i="15"/>
  <c r="C165" i="15"/>
  <c r="C166" i="15"/>
  <c r="C167" i="15"/>
  <c r="C168" i="15"/>
  <c r="C169" i="15"/>
  <c r="C170" i="15"/>
  <c r="C171" i="15"/>
  <c r="C172" i="15"/>
  <c r="C173" i="15"/>
  <c r="C174" i="15"/>
  <c r="C175" i="15"/>
  <c r="C176" i="15"/>
  <c r="C177" i="15"/>
  <c r="C178" i="15"/>
  <c r="C179" i="15"/>
  <c r="C180" i="15"/>
  <c r="C181" i="15"/>
  <c r="C182" i="15"/>
  <c r="C183" i="15"/>
  <c r="C184" i="15"/>
  <c r="C185" i="15"/>
  <c r="C186" i="15"/>
  <c r="C187" i="15"/>
  <c r="C188" i="15"/>
  <c r="C189" i="15"/>
  <c r="U157" i="6"/>
  <c r="C159" i="15"/>
  <c r="C157" i="7"/>
  <c r="AN157" i="6"/>
  <c r="C158" i="8"/>
  <c r="C95" i="15" l="1"/>
  <c r="C81" i="15"/>
  <c r="C114" i="15"/>
  <c r="C155" i="15"/>
  <c r="C11" i="15"/>
  <c r="C100" i="15"/>
  <c r="C30" i="15"/>
  <c r="C157" i="19"/>
  <c r="C147" i="15"/>
  <c r="C119" i="15"/>
  <c r="C77" i="15"/>
  <c r="C63" i="15"/>
  <c r="C152" i="15"/>
  <c r="C138" i="15"/>
  <c r="C124" i="15"/>
  <c r="C110" i="15"/>
  <c r="C96" i="15"/>
  <c r="C82" i="15"/>
  <c r="C68" i="15"/>
  <c r="C54" i="15"/>
  <c r="C40" i="15"/>
  <c r="C26" i="15"/>
  <c r="C12" i="15"/>
  <c r="C137" i="15"/>
  <c r="C67" i="15"/>
  <c r="C53" i="15"/>
  <c r="C86" i="15"/>
  <c r="C72" i="15"/>
  <c r="C16" i="15"/>
  <c r="C143" i="15"/>
  <c r="C129" i="15"/>
  <c r="C115" i="15"/>
  <c r="C101" i="15"/>
  <c r="C87" i="15"/>
  <c r="C73" i="15"/>
  <c r="C59" i="15"/>
  <c r="C45" i="15"/>
  <c r="C31" i="15"/>
  <c r="C17" i="15"/>
  <c r="C156" i="15"/>
  <c r="C142" i="15"/>
  <c r="C58" i="15"/>
  <c r="C44" i="15"/>
  <c r="C133" i="15"/>
  <c r="C105" i="15"/>
  <c r="C91" i="15"/>
  <c r="C49" i="15"/>
  <c r="C35" i="15"/>
  <c r="C21" i="15"/>
  <c r="C157" i="15"/>
  <c r="C148" i="15"/>
  <c r="C134" i="15"/>
  <c r="C120" i="15"/>
  <c r="C106" i="15"/>
  <c r="C92" i="15"/>
  <c r="C78" i="15"/>
  <c r="C64" i="15"/>
  <c r="C50" i="15"/>
  <c r="C36" i="15"/>
  <c r="C22" i="15"/>
  <c r="C8" i="15"/>
  <c r="C146" i="15"/>
  <c r="C132" i="15"/>
  <c r="C151" i="15"/>
  <c r="C123" i="15"/>
  <c r="C109" i="15"/>
  <c r="C39" i="15"/>
  <c r="C25" i="15"/>
  <c r="C128" i="15"/>
  <c r="C153" i="15"/>
  <c r="C139" i="15"/>
  <c r="C125" i="15"/>
  <c r="C111" i="15"/>
  <c r="C97" i="15"/>
  <c r="C83" i="15"/>
  <c r="C69" i="15"/>
  <c r="C55" i="15"/>
  <c r="C41" i="15"/>
  <c r="C27" i="15"/>
  <c r="C13" i="15"/>
  <c r="C144" i="15"/>
  <c r="C130" i="15"/>
  <c r="C116" i="15"/>
  <c r="C102" i="15"/>
  <c r="C88" i="15"/>
  <c r="C74" i="15"/>
  <c r="C60" i="15"/>
  <c r="C46" i="15"/>
  <c r="C32" i="15"/>
  <c r="C18" i="15"/>
  <c r="C93" i="15"/>
  <c r="C37" i="15"/>
  <c r="C126" i="15"/>
  <c r="C112" i="15"/>
  <c r="C98" i="15"/>
  <c r="C84" i="15"/>
  <c r="C70" i="15"/>
  <c r="C56" i="15"/>
  <c r="C42" i="15"/>
  <c r="C28" i="15"/>
  <c r="C14" i="15"/>
  <c r="C107" i="15"/>
  <c r="C51" i="15"/>
  <c r="C23" i="15"/>
  <c r="C158" i="19"/>
  <c r="C140" i="15"/>
  <c r="C145" i="15"/>
  <c r="C131" i="15"/>
  <c r="C33" i="15"/>
  <c r="C19" i="15"/>
  <c r="C149" i="15"/>
  <c r="C135" i="15"/>
  <c r="C121" i="15"/>
  <c r="C79" i="15"/>
  <c r="C65" i="15"/>
  <c r="C9" i="15"/>
  <c r="C154" i="15"/>
  <c r="C117" i="15"/>
  <c r="C103" i="15"/>
  <c r="C89" i="15"/>
  <c r="C75" i="15"/>
  <c r="C61" i="15"/>
  <c r="C47" i="15"/>
  <c r="C7" i="15"/>
  <c r="C150" i="15"/>
  <c r="C136" i="15"/>
  <c r="C122" i="15"/>
  <c r="C108" i="15"/>
  <c r="C94" i="15"/>
  <c r="C80" i="15"/>
  <c r="C66" i="15"/>
  <c r="C52" i="15"/>
  <c r="C38" i="15"/>
  <c r="C24" i="15"/>
  <c r="C10" i="15"/>
  <c r="C141" i="15"/>
  <c r="C127" i="15"/>
  <c r="C113" i="15"/>
  <c r="C99" i="15"/>
  <c r="C85" i="15"/>
  <c r="C71" i="15"/>
  <c r="C57" i="15"/>
  <c r="C43" i="15"/>
  <c r="C29" i="15"/>
  <c r="C15" i="15"/>
  <c r="C118" i="15"/>
  <c r="C104" i="15"/>
  <c r="C90" i="15"/>
  <c r="C76" i="15"/>
  <c r="C62" i="15"/>
  <c r="C48" i="15"/>
  <c r="C34" i="15"/>
  <c r="C20" i="15"/>
  <c r="C155" i="32"/>
  <c r="C157" i="6"/>
  <c r="B44" i="3"/>
  <c r="B43" i="3"/>
  <c r="B42" i="3"/>
  <c r="B41" i="3"/>
  <c r="B40" i="3"/>
  <c r="B39" i="3"/>
  <c r="B38" i="3"/>
  <c r="B37" i="3"/>
  <c r="B34" i="3"/>
  <c r="B33" i="3"/>
  <c r="B32" i="3"/>
  <c r="B31" i="3"/>
  <c r="B30" i="3"/>
  <c r="B29" i="3"/>
  <c r="B28" i="3"/>
  <c r="B27" i="3"/>
  <c r="B26" i="3"/>
  <c r="B25" i="3"/>
  <c r="B21" i="3"/>
  <c r="B20" i="3"/>
  <c r="B19" i="3"/>
  <c r="B17" i="3"/>
  <c r="B15" i="3"/>
  <c r="B14" i="3"/>
  <c r="B16" i="3"/>
  <c r="B12" i="3"/>
  <c r="B8" i="3"/>
  <c r="B5" i="3"/>
  <c r="B4" i="3"/>
  <c r="B3" i="3"/>
  <c r="A1" i="50"/>
  <c r="A1" i="45"/>
  <c r="B7" i="3"/>
  <c r="C34" i="44" l="1"/>
  <c r="D34" i="44"/>
  <c r="E34" i="44"/>
  <c r="B34" i="44"/>
  <c r="E28" i="44"/>
  <c r="E29" i="44"/>
  <c r="E30" i="44"/>
  <c r="E31" i="44"/>
  <c r="E32" i="44"/>
  <c r="E33" i="44"/>
  <c r="E27" i="44"/>
  <c r="D28" i="44"/>
  <c r="D29" i="44"/>
  <c r="D30" i="44"/>
  <c r="D31" i="44"/>
  <c r="D32" i="44"/>
  <c r="D33" i="44"/>
  <c r="D27" i="44"/>
  <c r="C28" i="44"/>
  <c r="C29" i="44"/>
  <c r="C30" i="44"/>
  <c r="C31" i="44"/>
  <c r="C32" i="44"/>
  <c r="C33" i="44"/>
  <c r="C27" i="44"/>
  <c r="B28" i="44"/>
  <c r="B29" i="44"/>
  <c r="B30" i="44"/>
  <c r="B31" i="44"/>
  <c r="B32" i="44"/>
  <c r="B33" i="44"/>
  <c r="B27" i="44"/>
  <c r="P34" i="44"/>
  <c r="Q34" i="44"/>
  <c r="O34" i="44"/>
  <c r="Q28" i="44"/>
  <c r="Q29" i="44"/>
  <c r="Q30" i="44"/>
  <c r="Q31" i="44"/>
  <c r="Q32" i="44"/>
  <c r="Q33" i="44"/>
  <c r="Q27" i="44"/>
  <c r="P28" i="44"/>
  <c r="P29" i="44"/>
  <c r="P30" i="44"/>
  <c r="P31" i="44"/>
  <c r="P32" i="44"/>
  <c r="P33" i="44"/>
  <c r="P27" i="44"/>
  <c r="O28" i="44"/>
  <c r="O29" i="44"/>
  <c r="O30" i="44"/>
  <c r="O31" i="44"/>
  <c r="O32" i="44"/>
  <c r="O33" i="44"/>
  <c r="O27" i="44"/>
  <c r="S14" i="44"/>
  <c r="R14" i="44"/>
  <c r="F14" i="44"/>
  <c r="G14" i="44" s="1"/>
  <c r="R13" i="44"/>
  <c r="S13" i="44" s="1"/>
  <c r="F13" i="44"/>
  <c r="G13" i="44" s="1"/>
  <c r="R12" i="44"/>
  <c r="S12" i="44" s="1"/>
  <c r="F12" i="44"/>
  <c r="G12" i="44" s="1"/>
  <c r="R11" i="44"/>
  <c r="S11" i="44" s="1"/>
  <c r="G11" i="44"/>
  <c r="F11" i="44"/>
  <c r="R10" i="44"/>
  <c r="S10" i="44" s="1"/>
  <c r="F10" i="44"/>
  <c r="G10" i="44" s="1"/>
  <c r="R9" i="44"/>
  <c r="S9" i="44" s="1"/>
  <c r="F9" i="44"/>
  <c r="G9" i="44" s="1"/>
  <c r="R8" i="44"/>
  <c r="S8" i="44" s="1"/>
  <c r="F8" i="44"/>
  <c r="G8" i="44" s="1"/>
  <c r="R7" i="44"/>
  <c r="S7" i="44" s="1"/>
  <c r="F7" i="44"/>
  <c r="G7" i="44" s="1"/>
  <c r="A1" i="44"/>
  <c r="B13" i="3" l="1"/>
  <c r="B11" i="3"/>
  <c r="A2" i="43"/>
  <c r="A2" i="42"/>
  <c r="AL5" i="1" l="1"/>
  <c r="AM5" i="1"/>
  <c r="AT5" i="1"/>
  <c r="AU5" i="1"/>
  <c r="AV5" i="1"/>
  <c r="AL6" i="1"/>
  <c r="AM6" i="1"/>
  <c r="AT6" i="1"/>
  <c r="AU6" i="1"/>
  <c r="AV6" i="1"/>
  <c r="AL15" i="1"/>
  <c r="AM15" i="1"/>
  <c r="AT18" i="1"/>
  <c r="AU18" i="1"/>
  <c r="AV18" i="1"/>
  <c r="AT19" i="1"/>
  <c r="AU19" i="1"/>
  <c r="AV19" i="1"/>
  <c r="AW19" i="1"/>
  <c r="AN5" i="1" l="1"/>
  <c r="AN6" i="1"/>
  <c r="AN15" i="1"/>
  <c r="A1" i="40"/>
  <c r="A1" i="39"/>
  <c r="B2" i="3" l="1"/>
  <c r="C26" i="39"/>
  <c r="C5" i="39"/>
  <c r="C5" i="45" s="1"/>
  <c r="C29" i="39"/>
  <c r="C27" i="39" l="1"/>
  <c r="C16" i="45"/>
  <c r="C8" i="45"/>
  <c r="C19" i="45" s="1"/>
  <c r="C28" i="39"/>
  <c r="C17" i="39"/>
  <c r="C19" i="39"/>
  <c r="C18" i="39"/>
  <c r="C16" i="39"/>
  <c r="C8" i="39"/>
  <c r="C25" i="39" s="1"/>
  <c r="A2" i="37"/>
  <c r="B10" i="3"/>
  <c r="M17" i="37"/>
  <c r="B17" i="37"/>
  <c r="C11" i="37"/>
  <c r="D11" i="37"/>
  <c r="E11" i="37"/>
  <c r="F11" i="37"/>
  <c r="G11" i="37"/>
  <c r="H11" i="37"/>
  <c r="I11" i="37"/>
  <c r="J11" i="37"/>
  <c r="K11" i="37"/>
  <c r="L11" i="37"/>
  <c r="M11" i="37"/>
  <c r="B11" i="37"/>
  <c r="L17" i="37" s="1"/>
  <c r="C30" i="39" l="1"/>
  <c r="C15" i="39"/>
  <c r="C20" i="39"/>
  <c r="B24" i="3"/>
  <c r="B23" i="3"/>
  <c r="B22" i="3"/>
  <c r="B18" i="3"/>
  <c r="B9" i="3"/>
  <c r="B6" i="3"/>
  <c r="A1" i="35"/>
  <c r="A1" i="32"/>
  <c r="B36" i="3" l="1"/>
  <c r="B35" i="3"/>
  <c r="A1" i="36"/>
  <c r="A1" i="34"/>
  <c r="C185" i="32" l="1"/>
  <c r="D185" i="32" s="1"/>
  <c r="C5" i="32"/>
  <c r="D5" i="32" s="1"/>
  <c r="C6" i="32"/>
  <c r="D6" i="32" s="1"/>
  <c r="C7" i="32"/>
  <c r="D7" i="32" s="1"/>
  <c r="C8" i="32"/>
  <c r="D8" i="32" s="1"/>
  <c r="C9" i="32"/>
  <c r="D9" i="32" s="1"/>
  <c r="C10" i="32"/>
  <c r="D10" i="32" s="1"/>
  <c r="C11" i="32"/>
  <c r="D11" i="32" s="1"/>
  <c r="C12" i="32"/>
  <c r="D12" i="32" s="1"/>
  <c r="C13" i="32"/>
  <c r="D13" i="32" s="1"/>
  <c r="C14" i="32"/>
  <c r="D14" i="32" s="1"/>
  <c r="C15" i="32"/>
  <c r="D15" i="32" s="1"/>
  <c r="C16" i="32"/>
  <c r="D16" i="32" s="1"/>
  <c r="C17" i="32"/>
  <c r="D17" i="32" s="1"/>
  <c r="C18" i="32"/>
  <c r="D18" i="32" s="1"/>
  <c r="C19" i="32"/>
  <c r="D19" i="32" s="1"/>
  <c r="C20" i="32"/>
  <c r="D20" i="32" s="1"/>
  <c r="C21" i="32"/>
  <c r="D21" i="32" s="1"/>
  <c r="C22" i="32"/>
  <c r="D22" i="32" s="1"/>
  <c r="C23" i="32"/>
  <c r="D23" i="32" s="1"/>
  <c r="C24" i="32"/>
  <c r="D24" i="32" s="1"/>
  <c r="C25" i="32"/>
  <c r="D25" i="32" s="1"/>
  <c r="C26" i="32"/>
  <c r="D26" i="32" s="1"/>
  <c r="C27" i="32"/>
  <c r="D27" i="32" s="1"/>
  <c r="C28" i="32"/>
  <c r="D28" i="32" s="1"/>
  <c r="C29" i="32"/>
  <c r="D29" i="32" s="1"/>
  <c r="C30" i="32"/>
  <c r="D30" i="32" s="1"/>
  <c r="C31" i="32"/>
  <c r="D31" i="32" s="1"/>
  <c r="C32" i="32"/>
  <c r="D32" i="32" s="1"/>
  <c r="C33" i="32"/>
  <c r="D33" i="32" s="1"/>
  <c r="C34" i="32"/>
  <c r="D34" i="32" s="1"/>
  <c r="C35" i="32"/>
  <c r="D35" i="32" s="1"/>
  <c r="C36" i="32"/>
  <c r="D36" i="32" s="1"/>
  <c r="C37" i="32"/>
  <c r="D37" i="32" s="1"/>
  <c r="C38" i="32"/>
  <c r="D38" i="32" s="1"/>
  <c r="C39" i="32"/>
  <c r="D39" i="32" s="1"/>
  <c r="C40" i="32"/>
  <c r="D40" i="32" s="1"/>
  <c r="C41" i="32"/>
  <c r="D41" i="32" s="1"/>
  <c r="C42" i="32"/>
  <c r="D42" i="32" s="1"/>
  <c r="C43" i="32"/>
  <c r="D43" i="32" s="1"/>
  <c r="C44" i="32"/>
  <c r="D44" i="32" s="1"/>
  <c r="C45" i="32"/>
  <c r="D45" i="32" s="1"/>
  <c r="C46" i="32"/>
  <c r="D46" i="32" s="1"/>
  <c r="C47" i="32"/>
  <c r="D47" i="32" s="1"/>
  <c r="C48" i="32"/>
  <c r="D48" i="32" s="1"/>
  <c r="C49" i="32"/>
  <c r="D49" i="32" s="1"/>
  <c r="C50" i="32"/>
  <c r="D50" i="32" s="1"/>
  <c r="C51" i="32"/>
  <c r="D51" i="32" s="1"/>
  <c r="C52" i="32"/>
  <c r="D52" i="32" s="1"/>
  <c r="C53" i="32"/>
  <c r="D53" i="32" s="1"/>
  <c r="C54" i="32"/>
  <c r="D54" i="32" s="1"/>
  <c r="C55" i="32"/>
  <c r="D55" i="32" s="1"/>
  <c r="C56" i="32"/>
  <c r="D56" i="32" s="1"/>
  <c r="C57" i="32"/>
  <c r="D57" i="32" s="1"/>
  <c r="C58" i="32"/>
  <c r="D58" i="32" s="1"/>
  <c r="C59" i="32"/>
  <c r="D59" i="32" s="1"/>
  <c r="C60" i="32"/>
  <c r="D60" i="32" s="1"/>
  <c r="C61" i="32"/>
  <c r="D61" i="32" s="1"/>
  <c r="C62" i="32"/>
  <c r="D62" i="32" s="1"/>
  <c r="C63" i="32"/>
  <c r="D63" i="32" s="1"/>
  <c r="C64" i="32"/>
  <c r="D64" i="32" s="1"/>
  <c r="C65" i="32"/>
  <c r="D65" i="32" s="1"/>
  <c r="C66" i="32"/>
  <c r="D66" i="32" s="1"/>
  <c r="C67" i="32"/>
  <c r="D67" i="32" s="1"/>
  <c r="C68" i="32"/>
  <c r="D68" i="32" s="1"/>
  <c r="C69" i="32"/>
  <c r="D69" i="32" s="1"/>
  <c r="C70" i="32"/>
  <c r="D70" i="32" s="1"/>
  <c r="C71" i="32"/>
  <c r="D71" i="32" s="1"/>
  <c r="C72" i="32"/>
  <c r="D72" i="32" s="1"/>
  <c r="C73" i="32"/>
  <c r="D73" i="32" s="1"/>
  <c r="C74" i="32"/>
  <c r="D74" i="32" s="1"/>
  <c r="C75" i="32"/>
  <c r="D75" i="32" s="1"/>
  <c r="C76" i="32"/>
  <c r="D76" i="32" s="1"/>
  <c r="C77" i="32"/>
  <c r="D77" i="32" s="1"/>
  <c r="C78" i="32"/>
  <c r="D78" i="32" s="1"/>
  <c r="C79" i="32"/>
  <c r="D79" i="32" s="1"/>
  <c r="C80" i="32"/>
  <c r="D80" i="32" s="1"/>
  <c r="C81" i="32"/>
  <c r="D81" i="32" s="1"/>
  <c r="C82" i="32"/>
  <c r="D82" i="32" s="1"/>
  <c r="C83" i="32"/>
  <c r="D83" i="32" s="1"/>
  <c r="C84" i="32"/>
  <c r="D84" i="32" s="1"/>
  <c r="C85" i="32"/>
  <c r="D85" i="32" s="1"/>
  <c r="C86" i="32"/>
  <c r="D86" i="32" s="1"/>
  <c r="C87" i="32"/>
  <c r="D87" i="32" s="1"/>
  <c r="C88" i="32"/>
  <c r="D88" i="32" s="1"/>
  <c r="C89" i="32"/>
  <c r="D89" i="32" s="1"/>
  <c r="C90" i="32"/>
  <c r="D90" i="32" s="1"/>
  <c r="C91" i="32"/>
  <c r="D91" i="32" s="1"/>
  <c r="C92" i="32"/>
  <c r="D92" i="32" s="1"/>
  <c r="C93" i="32"/>
  <c r="D93" i="32" s="1"/>
  <c r="C94" i="32"/>
  <c r="D94" i="32" s="1"/>
  <c r="C95" i="32"/>
  <c r="D95" i="32" s="1"/>
  <c r="C96" i="32"/>
  <c r="D96" i="32" s="1"/>
  <c r="C97" i="32"/>
  <c r="D97" i="32" s="1"/>
  <c r="C98" i="32"/>
  <c r="D98" i="32" s="1"/>
  <c r="C99" i="32"/>
  <c r="D99" i="32" s="1"/>
  <c r="C100" i="32"/>
  <c r="D100" i="32" s="1"/>
  <c r="C101" i="32"/>
  <c r="D101" i="32" s="1"/>
  <c r="C102" i="32"/>
  <c r="D102" i="32" s="1"/>
  <c r="C103" i="32"/>
  <c r="D103" i="32" s="1"/>
  <c r="C104" i="32"/>
  <c r="D104" i="32" s="1"/>
  <c r="C105" i="32"/>
  <c r="D105" i="32" s="1"/>
  <c r="C106" i="32"/>
  <c r="D106" i="32" s="1"/>
  <c r="C107" i="32"/>
  <c r="D107" i="32" s="1"/>
  <c r="C108" i="32"/>
  <c r="D108" i="32" s="1"/>
  <c r="C109" i="32"/>
  <c r="D109" i="32" s="1"/>
  <c r="C110" i="32"/>
  <c r="D110" i="32" s="1"/>
  <c r="C111" i="32"/>
  <c r="D111" i="32" s="1"/>
  <c r="C112" i="32"/>
  <c r="D112" i="32" s="1"/>
  <c r="C113" i="32"/>
  <c r="D113" i="32" s="1"/>
  <c r="C114" i="32"/>
  <c r="D114" i="32" s="1"/>
  <c r="C115" i="32"/>
  <c r="D115" i="32" s="1"/>
  <c r="C116" i="32"/>
  <c r="D116" i="32" s="1"/>
  <c r="C117" i="32"/>
  <c r="D117" i="32" s="1"/>
  <c r="C118" i="32"/>
  <c r="D118" i="32" s="1"/>
  <c r="C119" i="32"/>
  <c r="D119" i="32" s="1"/>
  <c r="C120" i="32"/>
  <c r="D120" i="32" s="1"/>
  <c r="C121" i="32"/>
  <c r="D121" i="32" s="1"/>
  <c r="C122" i="32"/>
  <c r="D122" i="32" s="1"/>
  <c r="C123" i="32"/>
  <c r="D123" i="32" s="1"/>
  <c r="C124" i="32"/>
  <c r="D124" i="32" s="1"/>
  <c r="C125" i="32"/>
  <c r="D125" i="32" s="1"/>
  <c r="C126" i="32"/>
  <c r="D126" i="32" s="1"/>
  <c r="C127" i="32"/>
  <c r="D127" i="32" s="1"/>
  <c r="C128" i="32"/>
  <c r="D128" i="32" s="1"/>
  <c r="C129" i="32"/>
  <c r="D129" i="32" s="1"/>
  <c r="C130" i="32"/>
  <c r="D130" i="32" s="1"/>
  <c r="C131" i="32"/>
  <c r="D131" i="32" s="1"/>
  <c r="C132" i="32"/>
  <c r="D132" i="32" s="1"/>
  <c r="C133" i="32"/>
  <c r="D133" i="32" s="1"/>
  <c r="C134" i="32"/>
  <c r="D134" i="32" s="1"/>
  <c r="C135" i="32"/>
  <c r="D135" i="32" s="1"/>
  <c r="C136" i="32"/>
  <c r="D136" i="32" s="1"/>
  <c r="C137" i="32"/>
  <c r="D137" i="32" s="1"/>
  <c r="C138" i="32"/>
  <c r="D138" i="32" s="1"/>
  <c r="C139" i="32"/>
  <c r="D139" i="32" s="1"/>
  <c r="C140" i="32"/>
  <c r="D140" i="32" s="1"/>
  <c r="C141" i="32"/>
  <c r="D141" i="32" s="1"/>
  <c r="C142" i="32"/>
  <c r="D142" i="32" s="1"/>
  <c r="C143" i="32"/>
  <c r="D143" i="32" s="1"/>
  <c r="C144" i="32"/>
  <c r="D144" i="32" s="1"/>
  <c r="C145" i="32"/>
  <c r="D145" i="32" s="1"/>
  <c r="C146" i="32"/>
  <c r="D146" i="32" s="1"/>
  <c r="C147" i="32"/>
  <c r="D147" i="32" s="1"/>
  <c r="C148" i="32"/>
  <c r="D148" i="32" s="1"/>
  <c r="C149" i="32"/>
  <c r="D149" i="32" s="1"/>
  <c r="C150" i="32"/>
  <c r="D150" i="32" s="1"/>
  <c r="C151" i="32"/>
  <c r="D151" i="32" s="1"/>
  <c r="C152" i="32"/>
  <c r="D152" i="32" s="1"/>
  <c r="C153" i="32"/>
  <c r="D153" i="32" s="1"/>
  <c r="C154" i="32"/>
  <c r="D154" i="32" s="1"/>
  <c r="D155" i="32"/>
  <c r="C156" i="32"/>
  <c r="D156" i="32" s="1"/>
  <c r="C157" i="32"/>
  <c r="D157" i="32" s="1"/>
  <c r="C158" i="32"/>
  <c r="D158" i="32" s="1"/>
  <c r="C159" i="32"/>
  <c r="D159" i="32" s="1"/>
  <c r="C160" i="32"/>
  <c r="D160" i="32" s="1"/>
  <c r="C161" i="32"/>
  <c r="D161" i="32" s="1"/>
  <c r="C162" i="32"/>
  <c r="D162" i="32" s="1"/>
  <c r="C163" i="32"/>
  <c r="D163" i="32" s="1"/>
  <c r="C164" i="32"/>
  <c r="D164" i="32" s="1"/>
  <c r="C165" i="32"/>
  <c r="D165" i="32" s="1"/>
  <c r="C166" i="32"/>
  <c r="D166" i="32" s="1"/>
  <c r="C167" i="32"/>
  <c r="D167" i="32" s="1"/>
  <c r="C168" i="32"/>
  <c r="D168" i="32" s="1"/>
  <c r="C169" i="32"/>
  <c r="D169" i="32" s="1"/>
  <c r="C170" i="32"/>
  <c r="D170" i="32" s="1"/>
  <c r="C171" i="32"/>
  <c r="D171" i="32" s="1"/>
  <c r="C172" i="32"/>
  <c r="D172" i="32" s="1"/>
  <c r="C173" i="32"/>
  <c r="D173" i="32" s="1"/>
  <c r="C174" i="32"/>
  <c r="D174" i="32" s="1"/>
  <c r="C175" i="32"/>
  <c r="D175" i="32" s="1"/>
  <c r="C176" i="32"/>
  <c r="D176" i="32" s="1"/>
  <c r="C177" i="32"/>
  <c r="D177" i="32" s="1"/>
  <c r="C178" i="32"/>
  <c r="D178" i="32" s="1"/>
  <c r="C179" i="32"/>
  <c r="D179" i="32" s="1"/>
  <c r="C180" i="32"/>
  <c r="D180" i="32" s="1"/>
  <c r="C181" i="32"/>
  <c r="D181" i="32" s="1"/>
  <c r="C182" i="32"/>
  <c r="D182" i="32" s="1"/>
  <c r="C183" i="32"/>
  <c r="D183" i="32" s="1"/>
  <c r="C184" i="32"/>
  <c r="D184" i="32" s="1"/>
  <c r="C4" i="32"/>
  <c r="D4" i="32" s="1"/>
  <c r="M6" i="32" l="1"/>
  <c r="M5" i="32"/>
  <c r="M4" i="32"/>
  <c r="A1" i="31" l="1"/>
  <c r="A2" i="29"/>
  <c r="A1" i="30"/>
  <c r="A1" i="27"/>
  <c r="A1" i="26"/>
  <c r="A1" i="25"/>
  <c r="A1" i="23"/>
  <c r="A1" i="28"/>
  <c r="B9" i="40" l="1"/>
  <c r="D5" i="40" s="1"/>
  <c r="D4" i="40" l="1"/>
  <c r="D3" i="40"/>
  <c r="D8" i="40"/>
  <c r="D7" i="40"/>
  <c r="D6" i="40"/>
  <c r="E3" i="27"/>
  <c r="I3" i="27" s="1"/>
  <c r="E4" i="27"/>
  <c r="E5" i="27"/>
  <c r="E6" i="27"/>
  <c r="E7" i="27"/>
  <c r="E8" i="27"/>
  <c r="E9" i="27"/>
  <c r="E10" i="27"/>
  <c r="E11" i="27"/>
  <c r="H10" i="27" s="1"/>
  <c r="E12" i="27"/>
  <c r="H6" i="27" s="1"/>
  <c r="E13" i="27"/>
  <c r="E14" i="27"/>
  <c r="E15" i="27"/>
  <c r="E16" i="27"/>
  <c r="E17" i="27"/>
  <c r="E18" i="27"/>
  <c r="E19" i="27"/>
  <c r="E20" i="27"/>
  <c r="E21" i="27"/>
  <c r="E22" i="27"/>
  <c r="E23" i="27"/>
  <c r="E24" i="27"/>
  <c r="E25" i="27"/>
  <c r="E26" i="27"/>
  <c r="E27" i="27"/>
  <c r="E28" i="27"/>
  <c r="E29" i="27"/>
  <c r="E30" i="27"/>
  <c r="E31" i="27"/>
  <c r="E32" i="27"/>
  <c r="E33" i="27"/>
  <c r="E34" i="27"/>
  <c r="E35" i="27"/>
  <c r="E36" i="27"/>
  <c r="E37" i="27"/>
  <c r="E38" i="27"/>
  <c r="E39" i="27"/>
  <c r="E40" i="27"/>
  <c r="E41" i="27"/>
  <c r="E42" i="27"/>
  <c r="E43" i="27"/>
  <c r="E44" i="27"/>
  <c r="E45" i="27"/>
  <c r="E46" i="27"/>
  <c r="E47" i="27"/>
  <c r="E48" i="27"/>
  <c r="E49" i="27"/>
  <c r="E50" i="27"/>
  <c r="E51" i="27"/>
  <c r="E52" i="27"/>
  <c r="E53" i="27"/>
  <c r="E54" i="27"/>
  <c r="E55" i="27"/>
  <c r="E56" i="27"/>
  <c r="E57" i="27"/>
  <c r="E58" i="27"/>
  <c r="E59" i="27"/>
  <c r="E60" i="27"/>
  <c r="E61" i="27"/>
  <c r="E62" i="27"/>
  <c r="E63" i="27"/>
  <c r="E64" i="27"/>
  <c r="E65" i="27"/>
  <c r="E66" i="27"/>
  <c r="E67" i="27"/>
  <c r="E68" i="27"/>
  <c r="E69" i="27"/>
  <c r="E70" i="27"/>
  <c r="E71" i="27"/>
  <c r="E72" i="27"/>
  <c r="E73" i="27"/>
  <c r="E74" i="27"/>
  <c r="E75" i="27"/>
  <c r="E76" i="27"/>
  <c r="E77" i="27"/>
  <c r="E78" i="27"/>
  <c r="E79" i="27"/>
  <c r="E80" i="27"/>
  <c r="E81" i="27"/>
  <c r="E82" i="27"/>
  <c r="E83" i="27"/>
  <c r="E84" i="27"/>
  <c r="E85" i="27"/>
  <c r="E86" i="27"/>
  <c r="E87" i="27"/>
  <c r="E88" i="27"/>
  <c r="E89" i="27"/>
  <c r="E90" i="27"/>
  <c r="E91" i="27"/>
  <c r="E92" i="27"/>
  <c r="E93" i="27"/>
  <c r="E94" i="27"/>
  <c r="E95" i="27"/>
  <c r="E96" i="27"/>
  <c r="E97" i="27"/>
  <c r="E98" i="27"/>
  <c r="E99" i="27"/>
  <c r="E100" i="27"/>
  <c r="E101" i="27"/>
  <c r="E102" i="27"/>
  <c r="E103" i="27"/>
  <c r="E104" i="27"/>
  <c r="E105" i="27"/>
  <c r="E106" i="27"/>
  <c r="E107" i="27"/>
  <c r="E108" i="27"/>
  <c r="E109" i="27"/>
  <c r="E110" i="27"/>
  <c r="E111" i="27"/>
  <c r="E112" i="27"/>
  <c r="E113" i="27"/>
  <c r="E114" i="27"/>
  <c r="E115" i="27"/>
  <c r="E116" i="27"/>
  <c r="E117" i="27"/>
  <c r="E118" i="27"/>
  <c r="E119" i="27"/>
  <c r="E120" i="27"/>
  <c r="E121" i="27"/>
  <c r="E122" i="27"/>
  <c r="E123" i="27"/>
  <c r="E124" i="27"/>
  <c r="E125" i="27"/>
  <c r="E126" i="27"/>
  <c r="E127" i="27"/>
  <c r="E128" i="27"/>
  <c r="E129" i="27"/>
  <c r="E130" i="27"/>
  <c r="E131" i="27"/>
  <c r="E132" i="27"/>
  <c r="E133" i="27"/>
  <c r="E134" i="27"/>
  <c r="E135" i="27"/>
  <c r="E136" i="27"/>
  <c r="E137" i="27"/>
  <c r="E138" i="27"/>
  <c r="E139" i="27"/>
  <c r="E140" i="27"/>
  <c r="E141" i="27"/>
  <c r="E142" i="27"/>
  <c r="E143" i="27"/>
  <c r="E144" i="27"/>
  <c r="E145" i="27"/>
  <c r="E146" i="27"/>
  <c r="E147" i="27"/>
  <c r="E148" i="27"/>
  <c r="E149" i="27"/>
  <c r="E150" i="27"/>
  <c r="E151" i="27"/>
  <c r="E152" i="27"/>
  <c r="E153" i="27"/>
  <c r="E154" i="27"/>
  <c r="E155" i="27"/>
  <c r="E156" i="27"/>
  <c r="E157" i="27"/>
  <c r="E158" i="27"/>
  <c r="E159" i="27"/>
  <c r="E160" i="27"/>
  <c r="E161" i="27"/>
  <c r="E162" i="27"/>
  <c r="E163" i="27"/>
  <c r="E164" i="27"/>
  <c r="E165" i="27"/>
  <c r="E166" i="27"/>
  <c r="E167" i="27"/>
  <c r="E168" i="27"/>
  <c r="E169" i="27"/>
  <c r="E170" i="27"/>
  <c r="E171" i="27"/>
  <c r="E172" i="27"/>
  <c r="E173" i="27"/>
  <c r="E174" i="27"/>
  <c r="E175" i="27"/>
  <c r="E176" i="27"/>
  <c r="E177" i="27"/>
  <c r="E178" i="27"/>
  <c r="E179" i="27"/>
  <c r="E180" i="27"/>
  <c r="E181" i="27"/>
  <c r="E182" i="27"/>
  <c r="E183" i="27"/>
  <c r="E184" i="27"/>
  <c r="E185" i="27"/>
  <c r="E186" i="27"/>
  <c r="E187" i="27"/>
  <c r="E188" i="27"/>
  <c r="E189" i="27"/>
  <c r="E190" i="27"/>
  <c r="E191" i="27"/>
  <c r="E192" i="27"/>
  <c r="E193" i="27"/>
  <c r="E194" i="27"/>
  <c r="E195" i="27"/>
  <c r="E196" i="27"/>
  <c r="E197" i="27"/>
  <c r="E198" i="27"/>
  <c r="E199" i="27"/>
  <c r="E200" i="27"/>
  <c r="E201" i="27"/>
  <c r="E202" i="27"/>
  <c r="E203" i="27"/>
  <c r="E204" i="27"/>
  <c r="E205" i="27"/>
  <c r="E206" i="27"/>
  <c r="E207" i="27"/>
  <c r="E208" i="27"/>
  <c r="E209" i="27"/>
  <c r="E210" i="27"/>
  <c r="E211" i="27"/>
  <c r="E212" i="27"/>
  <c r="E213" i="27"/>
  <c r="E214" i="27"/>
  <c r="E215" i="27"/>
  <c r="E216" i="27"/>
  <c r="E217" i="27"/>
  <c r="E218" i="27"/>
  <c r="E219" i="27"/>
  <c r="E220" i="27"/>
  <c r="E221" i="27"/>
  <c r="E222" i="27"/>
  <c r="E223" i="27"/>
  <c r="E224" i="27"/>
  <c r="E225" i="27"/>
  <c r="E226" i="27"/>
  <c r="E227" i="27"/>
  <c r="E228" i="27"/>
  <c r="E229" i="27"/>
  <c r="E230" i="27"/>
  <c r="E231" i="27"/>
  <c r="E232" i="27"/>
  <c r="E233" i="27"/>
  <c r="E234" i="27"/>
  <c r="E235" i="27"/>
  <c r="E236" i="27"/>
  <c r="E237" i="27"/>
  <c r="E238" i="27"/>
  <c r="E239" i="27"/>
  <c r="E240" i="27"/>
  <c r="E241" i="27"/>
  <c r="E242" i="27"/>
  <c r="E243" i="27"/>
  <c r="E244" i="27"/>
  <c r="E245" i="27"/>
  <c r="E246" i="27"/>
  <c r="E247" i="27"/>
  <c r="E248" i="27"/>
  <c r="E249" i="27"/>
  <c r="E250" i="27"/>
  <c r="E251" i="27"/>
  <c r="E252" i="27"/>
  <c r="E253" i="27"/>
  <c r="E254" i="27"/>
  <c r="E255" i="27"/>
  <c r="E256" i="27"/>
  <c r="E257" i="27"/>
  <c r="E258" i="27"/>
  <c r="E259" i="27"/>
  <c r="E260" i="27"/>
  <c r="E261" i="27"/>
  <c r="E262" i="27"/>
  <c r="E263" i="27"/>
  <c r="E264" i="27"/>
  <c r="E265" i="27"/>
  <c r="E266" i="27"/>
  <c r="E267" i="27"/>
  <c r="E268" i="27"/>
  <c r="E269" i="27"/>
  <c r="E270" i="27"/>
  <c r="E271" i="27"/>
  <c r="E272" i="27"/>
  <c r="E273" i="27"/>
  <c r="E274" i="27"/>
  <c r="E275" i="27"/>
  <c r="E276" i="27"/>
  <c r="E277" i="27"/>
  <c r="E278" i="27"/>
  <c r="E279" i="27"/>
  <c r="E280" i="27"/>
  <c r="E281" i="27"/>
  <c r="E282" i="27"/>
  <c r="E283" i="27"/>
  <c r="E284" i="27"/>
  <c r="E285" i="27"/>
  <c r="E286" i="27"/>
  <c r="E287" i="27"/>
  <c r="E288" i="27"/>
  <c r="E289" i="27"/>
  <c r="E290" i="27"/>
  <c r="E291" i="27"/>
  <c r="E292" i="27"/>
  <c r="E293" i="27"/>
  <c r="E294" i="27"/>
  <c r="E295" i="27"/>
  <c r="E296" i="27"/>
  <c r="E297" i="27"/>
  <c r="E298" i="27"/>
  <c r="E299" i="27"/>
  <c r="E300" i="27"/>
  <c r="E301" i="27"/>
  <c r="E302" i="27"/>
  <c r="E303" i="27"/>
  <c r="E304" i="27"/>
  <c r="E305" i="27"/>
  <c r="E306" i="27"/>
  <c r="E307" i="27"/>
  <c r="E308" i="27"/>
  <c r="E309" i="27"/>
  <c r="E310" i="27"/>
  <c r="E311" i="27"/>
  <c r="E312" i="27"/>
  <c r="E313" i="27"/>
  <c r="E314" i="27"/>
  <c r="E315" i="27"/>
  <c r="E316" i="27"/>
  <c r="E317" i="27"/>
  <c r="E318" i="27"/>
  <c r="E319" i="27"/>
  <c r="E320" i="27"/>
  <c r="E321" i="27"/>
  <c r="E322" i="27"/>
  <c r="E323" i="27"/>
  <c r="E324" i="27"/>
  <c r="E325" i="27"/>
  <c r="E326" i="27"/>
  <c r="E327" i="27"/>
  <c r="E328" i="27"/>
  <c r="E329" i="27"/>
  <c r="E330" i="27"/>
  <c r="E331" i="27"/>
  <c r="E332" i="27"/>
  <c r="E333" i="27"/>
  <c r="E334" i="27"/>
  <c r="E335" i="27"/>
  <c r="E336" i="27"/>
  <c r="E337" i="27"/>
  <c r="E338" i="27"/>
  <c r="E339" i="27"/>
  <c r="E340" i="27"/>
  <c r="E341" i="27"/>
  <c r="E342" i="27"/>
  <c r="E343" i="27"/>
  <c r="E344" i="27"/>
  <c r="E345" i="27"/>
  <c r="E346" i="27"/>
  <c r="E347" i="27"/>
  <c r="E348" i="27"/>
  <c r="E349" i="27"/>
  <c r="E350" i="27"/>
  <c r="E351" i="27"/>
  <c r="E352" i="27"/>
  <c r="E353" i="27"/>
  <c r="E354" i="27"/>
  <c r="E355" i="27"/>
  <c r="E356" i="27"/>
  <c r="E357" i="27"/>
  <c r="E358" i="27"/>
  <c r="E359" i="27"/>
  <c r="E360" i="27"/>
  <c r="E361" i="27"/>
  <c r="E362" i="27"/>
  <c r="E363" i="27"/>
  <c r="E364" i="27"/>
  <c r="E365" i="27"/>
  <c r="E366" i="27"/>
  <c r="E367" i="27"/>
  <c r="E368" i="27"/>
  <c r="E369" i="27"/>
  <c r="E370" i="27"/>
  <c r="E371" i="27"/>
  <c r="E372" i="27"/>
  <c r="E373" i="27"/>
  <c r="E374" i="27"/>
  <c r="E375" i="27"/>
  <c r="E376" i="27"/>
  <c r="E377" i="27"/>
  <c r="E378" i="27"/>
  <c r="E379" i="27"/>
  <c r="E380" i="27"/>
  <c r="E381" i="27"/>
  <c r="E382" i="27"/>
  <c r="E383" i="27"/>
  <c r="E384" i="27"/>
  <c r="E385" i="27"/>
  <c r="E386" i="27"/>
  <c r="E387" i="27"/>
  <c r="E388" i="27"/>
  <c r="E389" i="27"/>
  <c r="E390" i="27"/>
  <c r="E391" i="27"/>
  <c r="E392" i="27"/>
  <c r="E393" i="27"/>
  <c r="E394" i="27"/>
  <c r="E395" i="27"/>
  <c r="E396" i="27"/>
  <c r="E397" i="27"/>
  <c r="E398" i="27"/>
  <c r="E399" i="27"/>
  <c r="E400" i="27"/>
  <c r="E401" i="27"/>
  <c r="E402" i="27"/>
  <c r="E403" i="27"/>
  <c r="E404" i="27"/>
  <c r="E405" i="27"/>
  <c r="E406" i="27"/>
  <c r="E407" i="27"/>
  <c r="E408" i="27"/>
  <c r="E409" i="27"/>
  <c r="E410" i="27"/>
  <c r="E411" i="27"/>
  <c r="E412" i="27"/>
  <c r="E413" i="27"/>
  <c r="E414" i="27"/>
  <c r="E415" i="27"/>
  <c r="E416" i="27"/>
  <c r="E417" i="27"/>
  <c r="E418" i="27"/>
  <c r="E419" i="27"/>
  <c r="E420" i="27"/>
  <c r="E421" i="27"/>
  <c r="E422" i="27"/>
  <c r="E423" i="27"/>
  <c r="E424" i="27"/>
  <c r="E425" i="27"/>
  <c r="E426" i="27"/>
  <c r="E427" i="27"/>
  <c r="E428" i="27"/>
  <c r="E429" i="27"/>
  <c r="E430" i="27"/>
  <c r="E431" i="27"/>
  <c r="E432" i="27"/>
  <c r="E433" i="27"/>
  <c r="E434" i="27"/>
  <c r="E435" i="27"/>
  <c r="E436" i="27"/>
  <c r="E437" i="27"/>
  <c r="E438" i="27"/>
  <c r="E439" i="27"/>
  <c r="E440" i="27"/>
  <c r="E441" i="27"/>
  <c r="E442" i="27"/>
  <c r="E443" i="27"/>
  <c r="E444" i="27"/>
  <c r="E445" i="27"/>
  <c r="E446" i="27"/>
  <c r="E447" i="27"/>
  <c r="E448" i="27"/>
  <c r="E449" i="27"/>
  <c r="E450" i="27"/>
  <c r="E451" i="27"/>
  <c r="E452" i="27"/>
  <c r="E453" i="27"/>
  <c r="E454" i="27"/>
  <c r="E455" i="27"/>
  <c r="E456" i="27"/>
  <c r="E457" i="27"/>
  <c r="E458" i="27"/>
  <c r="E459" i="27"/>
  <c r="E460" i="27"/>
  <c r="E461" i="27"/>
  <c r="E462" i="27"/>
  <c r="E463" i="27"/>
  <c r="E464" i="27"/>
  <c r="E465" i="27"/>
  <c r="E466" i="27"/>
  <c r="E467" i="27"/>
  <c r="E468" i="27"/>
  <c r="E469" i="27"/>
  <c r="E470" i="27"/>
  <c r="E471" i="27"/>
  <c r="E472" i="27"/>
  <c r="E473" i="27"/>
  <c r="E474" i="27"/>
  <c r="E475" i="27"/>
  <c r="E476" i="27"/>
  <c r="E477" i="27"/>
  <c r="E478" i="27"/>
  <c r="E479" i="27"/>
  <c r="E480" i="27"/>
  <c r="E481" i="27"/>
  <c r="E482" i="27"/>
  <c r="E483" i="27"/>
  <c r="E484" i="27"/>
  <c r="E485" i="27"/>
  <c r="E486" i="27"/>
  <c r="E487" i="27"/>
  <c r="E488" i="27"/>
  <c r="E489" i="27"/>
  <c r="E490" i="27"/>
  <c r="E491" i="27"/>
  <c r="E492" i="27"/>
  <c r="E493" i="27"/>
  <c r="E494" i="27"/>
  <c r="E495" i="27"/>
  <c r="E496" i="27"/>
  <c r="E497" i="27"/>
  <c r="E498" i="27"/>
  <c r="E499" i="27"/>
  <c r="E500" i="27"/>
  <c r="E501" i="27"/>
  <c r="E502" i="27"/>
  <c r="E503" i="27"/>
  <c r="E504" i="27"/>
  <c r="E505" i="27"/>
  <c r="E506" i="27"/>
  <c r="E507" i="27"/>
  <c r="E508" i="27"/>
  <c r="E509" i="27"/>
  <c r="E510" i="27"/>
  <c r="E511" i="27"/>
  <c r="E512" i="27"/>
  <c r="E513" i="27"/>
  <c r="E514" i="27"/>
  <c r="E515" i="27"/>
  <c r="E516" i="27"/>
  <c r="E517" i="27"/>
  <c r="E518" i="27"/>
  <c r="E519" i="27"/>
  <c r="E520" i="27"/>
  <c r="E521" i="27"/>
  <c r="E522" i="27"/>
  <c r="E523" i="27"/>
  <c r="E524" i="27"/>
  <c r="E525" i="27"/>
  <c r="E526" i="27"/>
  <c r="E527" i="27"/>
  <c r="E528" i="27"/>
  <c r="E529" i="27"/>
  <c r="E530" i="27"/>
  <c r="E531" i="27"/>
  <c r="E532" i="27"/>
  <c r="E533" i="27"/>
  <c r="E534" i="27"/>
  <c r="E535" i="27"/>
  <c r="E536" i="27"/>
  <c r="E537" i="27"/>
  <c r="E538" i="27"/>
  <c r="E539" i="27"/>
  <c r="E540" i="27"/>
  <c r="E541" i="27"/>
  <c r="E542" i="27"/>
  <c r="E543" i="27"/>
  <c r="E544" i="27"/>
  <c r="E545" i="27"/>
  <c r="E546" i="27"/>
  <c r="E547" i="27"/>
  <c r="E548" i="27"/>
  <c r="E549" i="27"/>
  <c r="E550" i="27"/>
  <c r="E551" i="27"/>
  <c r="E552" i="27"/>
  <c r="E553" i="27"/>
  <c r="E554" i="27"/>
  <c r="E555" i="27"/>
  <c r="E556" i="27"/>
  <c r="E557" i="27"/>
  <c r="E558" i="27"/>
  <c r="E559" i="27"/>
  <c r="E560" i="27"/>
  <c r="E561" i="27"/>
  <c r="E562" i="27"/>
  <c r="E563" i="27"/>
  <c r="E564" i="27"/>
  <c r="E565" i="27"/>
  <c r="E566" i="27"/>
  <c r="E567" i="27"/>
  <c r="E568" i="27"/>
  <c r="E569" i="27"/>
  <c r="E570" i="27"/>
  <c r="E571" i="27"/>
  <c r="E572" i="27"/>
  <c r="E573" i="27"/>
  <c r="E574" i="27"/>
  <c r="E575" i="27"/>
  <c r="E576" i="27"/>
  <c r="E577" i="27"/>
  <c r="E578" i="27"/>
  <c r="E579" i="27"/>
  <c r="E580" i="27"/>
  <c r="E581" i="27"/>
  <c r="E582" i="27"/>
  <c r="E583" i="27"/>
  <c r="E584" i="27"/>
  <c r="E585" i="27"/>
  <c r="E586" i="27"/>
  <c r="E587" i="27"/>
  <c r="E588" i="27"/>
  <c r="E589" i="27"/>
  <c r="E590" i="27"/>
  <c r="E591" i="27"/>
  <c r="E592" i="27"/>
  <c r="E593" i="27"/>
  <c r="E594" i="27"/>
  <c r="E595" i="27"/>
  <c r="E596" i="27"/>
  <c r="E597" i="27"/>
  <c r="E598" i="27"/>
  <c r="E599" i="27"/>
  <c r="E600" i="27"/>
  <c r="E601" i="27"/>
  <c r="E602" i="27"/>
  <c r="E603" i="27"/>
  <c r="E604" i="27"/>
  <c r="E605" i="27"/>
  <c r="E606" i="27"/>
  <c r="E607" i="27"/>
  <c r="E608" i="27"/>
  <c r="E609" i="27"/>
  <c r="E610" i="27"/>
  <c r="E611" i="27"/>
  <c r="E612" i="27"/>
  <c r="E613" i="27"/>
  <c r="E614" i="27"/>
  <c r="E615" i="27"/>
  <c r="E616" i="27"/>
  <c r="E617" i="27"/>
  <c r="E618" i="27"/>
  <c r="E619" i="27"/>
  <c r="E620" i="27"/>
  <c r="E621" i="27"/>
  <c r="E622" i="27"/>
  <c r="E623" i="27"/>
  <c r="E624" i="27"/>
  <c r="E625" i="27"/>
  <c r="E626" i="27"/>
  <c r="E627" i="27"/>
  <c r="E628" i="27"/>
  <c r="E629" i="27"/>
  <c r="E630" i="27"/>
  <c r="E631" i="27"/>
  <c r="E632" i="27"/>
  <c r="E633" i="27"/>
  <c r="E634" i="27"/>
  <c r="E635" i="27"/>
  <c r="E636" i="27"/>
  <c r="E637" i="27"/>
  <c r="E638" i="27"/>
  <c r="E639" i="27"/>
  <c r="E640" i="27"/>
  <c r="E641" i="27"/>
  <c r="E642" i="27"/>
  <c r="E643" i="27"/>
  <c r="E644" i="27"/>
  <c r="E645" i="27"/>
  <c r="E646" i="27"/>
  <c r="E647" i="27"/>
  <c r="E648" i="27"/>
  <c r="E649" i="27"/>
  <c r="E650" i="27"/>
  <c r="E651" i="27"/>
  <c r="E652" i="27"/>
  <c r="E653" i="27"/>
  <c r="E654" i="27"/>
  <c r="E655" i="27"/>
  <c r="E656" i="27"/>
  <c r="E657" i="27"/>
  <c r="E658" i="27"/>
  <c r="E659" i="27"/>
  <c r="E660" i="27"/>
  <c r="E661" i="27"/>
  <c r="E662" i="27"/>
  <c r="E663" i="27"/>
  <c r="E664" i="27"/>
  <c r="E665" i="27"/>
  <c r="E666" i="27"/>
  <c r="E667" i="27"/>
  <c r="E668" i="27"/>
  <c r="E669" i="27"/>
  <c r="E670" i="27"/>
  <c r="E671" i="27"/>
  <c r="E672" i="27"/>
  <c r="E673" i="27"/>
  <c r="E674" i="27"/>
  <c r="E675" i="27"/>
  <c r="E676" i="27"/>
  <c r="E677" i="27"/>
  <c r="E678" i="27"/>
  <c r="E679" i="27"/>
  <c r="E680" i="27"/>
  <c r="E681" i="27"/>
  <c r="E682" i="27"/>
  <c r="E683" i="27"/>
  <c r="E684" i="27"/>
  <c r="E685" i="27"/>
  <c r="E686" i="27"/>
  <c r="E687" i="27"/>
  <c r="E688" i="27"/>
  <c r="E689" i="27"/>
  <c r="E690" i="27"/>
  <c r="E691" i="27"/>
  <c r="E692" i="27"/>
  <c r="E693" i="27"/>
  <c r="E694" i="27"/>
  <c r="E695" i="27"/>
  <c r="E696" i="27"/>
  <c r="E697" i="27"/>
  <c r="E698" i="27"/>
  <c r="E699" i="27"/>
  <c r="E700" i="27"/>
  <c r="E701" i="27"/>
  <c r="E702" i="27"/>
  <c r="E703" i="27"/>
  <c r="E704" i="27"/>
  <c r="E705" i="27"/>
  <c r="E706" i="27"/>
  <c r="E707" i="27"/>
  <c r="E708" i="27"/>
  <c r="E709" i="27"/>
  <c r="E710" i="27"/>
  <c r="E711" i="27"/>
  <c r="E712" i="27"/>
  <c r="E713" i="27"/>
  <c r="E714" i="27"/>
  <c r="E715" i="27"/>
  <c r="E716" i="27"/>
  <c r="E717" i="27"/>
  <c r="E718" i="27"/>
  <c r="E719" i="27"/>
  <c r="E720" i="27"/>
  <c r="E721" i="27"/>
  <c r="E722" i="27"/>
  <c r="E723" i="27"/>
  <c r="E724" i="27"/>
  <c r="E725" i="27"/>
  <c r="E726" i="27"/>
  <c r="E727" i="27"/>
  <c r="E728" i="27"/>
  <c r="E729" i="27"/>
  <c r="E730" i="27"/>
  <c r="E731" i="27"/>
  <c r="E732" i="27"/>
  <c r="E733" i="27"/>
  <c r="E734" i="27"/>
  <c r="E735" i="27"/>
  <c r="E736" i="27"/>
  <c r="E737" i="27"/>
  <c r="E738" i="27"/>
  <c r="E739" i="27"/>
  <c r="E740" i="27"/>
  <c r="E741" i="27"/>
  <c r="E742" i="27"/>
  <c r="E743" i="27"/>
  <c r="E744" i="27"/>
  <c r="E745" i="27"/>
  <c r="E746" i="27"/>
  <c r="E747" i="27"/>
  <c r="E748" i="27"/>
  <c r="E749" i="27"/>
  <c r="E750" i="27"/>
  <c r="E751" i="27"/>
  <c r="E752" i="27"/>
  <c r="E753" i="27"/>
  <c r="E754" i="27"/>
  <c r="E755" i="27"/>
  <c r="E756" i="27"/>
  <c r="E757" i="27"/>
  <c r="E758" i="27"/>
  <c r="E759" i="27"/>
  <c r="E760" i="27"/>
  <c r="E761" i="27"/>
  <c r="E762" i="27"/>
  <c r="E763" i="27"/>
  <c r="E764" i="27"/>
  <c r="E765" i="27"/>
  <c r="E766" i="27"/>
  <c r="E767" i="27"/>
  <c r="E768" i="27"/>
  <c r="E769" i="27"/>
  <c r="E770" i="27"/>
  <c r="E771" i="27"/>
  <c r="E772" i="27"/>
  <c r="E773" i="27"/>
  <c r="E774" i="27"/>
  <c r="E775" i="27"/>
  <c r="E776" i="27"/>
  <c r="E777" i="27"/>
  <c r="E778" i="27"/>
  <c r="E779" i="27"/>
  <c r="E780" i="27"/>
  <c r="E781" i="27"/>
  <c r="E782" i="27"/>
  <c r="E783" i="27"/>
  <c r="E784" i="27"/>
  <c r="E785" i="27"/>
  <c r="E786" i="27"/>
  <c r="E787" i="27"/>
  <c r="E788" i="27"/>
  <c r="E789" i="27"/>
  <c r="E790" i="27"/>
  <c r="E791" i="27"/>
  <c r="E792" i="27"/>
  <c r="E793" i="27"/>
  <c r="E794" i="27"/>
  <c r="E795" i="27"/>
  <c r="E796" i="27"/>
  <c r="E797" i="27"/>
  <c r="E798" i="27"/>
  <c r="E799" i="27"/>
  <c r="E800" i="27"/>
  <c r="E801" i="27"/>
  <c r="E802" i="27"/>
  <c r="E803" i="27"/>
  <c r="E804" i="27"/>
  <c r="E805" i="27"/>
  <c r="E806" i="27"/>
  <c r="E807" i="27"/>
  <c r="E808" i="27"/>
  <c r="E809" i="27"/>
  <c r="E810" i="27"/>
  <c r="E811" i="27"/>
  <c r="E812" i="27"/>
  <c r="E813" i="27"/>
  <c r="E814" i="27"/>
  <c r="E815" i="27"/>
  <c r="E816" i="27"/>
  <c r="E817" i="27"/>
  <c r="E818" i="27"/>
  <c r="E819" i="27"/>
  <c r="E820" i="27"/>
  <c r="E821" i="27"/>
  <c r="E822" i="27"/>
  <c r="E823" i="27"/>
  <c r="E824" i="27"/>
  <c r="E825" i="27"/>
  <c r="E826" i="27"/>
  <c r="E827" i="27"/>
  <c r="E828" i="27"/>
  <c r="E829" i="27"/>
  <c r="E830" i="27"/>
  <c r="E831" i="27"/>
  <c r="E832" i="27"/>
  <c r="E833" i="27"/>
  <c r="E834" i="27"/>
  <c r="E835" i="27"/>
  <c r="E836" i="27"/>
  <c r="E837" i="27"/>
  <c r="E838" i="27"/>
  <c r="E839" i="27"/>
  <c r="E840" i="27"/>
  <c r="E841" i="27"/>
  <c r="E842" i="27"/>
  <c r="E843" i="27"/>
  <c r="E844" i="27"/>
  <c r="E845" i="27"/>
  <c r="E846" i="27"/>
  <c r="E847" i="27"/>
  <c r="E848" i="27"/>
  <c r="E849" i="27"/>
  <c r="E850" i="27"/>
  <c r="E851" i="27"/>
  <c r="E852" i="27"/>
  <c r="E853" i="27"/>
  <c r="E854" i="27"/>
  <c r="E855" i="27"/>
  <c r="E856" i="27"/>
  <c r="E857" i="27"/>
  <c r="E858" i="27"/>
  <c r="E859" i="27"/>
  <c r="E860" i="27"/>
  <c r="E861" i="27"/>
  <c r="E862" i="27"/>
  <c r="E863" i="27"/>
  <c r="E864" i="27"/>
  <c r="E865" i="27"/>
  <c r="E866" i="27"/>
  <c r="E867" i="27"/>
  <c r="E868" i="27"/>
  <c r="E869" i="27"/>
  <c r="E870" i="27"/>
  <c r="E871" i="27"/>
  <c r="E872" i="27"/>
  <c r="E873" i="27"/>
  <c r="E874" i="27"/>
  <c r="E875" i="27"/>
  <c r="E876" i="27"/>
  <c r="E877" i="27"/>
  <c r="E878" i="27"/>
  <c r="E879" i="27"/>
  <c r="E880" i="27"/>
  <c r="E881" i="27"/>
  <c r="E882" i="27"/>
  <c r="E883" i="27"/>
  <c r="E884" i="27"/>
  <c r="E885" i="27"/>
  <c r="E886" i="27"/>
  <c r="E887" i="27"/>
  <c r="E888" i="27"/>
  <c r="E889" i="27"/>
  <c r="E890" i="27"/>
  <c r="E891" i="27"/>
  <c r="E892" i="27"/>
  <c r="E893" i="27"/>
  <c r="E894" i="27"/>
  <c r="E895" i="27"/>
  <c r="E896" i="27"/>
  <c r="E897" i="27"/>
  <c r="E898" i="27"/>
  <c r="E899" i="27"/>
  <c r="E900" i="27"/>
  <c r="E901" i="27"/>
  <c r="E902" i="27"/>
  <c r="E903" i="27"/>
  <c r="E904" i="27"/>
  <c r="E905" i="27"/>
  <c r="E906" i="27"/>
  <c r="E907" i="27"/>
  <c r="E908" i="27"/>
  <c r="E909" i="27"/>
  <c r="E910" i="27"/>
  <c r="E911" i="27"/>
  <c r="E912" i="27"/>
  <c r="E913" i="27"/>
  <c r="E914" i="27"/>
  <c r="E915" i="27"/>
  <c r="E916" i="27"/>
  <c r="E917" i="27"/>
  <c r="E918" i="27"/>
  <c r="E919" i="27"/>
  <c r="E920" i="27"/>
  <c r="E921" i="27"/>
  <c r="E922" i="27"/>
  <c r="E923" i="27"/>
  <c r="E924" i="27"/>
  <c r="E925" i="27"/>
  <c r="E926" i="27"/>
  <c r="E927" i="27"/>
  <c r="E928" i="27"/>
  <c r="E929" i="27"/>
  <c r="E930" i="27"/>
  <c r="E931" i="27"/>
  <c r="E932" i="27"/>
  <c r="E933" i="27"/>
  <c r="E934" i="27"/>
  <c r="E935" i="27"/>
  <c r="E936" i="27"/>
  <c r="E937" i="27"/>
  <c r="E938" i="27"/>
  <c r="E939" i="27"/>
  <c r="E940" i="27"/>
  <c r="E941" i="27"/>
  <c r="E942" i="27"/>
  <c r="E943" i="27"/>
  <c r="E944" i="27"/>
  <c r="E945" i="27"/>
  <c r="E946" i="27"/>
  <c r="E947" i="27"/>
  <c r="E948" i="27"/>
  <c r="E949" i="27"/>
  <c r="E950" i="27"/>
  <c r="E951" i="27"/>
  <c r="E952" i="27"/>
  <c r="E953" i="27"/>
  <c r="E954" i="27"/>
  <c r="E955" i="27"/>
  <c r="E956" i="27"/>
  <c r="E957" i="27"/>
  <c r="E958" i="27"/>
  <c r="E959" i="27"/>
  <c r="E960" i="27"/>
  <c r="E961" i="27"/>
  <c r="E962" i="27"/>
  <c r="E963" i="27"/>
  <c r="E964" i="27"/>
  <c r="E965" i="27"/>
  <c r="E966" i="27"/>
  <c r="E967" i="27"/>
  <c r="E968" i="27"/>
  <c r="E969" i="27"/>
  <c r="E970" i="27"/>
  <c r="E971" i="27"/>
  <c r="E972" i="27"/>
  <c r="E973" i="27"/>
  <c r="E974" i="27"/>
  <c r="E975" i="27"/>
  <c r="E976" i="27"/>
  <c r="E977" i="27"/>
  <c r="E978" i="27"/>
  <c r="E979" i="27"/>
  <c r="E980" i="27"/>
  <c r="E981" i="27"/>
  <c r="E982" i="27"/>
  <c r="E983" i="27"/>
  <c r="E984" i="27"/>
  <c r="E985" i="27"/>
  <c r="E986" i="27"/>
  <c r="E987" i="27"/>
  <c r="E988" i="27"/>
  <c r="E989" i="27"/>
  <c r="E990" i="27"/>
  <c r="E991" i="27"/>
  <c r="E992" i="27"/>
  <c r="E993" i="27"/>
  <c r="E994" i="27"/>
  <c r="E995" i="27"/>
  <c r="E996" i="27"/>
  <c r="E997" i="27"/>
  <c r="E998" i="27"/>
  <c r="E999" i="27"/>
  <c r="E1000" i="27"/>
  <c r="E1001" i="27"/>
  <c r="E1002" i="27"/>
  <c r="E1003" i="27"/>
  <c r="E1004" i="27"/>
  <c r="E1005" i="27"/>
  <c r="E1006" i="27"/>
  <c r="E1007" i="27"/>
  <c r="E1008" i="27"/>
  <c r="E1009" i="27"/>
  <c r="E1010" i="27"/>
  <c r="E1011" i="27"/>
  <c r="E1012" i="27"/>
  <c r="E1013" i="27"/>
  <c r="E1014" i="27"/>
  <c r="E1015" i="27"/>
  <c r="E1016" i="27"/>
  <c r="E1017" i="27"/>
  <c r="E1018" i="27"/>
  <c r="E1019" i="27"/>
  <c r="E1020" i="27"/>
  <c r="E1021" i="27"/>
  <c r="E1022" i="27"/>
  <c r="E1023" i="27"/>
  <c r="E1024" i="27"/>
  <c r="E1025" i="27"/>
  <c r="E1026" i="27"/>
  <c r="E1027" i="27"/>
  <c r="E1028" i="27"/>
  <c r="E1029" i="27"/>
  <c r="E1030" i="27"/>
  <c r="E1031" i="27"/>
  <c r="E1032" i="27"/>
  <c r="E1033" i="27"/>
  <c r="E1034" i="27"/>
  <c r="E1035" i="27"/>
  <c r="E1036" i="27"/>
  <c r="E1037" i="27"/>
  <c r="E1038" i="27"/>
  <c r="E1039" i="27"/>
  <c r="E1040" i="27"/>
  <c r="E1041" i="27"/>
  <c r="E1042" i="27"/>
  <c r="E1043" i="27"/>
  <c r="E1044" i="27"/>
  <c r="E1045" i="27"/>
  <c r="E1046" i="27"/>
  <c r="E1047" i="27"/>
  <c r="E1048" i="27"/>
  <c r="E1049" i="27"/>
  <c r="E1050" i="27"/>
  <c r="E1051" i="27"/>
  <c r="E1052" i="27"/>
  <c r="E1053" i="27"/>
  <c r="E1054" i="27"/>
  <c r="E1055" i="27"/>
  <c r="E1056" i="27"/>
  <c r="E1057" i="27"/>
  <c r="E1058" i="27"/>
  <c r="E1059" i="27"/>
  <c r="E1060" i="27"/>
  <c r="E1061" i="27"/>
  <c r="E1062" i="27"/>
  <c r="E1063" i="27"/>
  <c r="E1064" i="27"/>
  <c r="E1065" i="27"/>
  <c r="E1066" i="27"/>
  <c r="E1067" i="27"/>
  <c r="E1068" i="27"/>
  <c r="E1069" i="27"/>
  <c r="E1070" i="27"/>
  <c r="E1071" i="27"/>
  <c r="E1072" i="27"/>
  <c r="E1073" i="27"/>
  <c r="E1074" i="27"/>
  <c r="E1075" i="27"/>
  <c r="E1076" i="27"/>
  <c r="E1077" i="27"/>
  <c r="E1078" i="27"/>
  <c r="E1079" i="27"/>
  <c r="E1080" i="27"/>
  <c r="E1081" i="27"/>
  <c r="E1082" i="27"/>
  <c r="E1083" i="27"/>
  <c r="E1084" i="27"/>
  <c r="E1085" i="27"/>
  <c r="E1086" i="27"/>
  <c r="E1087" i="27"/>
  <c r="E1088" i="27"/>
  <c r="E1089" i="27"/>
  <c r="E1090" i="27"/>
  <c r="E1091" i="27"/>
  <c r="E1092" i="27"/>
  <c r="E1093" i="27"/>
  <c r="E1094" i="27"/>
  <c r="E1095" i="27"/>
  <c r="E1096" i="27"/>
  <c r="E1097" i="27"/>
  <c r="E1098" i="27"/>
  <c r="E1099" i="27"/>
  <c r="E1100" i="27"/>
  <c r="E1101" i="27"/>
  <c r="E1102" i="27"/>
  <c r="E1103" i="27"/>
  <c r="E1104" i="27"/>
  <c r="E1105" i="27"/>
  <c r="E1106" i="27"/>
  <c r="E1107" i="27"/>
  <c r="E1108" i="27"/>
  <c r="E1109" i="27"/>
  <c r="E1110" i="27"/>
  <c r="E1111" i="27"/>
  <c r="E1112" i="27"/>
  <c r="E1113" i="27"/>
  <c r="E1114" i="27"/>
  <c r="E1115" i="27"/>
  <c r="E1116" i="27"/>
  <c r="E1117" i="27"/>
  <c r="E1118" i="27"/>
  <c r="E1119" i="27"/>
  <c r="E1120" i="27"/>
  <c r="E1121" i="27"/>
  <c r="E1122" i="27"/>
  <c r="E1123" i="27"/>
  <c r="E1124" i="27"/>
  <c r="E1125" i="27"/>
  <c r="E1126" i="27"/>
  <c r="E1127" i="27"/>
  <c r="E1128" i="27"/>
  <c r="E1129" i="27"/>
  <c r="E1130" i="27"/>
  <c r="E1131" i="27"/>
  <c r="E1132" i="27"/>
  <c r="E1133" i="27"/>
  <c r="E1134" i="27"/>
  <c r="E1135" i="27"/>
  <c r="E1136" i="27"/>
  <c r="E1137" i="27"/>
  <c r="E1138" i="27"/>
  <c r="E1139" i="27"/>
  <c r="E1140" i="27"/>
  <c r="E1141" i="27"/>
  <c r="E1142" i="27"/>
  <c r="E1143" i="27"/>
  <c r="E1144" i="27"/>
  <c r="E1145" i="27"/>
  <c r="E1146" i="27"/>
  <c r="E1147" i="27"/>
  <c r="E1148" i="27"/>
  <c r="E1149" i="27"/>
  <c r="E1150" i="27"/>
  <c r="E1151" i="27"/>
  <c r="E1152" i="27"/>
  <c r="E1153" i="27"/>
  <c r="E1154" i="27"/>
  <c r="E1155" i="27"/>
  <c r="E1156" i="27"/>
  <c r="E1157" i="27"/>
  <c r="E1158" i="27"/>
  <c r="E1159" i="27"/>
  <c r="E1160" i="27"/>
  <c r="E1161" i="27"/>
  <c r="E1162" i="27"/>
  <c r="E1163" i="27"/>
  <c r="E1164" i="27"/>
  <c r="E1165" i="27"/>
  <c r="E1166" i="27"/>
  <c r="E1167" i="27"/>
  <c r="E1168" i="27"/>
  <c r="E1169" i="27"/>
  <c r="E1170" i="27"/>
  <c r="E1171" i="27"/>
  <c r="E1172" i="27"/>
  <c r="E1173" i="27"/>
  <c r="E1174" i="27"/>
  <c r="E1175" i="27"/>
  <c r="E1176" i="27"/>
  <c r="E1177" i="27"/>
  <c r="E1178" i="27"/>
  <c r="E1179" i="27"/>
  <c r="E1180" i="27"/>
  <c r="E1181" i="27"/>
  <c r="E1182" i="27"/>
  <c r="E1183" i="27"/>
  <c r="E1184" i="27"/>
  <c r="E1185" i="27"/>
  <c r="E1186" i="27"/>
  <c r="E1187" i="27"/>
  <c r="E1188" i="27"/>
  <c r="E1189" i="27"/>
  <c r="E1190" i="27"/>
  <c r="E1191" i="27"/>
  <c r="E1192" i="27"/>
  <c r="E1193" i="27"/>
  <c r="E1194" i="27"/>
  <c r="E1195" i="27"/>
  <c r="E1196" i="27"/>
  <c r="E1197" i="27"/>
  <c r="E1198" i="27"/>
  <c r="E1199" i="27"/>
  <c r="E1200" i="27"/>
  <c r="E1201" i="27"/>
  <c r="E1202" i="27"/>
  <c r="E1203" i="27"/>
  <c r="E1204" i="27"/>
  <c r="E1205" i="27"/>
  <c r="E1206" i="27"/>
  <c r="E1207" i="27"/>
  <c r="E1208" i="27"/>
  <c r="E1209" i="27"/>
  <c r="E1210" i="27"/>
  <c r="E1211" i="27"/>
  <c r="E1212" i="27"/>
  <c r="E1213" i="27"/>
  <c r="E1214" i="27"/>
  <c r="E1215" i="27"/>
  <c r="E1216" i="27"/>
  <c r="E1217" i="27"/>
  <c r="E1218" i="27"/>
  <c r="E1219" i="27"/>
  <c r="E1220" i="27"/>
  <c r="E1221" i="27"/>
  <c r="E1222" i="27"/>
  <c r="E1223" i="27"/>
  <c r="E1224" i="27"/>
  <c r="E1225" i="27"/>
  <c r="E1226" i="27"/>
  <c r="E1227" i="27"/>
  <c r="E1228" i="27"/>
  <c r="E1229" i="27"/>
  <c r="E1230" i="27"/>
  <c r="E1231" i="27"/>
  <c r="E1232" i="27"/>
  <c r="E1233" i="27"/>
  <c r="E1234" i="27"/>
  <c r="E1235" i="27"/>
  <c r="E1236" i="27"/>
  <c r="E1237" i="27"/>
  <c r="E1238" i="27"/>
  <c r="E1239" i="27"/>
  <c r="E1240" i="27"/>
  <c r="E1241" i="27"/>
  <c r="E1242" i="27"/>
  <c r="E1243" i="27"/>
  <c r="E1244" i="27"/>
  <c r="E1245" i="27"/>
  <c r="E1246" i="27"/>
  <c r="E1247" i="27"/>
  <c r="E1248" i="27"/>
  <c r="E1249" i="27"/>
  <c r="E1250" i="27"/>
  <c r="E1251" i="27"/>
  <c r="E1252" i="27"/>
  <c r="E1253" i="27"/>
  <c r="E1254" i="27"/>
  <c r="E1255" i="27"/>
  <c r="E1256" i="27"/>
  <c r="E1257" i="27"/>
  <c r="E1258" i="27"/>
  <c r="E1259" i="27"/>
  <c r="E1260" i="27"/>
  <c r="E1261" i="27"/>
  <c r="E1262" i="27"/>
  <c r="E1263" i="27"/>
  <c r="E1264" i="27"/>
  <c r="E1265" i="27"/>
  <c r="E1266" i="27"/>
  <c r="E1267" i="27"/>
  <c r="E1268" i="27"/>
  <c r="E1269" i="27"/>
  <c r="E1270" i="27"/>
  <c r="E1271" i="27"/>
  <c r="E1272" i="27"/>
  <c r="E1273" i="27"/>
  <c r="E1274" i="27"/>
  <c r="E1275" i="27"/>
  <c r="E1276" i="27"/>
  <c r="E1277" i="27"/>
  <c r="E1278" i="27"/>
  <c r="E1279" i="27"/>
  <c r="E1280" i="27"/>
  <c r="E1281" i="27"/>
  <c r="E1282" i="27"/>
  <c r="E1283" i="27"/>
  <c r="E1284" i="27"/>
  <c r="E1285" i="27"/>
  <c r="E1286" i="27"/>
  <c r="E1287" i="27"/>
  <c r="E1288" i="27"/>
  <c r="E1289" i="27"/>
  <c r="E1290" i="27"/>
  <c r="E1291" i="27"/>
  <c r="E1292" i="27"/>
  <c r="E1293" i="27"/>
  <c r="E1294" i="27"/>
  <c r="E1295" i="27"/>
  <c r="E1296" i="27"/>
  <c r="E1297" i="27"/>
  <c r="E1298" i="27"/>
  <c r="E1299" i="27"/>
  <c r="E1300" i="27"/>
  <c r="E1301" i="27"/>
  <c r="E1302" i="27"/>
  <c r="E1303" i="27"/>
  <c r="E1304" i="27"/>
  <c r="E1305" i="27"/>
  <c r="E1306" i="27"/>
  <c r="E1307" i="27"/>
  <c r="E1308" i="27"/>
  <c r="E1309" i="27"/>
  <c r="E1310" i="27"/>
  <c r="E1311" i="27"/>
  <c r="E1312" i="27"/>
  <c r="E1313" i="27"/>
  <c r="E1314" i="27"/>
  <c r="E1315" i="27"/>
  <c r="E1316" i="27"/>
  <c r="E1317" i="27"/>
  <c r="E1318" i="27"/>
  <c r="E1319" i="27"/>
  <c r="E1320" i="27"/>
  <c r="E1321" i="27"/>
  <c r="E1322" i="27"/>
  <c r="E1323" i="27"/>
  <c r="E1324" i="27"/>
  <c r="E1325" i="27"/>
  <c r="E1326" i="27"/>
  <c r="E1327" i="27"/>
  <c r="E1328" i="27"/>
  <c r="E1329" i="27"/>
  <c r="E1330" i="27"/>
  <c r="E1331" i="27"/>
  <c r="E1332" i="27"/>
  <c r="E1333" i="27"/>
  <c r="E1334" i="27"/>
  <c r="E1335" i="27"/>
  <c r="E1336" i="27"/>
  <c r="E1337" i="27"/>
  <c r="E1338" i="27"/>
  <c r="E1339" i="27"/>
  <c r="E1340" i="27"/>
  <c r="E1341" i="27"/>
  <c r="E1342" i="27"/>
  <c r="E1343" i="27"/>
  <c r="E1344" i="27"/>
  <c r="E1345" i="27"/>
  <c r="E1346" i="27"/>
  <c r="E1347" i="27"/>
  <c r="E1348" i="27"/>
  <c r="E1349" i="27"/>
  <c r="E1350" i="27"/>
  <c r="E1351" i="27"/>
  <c r="E1352" i="27"/>
  <c r="E1353" i="27"/>
  <c r="E1354" i="27"/>
  <c r="E1355" i="27"/>
  <c r="E1356" i="27"/>
  <c r="E1357" i="27"/>
  <c r="E1358" i="27"/>
  <c r="E1359" i="27"/>
  <c r="E1360" i="27"/>
  <c r="E1361" i="27"/>
  <c r="E1362" i="27"/>
  <c r="E1363" i="27"/>
  <c r="E1364" i="27"/>
  <c r="E1365" i="27"/>
  <c r="E1366" i="27"/>
  <c r="E1367" i="27"/>
  <c r="E1368" i="27"/>
  <c r="E1369" i="27"/>
  <c r="E1370" i="27"/>
  <c r="E1371" i="27"/>
  <c r="E1372" i="27"/>
  <c r="E1373" i="27"/>
  <c r="E1374" i="27"/>
  <c r="E1375" i="27"/>
  <c r="E1376" i="27"/>
  <c r="E1377" i="27"/>
  <c r="E1378" i="27"/>
  <c r="E1379" i="27"/>
  <c r="E1380" i="27"/>
  <c r="E1381" i="27"/>
  <c r="E1382" i="27"/>
  <c r="E1383" i="27"/>
  <c r="E1384" i="27"/>
  <c r="E1385" i="27"/>
  <c r="E1386" i="27"/>
  <c r="E1387" i="27"/>
  <c r="E1388" i="27"/>
  <c r="E1389" i="27"/>
  <c r="E1390" i="27"/>
  <c r="E1391" i="27"/>
  <c r="E1392" i="27"/>
  <c r="E1393" i="27"/>
  <c r="E1394" i="27"/>
  <c r="E1395" i="27"/>
  <c r="E1396" i="27"/>
  <c r="E1397" i="27"/>
  <c r="E1398" i="27"/>
  <c r="E1399" i="27"/>
  <c r="E1400" i="27"/>
  <c r="E1401" i="27"/>
  <c r="E1402" i="27"/>
  <c r="E1403" i="27"/>
  <c r="E1404" i="27"/>
  <c r="E1405" i="27"/>
  <c r="E1406" i="27"/>
  <c r="E1407" i="27"/>
  <c r="E1408" i="27"/>
  <c r="E1409" i="27"/>
  <c r="E1410" i="27"/>
  <c r="E1411" i="27"/>
  <c r="E1412" i="27"/>
  <c r="E1413" i="27"/>
  <c r="E1414" i="27"/>
  <c r="E1415" i="27"/>
  <c r="E1416" i="27"/>
  <c r="E1417" i="27"/>
  <c r="E1418" i="27"/>
  <c r="E1419" i="27"/>
  <c r="E1420" i="27"/>
  <c r="E1421" i="27"/>
  <c r="E1422" i="27"/>
  <c r="E1423" i="27"/>
  <c r="E1424" i="27"/>
  <c r="E1425" i="27"/>
  <c r="E1426" i="27"/>
  <c r="E1427" i="27"/>
  <c r="E1428" i="27"/>
  <c r="E1429" i="27"/>
  <c r="E1430" i="27"/>
  <c r="E1431" i="27"/>
  <c r="E1432" i="27"/>
  <c r="E1433" i="27"/>
  <c r="E1434" i="27"/>
  <c r="E1435" i="27"/>
  <c r="E1436" i="27"/>
  <c r="E1437" i="27"/>
  <c r="E1438" i="27"/>
  <c r="E1439" i="27"/>
  <c r="E1440" i="27"/>
  <c r="E1441" i="27"/>
  <c r="E1442" i="27"/>
  <c r="E1443" i="27"/>
  <c r="E1444" i="27"/>
  <c r="E1445" i="27"/>
  <c r="E1446" i="27"/>
  <c r="E1447" i="27"/>
  <c r="E1448" i="27"/>
  <c r="E1449" i="27"/>
  <c r="E1450" i="27"/>
  <c r="E1451" i="27"/>
  <c r="E1452" i="27"/>
  <c r="E1453" i="27"/>
  <c r="E1454" i="27"/>
  <c r="E1455" i="27"/>
  <c r="E1456" i="27"/>
  <c r="E1457" i="27"/>
  <c r="E1458" i="27"/>
  <c r="E1459" i="27"/>
  <c r="E1460" i="27"/>
  <c r="E1461" i="27"/>
  <c r="E1462" i="27"/>
  <c r="E1463" i="27"/>
  <c r="E1464" i="27"/>
  <c r="E1465" i="27"/>
  <c r="E1466" i="27"/>
  <c r="E1467" i="27"/>
  <c r="E1468" i="27"/>
  <c r="E1469" i="27"/>
  <c r="E1470" i="27"/>
  <c r="E1471" i="27"/>
  <c r="E1472" i="27"/>
  <c r="E1473" i="27"/>
  <c r="E1474" i="27"/>
  <c r="E1475" i="27"/>
  <c r="E1476" i="27"/>
  <c r="E1477" i="27"/>
  <c r="E1478" i="27"/>
  <c r="E1479" i="27"/>
  <c r="E1480" i="27"/>
  <c r="E1481" i="27"/>
  <c r="E1482" i="27"/>
  <c r="E1483" i="27"/>
  <c r="E1484" i="27"/>
  <c r="E1485" i="27"/>
  <c r="E1486" i="27"/>
  <c r="E1487" i="27"/>
  <c r="E1488" i="27"/>
  <c r="E1489" i="27"/>
  <c r="E1490" i="27"/>
  <c r="E1491" i="27"/>
  <c r="E1492" i="27"/>
  <c r="E1493" i="27"/>
  <c r="E1494" i="27"/>
  <c r="E1495" i="27"/>
  <c r="E1496" i="27"/>
  <c r="E1497" i="27"/>
  <c r="E1498" i="27"/>
  <c r="E1499" i="27"/>
  <c r="E1500" i="27"/>
  <c r="E1501" i="27"/>
  <c r="E1502" i="27"/>
  <c r="E1503" i="27"/>
  <c r="E1504" i="27"/>
  <c r="E1505" i="27"/>
  <c r="E1506" i="27"/>
  <c r="E1507" i="27"/>
  <c r="E1508" i="27"/>
  <c r="E1509" i="27"/>
  <c r="E1510" i="27"/>
  <c r="E1511" i="27"/>
  <c r="E1512" i="27"/>
  <c r="E1513" i="27"/>
  <c r="E1514" i="27"/>
  <c r="E1515" i="27"/>
  <c r="E1516" i="27"/>
  <c r="E1517" i="27"/>
  <c r="E1518" i="27"/>
  <c r="E1519" i="27"/>
  <c r="E1520" i="27"/>
  <c r="E1521" i="27"/>
  <c r="E1522" i="27"/>
  <c r="E1523" i="27"/>
  <c r="E1524" i="27"/>
  <c r="E1525" i="27"/>
  <c r="E1526" i="27"/>
  <c r="E1527" i="27"/>
  <c r="E1528" i="27"/>
  <c r="E1529" i="27"/>
  <c r="E1530" i="27"/>
  <c r="E1531" i="27"/>
  <c r="E1532" i="27"/>
  <c r="E1533" i="27"/>
  <c r="E1534" i="27"/>
  <c r="E1535" i="27"/>
  <c r="E1536" i="27"/>
  <c r="E1537" i="27"/>
  <c r="E1538" i="27"/>
  <c r="E1539" i="27"/>
  <c r="E1540" i="27"/>
  <c r="E1541" i="27"/>
  <c r="E1542" i="27"/>
  <c r="E1543" i="27"/>
  <c r="E1544" i="27"/>
  <c r="E1545" i="27"/>
  <c r="E1546" i="27"/>
  <c r="E1547" i="27"/>
  <c r="E1548" i="27"/>
  <c r="E1549" i="27"/>
  <c r="E1550" i="27"/>
  <c r="E1551" i="27"/>
  <c r="E1552" i="27"/>
  <c r="E1553" i="27"/>
  <c r="E1554" i="27"/>
  <c r="E1555" i="27"/>
  <c r="E1556" i="27"/>
  <c r="E1557" i="27"/>
  <c r="E1558" i="27"/>
  <c r="E1559" i="27"/>
  <c r="E1560" i="27"/>
  <c r="E1561" i="27"/>
  <c r="E1562" i="27"/>
  <c r="E1563" i="27"/>
  <c r="E1564" i="27"/>
  <c r="E1565" i="27"/>
  <c r="E1566" i="27"/>
  <c r="E1567" i="27"/>
  <c r="E1568" i="27"/>
  <c r="E1569" i="27"/>
  <c r="E1570" i="27"/>
  <c r="E1571" i="27"/>
  <c r="E1572" i="27"/>
  <c r="E1573" i="27"/>
  <c r="E1574" i="27"/>
  <c r="E1575" i="27"/>
  <c r="E1576" i="27"/>
  <c r="E1577" i="27"/>
  <c r="E1578" i="27"/>
  <c r="E1579" i="27"/>
  <c r="E1580" i="27"/>
  <c r="E1581" i="27"/>
  <c r="E1582" i="27"/>
  <c r="E1583" i="27"/>
  <c r="E1584" i="27"/>
  <c r="E1585" i="27"/>
  <c r="E1586" i="27"/>
  <c r="E1587" i="27"/>
  <c r="E1588" i="27"/>
  <c r="E1589" i="27"/>
  <c r="E1590" i="27"/>
  <c r="E1591" i="27"/>
  <c r="E1592" i="27"/>
  <c r="E1593" i="27"/>
  <c r="E1594" i="27"/>
  <c r="E1595" i="27"/>
  <c r="E1596" i="27"/>
  <c r="E1597" i="27"/>
  <c r="E1598" i="27"/>
  <c r="E1599" i="27"/>
  <c r="E1600" i="27"/>
  <c r="E1601" i="27"/>
  <c r="E1602" i="27"/>
  <c r="E1603" i="27"/>
  <c r="E1604" i="27"/>
  <c r="E1605" i="27"/>
  <c r="E1606" i="27"/>
  <c r="E1607" i="27"/>
  <c r="E1608" i="27"/>
  <c r="E1609" i="27"/>
  <c r="E1610" i="27"/>
  <c r="E1611" i="27"/>
  <c r="E1612" i="27"/>
  <c r="E1613" i="27"/>
  <c r="E1614" i="27"/>
  <c r="E1615" i="27"/>
  <c r="E1616" i="27"/>
  <c r="E1617" i="27"/>
  <c r="E1618" i="27"/>
  <c r="E1619" i="27"/>
  <c r="E1620" i="27"/>
  <c r="E1621" i="27"/>
  <c r="E1622" i="27"/>
  <c r="E1623" i="27"/>
  <c r="E1624" i="27"/>
  <c r="E1625" i="27"/>
  <c r="E1626" i="27"/>
  <c r="E1627" i="27"/>
  <c r="E1628" i="27"/>
  <c r="E1629" i="27"/>
  <c r="E1630" i="27"/>
  <c r="E1631" i="27"/>
  <c r="E1632" i="27"/>
  <c r="E1633" i="27"/>
  <c r="E1634" i="27"/>
  <c r="E1635" i="27"/>
  <c r="E1636" i="27"/>
  <c r="E1637" i="27"/>
  <c r="E1638" i="27"/>
  <c r="E1639" i="27"/>
  <c r="E1640" i="27"/>
  <c r="E1641" i="27"/>
  <c r="E1642" i="27"/>
  <c r="E1643" i="27"/>
  <c r="E1644" i="27"/>
  <c r="E1645" i="27"/>
  <c r="E1646" i="27"/>
  <c r="E1647" i="27"/>
  <c r="E1648" i="27"/>
  <c r="E1649" i="27"/>
  <c r="E1650" i="27"/>
  <c r="E1651" i="27"/>
  <c r="E1652" i="27"/>
  <c r="E1653" i="27"/>
  <c r="E1654" i="27"/>
  <c r="E1655" i="27"/>
  <c r="E1656" i="27"/>
  <c r="E1657" i="27"/>
  <c r="E1658" i="27"/>
  <c r="E1659" i="27"/>
  <c r="E1660" i="27"/>
  <c r="E1661" i="27"/>
  <c r="E1662" i="27"/>
  <c r="E1663" i="27"/>
  <c r="E1664" i="27"/>
  <c r="E1665" i="27"/>
  <c r="E1666" i="27"/>
  <c r="E1667" i="27"/>
  <c r="E1668" i="27"/>
  <c r="E1669" i="27"/>
  <c r="E1670" i="27"/>
  <c r="E1671" i="27"/>
  <c r="E1672" i="27"/>
  <c r="E1673" i="27"/>
  <c r="E1674" i="27"/>
  <c r="E1675" i="27"/>
  <c r="E1676" i="27"/>
  <c r="E1677" i="27"/>
  <c r="E1678" i="27"/>
  <c r="E1679" i="27"/>
  <c r="E1680" i="27"/>
  <c r="E1681" i="27"/>
  <c r="E1682" i="27"/>
  <c r="E1683" i="27"/>
  <c r="E1684" i="27"/>
  <c r="E1685" i="27"/>
  <c r="E1686" i="27"/>
  <c r="E1687" i="27"/>
  <c r="E1688" i="27"/>
  <c r="E1689" i="27"/>
  <c r="E1690" i="27"/>
  <c r="E1691" i="27"/>
  <c r="E1692" i="27"/>
  <c r="E1693" i="27"/>
  <c r="E1694" i="27"/>
  <c r="E1695" i="27"/>
  <c r="E1696" i="27"/>
  <c r="E1697" i="27"/>
  <c r="E1698" i="27"/>
  <c r="E1699" i="27"/>
  <c r="E1700" i="27"/>
  <c r="E1701" i="27"/>
  <c r="E1702" i="27"/>
  <c r="E1703" i="27"/>
  <c r="E1704" i="27"/>
  <c r="E1705" i="27"/>
  <c r="E1706" i="27"/>
  <c r="E1707" i="27"/>
  <c r="E1708" i="27"/>
  <c r="E1709" i="27"/>
  <c r="E1710" i="27"/>
  <c r="E1711" i="27"/>
  <c r="E1712" i="27"/>
  <c r="E1713" i="27"/>
  <c r="E1714" i="27"/>
  <c r="E1715" i="27"/>
  <c r="E1716" i="27"/>
  <c r="E1717" i="27"/>
  <c r="E1718" i="27"/>
  <c r="E1719" i="27"/>
  <c r="E1720" i="27"/>
  <c r="E1721" i="27"/>
  <c r="E1722" i="27"/>
  <c r="E1723" i="27"/>
  <c r="E1724" i="27"/>
  <c r="E1725" i="27"/>
  <c r="E1726" i="27"/>
  <c r="E1727" i="27"/>
  <c r="E1728" i="27"/>
  <c r="E1729" i="27"/>
  <c r="E1730" i="27"/>
  <c r="E1731" i="27"/>
  <c r="E1732" i="27"/>
  <c r="E1733" i="27"/>
  <c r="E1734" i="27"/>
  <c r="E1735" i="27"/>
  <c r="E1736" i="27"/>
  <c r="E1737" i="27"/>
  <c r="E1738" i="27"/>
  <c r="E1739" i="27"/>
  <c r="E1740" i="27"/>
  <c r="E1741" i="27"/>
  <c r="E1742" i="27"/>
  <c r="E1743" i="27"/>
  <c r="E1744" i="27"/>
  <c r="E1745" i="27"/>
  <c r="E1746" i="27"/>
  <c r="E1747" i="27"/>
  <c r="E1748" i="27"/>
  <c r="E1749" i="27"/>
  <c r="E1750" i="27"/>
  <c r="E1751" i="27"/>
  <c r="E1752" i="27"/>
  <c r="E1753" i="27"/>
  <c r="E1754" i="27"/>
  <c r="E1755" i="27"/>
  <c r="E1756" i="27"/>
  <c r="E1757" i="27"/>
  <c r="E1758" i="27"/>
  <c r="E1759" i="27"/>
  <c r="E1760" i="27"/>
  <c r="E1761" i="27"/>
  <c r="E1762" i="27"/>
  <c r="E1763" i="27"/>
  <c r="E1764" i="27"/>
  <c r="E1765" i="27"/>
  <c r="E1766" i="27"/>
  <c r="E1767" i="27"/>
  <c r="E1768" i="27"/>
  <c r="E1769" i="27"/>
  <c r="E1770" i="27"/>
  <c r="E1771" i="27"/>
  <c r="E1772" i="27"/>
  <c r="E1773" i="27"/>
  <c r="E1774" i="27"/>
  <c r="E1775" i="27"/>
  <c r="E1776" i="27"/>
  <c r="E1777" i="27"/>
  <c r="E1778" i="27"/>
  <c r="E1779" i="27"/>
  <c r="E1780" i="27"/>
  <c r="E1781" i="27"/>
  <c r="E1782" i="27"/>
  <c r="E1783" i="27"/>
  <c r="E1784" i="27"/>
  <c r="E1785" i="27"/>
  <c r="E1786" i="27"/>
  <c r="E1787" i="27"/>
  <c r="E1788" i="27"/>
  <c r="E1789" i="27"/>
  <c r="E1790" i="27"/>
  <c r="E1791" i="27"/>
  <c r="E1792" i="27"/>
  <c r="E1793" i="27"/>
  <c r="E1794" i="27"/>
  <c r="E1795" i="27"/>
  <c r="E1796" i="27"/>
  <c r="E1797" i="27"/>
  <c r="E1798" i="27"/>
  <c r="E1799" i="27"/>
  <c r="E1800" i="27"/>
  <c r="E1801" i="27"/>
  <c r="E1802" i="27"/>
  <c r="E1803" i="27"/>
  <c r="E1804" i="27"/>
  <c r="E1805" i="27"/>
  <c r="E1806" i="27"/>
  <c r="E1807" i="27"/>
  <c r="E1808" i="27"/>
  <c r="E1809" i="27"/>
  <c r="E1810" i="27"/>
  <c r="E1811" i="27"/>
  <c r="E1812" i="27"/>
  <c r="E1813" i="27"/>
  <c r="E1814" i="27"/>
  <c r="E1815" i="27"/>
  <c r="E1816" i="27"/>
  <c r="E1817" i="27"/>
  <c r="E1818" i="27"/>
  <c r="E1819" i="27"/>
  <c r="E1820" i="27"/>
  <c r="E1821" i="27"/>
  <c r="E1822" i="27"/>
  <c r="E1823" i="27"/>
  <c r="I6" i="27" l="1"/>
  <c r="H5" i="27"/>
  <c r="H11" i="27"/>
  <c r="I12" i="27"/>
  <c r="I7" i="27"/>
  <c r="H7" i="27"/>
  <c r="I11" i="27"/>
  <c r="I10" i="27"/>
  <c r="I9" i="27"/>
  <c r="H9" i="27"/>
  <c r="I4" i="27"/>
  <c r="H4" i="27"/>
  <c r="I8" i="27"/>
  <c r="I5" i="27"/>
  <c r="H8" i="27"/>
  <c r="H3" i="27"/>
  <c r="H12" i="27"/>
  <c r="C157" i="20"/>
  <c r="A1" i="20"/>
  <c r="A1" i="19"/>
  <c r="E6" i="20" l="1"/>
  <c r="A1" i="17"/>
  <c r="D5" i="5" l="1"/>
  <c r="D13" i="5" s="1"/>
  <c r="B5" i="5"/>
  <c r="B13" i="5" s="1"/>
  <c r="C5" i="5"/>
  <c r="C13" i="5" s="1"/>
  <c r="D4" i="5" l="1"/>
  <c r="D12" i="5" s="1"/>
  <c r="C4" i="5"/>
  <c r="C12" i="5" s="1"/>
  <c r="B4" i="5"/>
  <c r="B12" i="5" s="1"/>
  <c r="C3" i="5"/>
  <c r="C11" i="5" s="1"/>
  <c r="B3" i="5"/>
  <c r="B11" i="5" s="1"/>
  <c r="D3" i="5"/>
  <c r="D11" i="5" s="1"/>
  <c r="B109" i="19" l="1"/>
  <c r="B150" i="19"/>
  <c r="B24" i="19"/>
  <c r="B120" i="19"/>
  <c r="B78" i="19"/>
  <c r="B187" i="19"/>
  <c r="B145" i="19"/>
  <c r="B103" i="19"/>
  <c r="B89" i="19"/>
  <c r="B75" i="19"/>
  <c r="B61" i="19"/>
  <c r="B47" i="19"/>
  <c r="B33" i="19"/>
  <c r="B19" i="19"/>
  <c r="B186" i="19"/>
  <c r="B172" i="19"/>
  <c r="B158" i="19"/>
  <c r="B144" i="19"/>
  <c r="B130" i="19"/>
  <c r="B116" i="19"/>
  <c r="B102" i="19"/>
  <c r="B88" i="19"/>
  <c r="B74" i="19"/>
  <c r="B60" i="19"/>
  <c r="B46" i="19"/>
  <c r="B32" i="19"/>
  <c r="B18" i="19"/>
  <c r="B81" i="19"/>
  <c r="B178" i="19"/>
  <c r="B66" i="19"/>
  <c r="B162" i="19"/>
  <c r="B64" i="19"/>
  <c r="B173" i="19"/>
  <c r="B131" i="19"/>
  <c r="B185" i="19"/>
  <c r="B157" i="19"/>
  <c r="B129" i="19"/>
  <c r="B101" i="19"/>
  <c r="B73" i="19"/>
  <c r="B59" i="19"/>
  <c r="B31" i="19"/>
  <c r="B17" i="19"/>
  <c r="B184" i="19"/>
  <c r="B170" i="19"/>
  <c r="B156" i="19"/>
  <c r="B142" i="19"/>
  <c r="B128" i="19"/>
  <c r="B114" i="19"/>
  <c r="B100" i="19"/>
  <c r="B86" i="19"/>
  <c r="B72" i="19"/>
  <c r="B58" i="19"/>
  <c r="B44" i="19"/>
  <c r="B30" i="19"/>
  <c r="B16" i="19"/>
  <c r="B123" i="19"/>
  <c r="B39" i="19"/>
  <c r="B122" i="19"/>
  <c r="B38" i="19"/>
  <c r="B176" i="19"/>
  <c r="B106" i="19"/>
  <c r="B36" i="19"/>
  <c r="B159" i="19"/>
  <c r="B117" i="19"/>
  <c r="B171" i="19"/>
  <c r="B143" i="19"/>
  <c r="B115" i="19"/>
  <c r="B87" i="19"/>
  <c r="B45" i="19"/>
  <c r="B183" i="19"/>
  <c r="B169" i="19"/>
  <c r="B155" i="19"/>
  <c r="B141" i="19"/>
  <c r="B127" i="19"/>
  <c r="B113" i="19"/>
  <c r="B99" i="19"/>
  <c r="B85" i="19"/>
  <c r="B71" i="19"/>
  <c r="B57" i="19"/>
  <c r="B43" i="19"/>
  <c r="B29" i="19"/>
  <c r="B15" i="19"/>
  <c r="B165" i="19"/>
  <c r="B53" i="19"/>
  <c r="B164" i="19"/>
  <c r="B108" i="19"/>
  <c r="B182" i="19"/>
  <c r="B168" i="19"/>
  <c r="B140" i="19"/>
  <c r="B126" i="19"/>
  <c r="B98" i="19"/>
  <c r="B84" i="19"/>
  <c r="B70" i="19"/>
  <c r="B42" i="19"/>
  <c r="B28" i="19"/>
  <c r="B14" i="19"/>
  <c r="B181" i="19"/>
  <c r="B167" i="19"/>
  <c r="B153" i="19"/>
  <c r="B139" i="19"/>
  <c r="B125" i="19"/>
  <c r="B111" i="19"/>
  <c r="B97" i="19"/>
  <c r="B83" i="19"/>
  <c r="B69" i="19"/>
  <c r="B55" i="19"/>
  <c r="B41" i="19"/>
  <c r="B27" i="19"/>
  <c r="B13" i="19"/>
  <c r="B137" i="19"/>
  <c r="B136" i="19"/>
  <c r="B154" i="19"/>
  <c r="B112" i="19"/>
  <c r="B56" i="19"/>
  <c r="B180" i="19"/>
  <c r="B166" i="19"/>
  <c r="B152" i="19"/>
  <c r="B138" i="19"/>
  <c r="B124" i="19"/>
  <c r="B110" i="19"/>
  <c r="B96" i="19"/>
  <c r="B82" i="19"/>
  <c r="B68" i="19"/>
  <c r="B54" i="19"/>
  <c r="B40" i="19"/>
  <c r="B26" i="19"/>
  <c r="B12" i="19"/>
  <c r="B67" i="19"/>
  <c r="B52" i="19"/>
  <c r="B177" i="19"/>
  <c r="B163" i="19"/>
  <c r="B149" i="19"/>
  <c r="B135" i="19"/>
  <c r="B121" i="19"/>
  <c r="B107" i="19"/>
  <c r="B93" i="19"/>
  <c r="B79" i="19"/>
  <c r="B65" i="19"/>
  <c r="B51" i="19"/>
  <c r="B37" i="19"/>
  <c r="B23" i="19"/>
  <c r="B9" i="19"/>
  <c r="B179" i="19"/>
  <c r="B95" i="19"/>
  <c r="B25" i="19"/>
  <c r="B94" i="19"/>
  <c r="B10" i="19"/>
  <c r="B148" i="19"/>
  <c r="B92" i="19"/>
  <c r="B22" i="19"/>
  <c r="B175" i="19"/>
  <c r="B161" i="19"/>
  <c r="B147" i="19"/>
  <c r="B133" i="19"/>
  <c r="B119" i="19"/>
  <c r="B105" i="19"/>
  <c r="B91" i="19"/>
  <c r="B77" i="19"/>
  <c r="B63" i="19"/>
  <c r="B49" i="19"/>
  <c r="B35" i="19"/>
  <c r="B21" i="19"/>
  <c r="B7" i="19"/>
  <c r="B151" i="19"/>
  <c r="B11" i="19"/>
  <c r="B80" i="19"/>
  <c r="B134" i="19"/>
  <c r="B50" i="19"/>
  <c r="B8" i="19"/>
  <c r="B188" i="19"/>
  <c r="B174" i="19"/>
  <c r="B160" i="19"/>
  <c r="B146" i="19"/>
  <c r="B132" i="19"/>
  <c r="B118" i="19"/>
  <c r="B104" i="19"/>
  <c r="B90" i="19"/>
  <c r="B76" i="19"/>
  <c r="B62" i="19"/>
  <c r="B48" i="19"/>
  <c r="B34" i="19"/>
  <c r="B20" i="19"/>
  <c r="AT10" i="1"/>
  <c r="AL10" i="1"/>
  <c r="AU10" i="1"/>
  <c r="AV10" i="1"/>
  <c r="AL11" i="1"/>
  <c r="AT11" i="1"/>
  <c r="AV11" i="1"/>
  <c r="AU11" i="1"/>
  <c r="AL9" i="1"/>
  <c r="AT9" i="1"/>
  <c r="AU9" i="1"/>
  <c r="AV9" i="1"/>
  <c r="B6" i="19"/>
  <c r="B5" i="39"/>
  <c r="B5" i="45" s="1"/>
  <c r="V7" i="20"/>
  <c r="U7" i="20" s="1"/>
  <c r="E44" i="20"/>
  <c r="E26" i="20"/>
  <c r="E149" i="20"/>
  <c r="E10" i="20"/>
  <c r="E15" i="20"/>
  <c r="E43" i="20"/>
  <c r="E170" i="20"/>
  <c r="E108" i="20"/>
  <c r="E109" i="20"/>
  <c r="E31" i="20"/>
  <c r="E70" i="20"/>
  <c r="E166" i="20"/>
  <c r="E181" i="20"/>
  <c r="E83" i="20"/>
  <c r="E105" i="20"/>
  <c r="E180" i="20"/>
  <c r="E132" i="20"/>
  <c r="E75" i="20"/>
  <c r="E63" i="20"/>
  <c r="E167" i="20"/>
  <c r="E56" i="20"/>
  <c r="E20" i="20"/>
  <c r="E80" i="20"/>
  <c r="E67" i="20"/>
  <c r="E119" i="20"/>
  <c r="E37" i="20"/>
  <c r="E136" i="20"/>
  <c r="E19" i="20"/>
  <c r="E8" i="20"/>
  <c r="E76" i="20"/>
  <c r="E169" i="20"/>
  <c r="E138" i="20"/>
  <c r="E127" i="20"/>
  <c r="E183" i="20"/>
  <c r="E55" i="20"/>
  <c r="E33" i="20"/>
  <c r="E17" i="20"/>
  <c r="E98" i="20"/>
  <c r="E101" i="20"/>
  <c r="E18" i="20"/>
  <c r="E185" i="20"/>
  <c r="E86" i="20"/>
  <c r="E187" i="20"/>
  <c r="E107" i="20"/>
  <c r="E182" i="20"/>
  <c r="E61" i="20"/>
  <c r="E77" i="20"/>
  <c r="E16" i="20"/>
  <c r="E125" i="20"/>
  <c r="E122" i="20"/>
  <c r="E69" i="20"/>
  <c r="E71" i="20"/>
  <c r="E186" i="20"/>
  <c r="E158" i="20"/>
  <c r="E74" i="20"/>
  <c r="E46" i="20"/>
  <c r="E147" i="20"/>
  <c r="E144" i="20"/>
  <c r="E133" i="20"/>
  <c r="E85" i="20"/>
  <c r="E93" i="20"/>
  <c r="E96" i="20"/>
  <c r="E34" i="20"/>
  <c r="E53" i="20"/>
  <c r="E47" i="20"/>
  <c r="E113" i="20"/>
  <c r="E171" i="20"/>
  <c r="E79" i="20"/>
  <c r="E54" i="20"/>
  <c r="E82" i="20"/>
  <c r="E64" i="20"/>
  <c r="E142" i="20"/>
  <c r="E184" i="20"/>
  <c r="E165" i="20"/>
  <c r="E173" i="20"/>
  <c r="E58" i="20"/>
  <c r="E112" i="20"/>
  <c r="E163" i="20"/>
  <c r="E134" i="20"/>
  <c r="E178" i="20"/>
  <c r="E103" i="20"/>
  <c r="E97" i="20"/>
  <c r="E137" i="20"/>
  <c r="E157" i="20"/>
  <c r="E153" i="20"/>
  <c r="E121" i="20"/>
  <c r="E57" i="20"/>
  <c r="E131" i="20"/>
  <c r="E161" i="20"/>
  <c r="E100" i="20"/>
  <c r="E156" i="20"/>
  <c r="E39" i="20"/>
  <c r="E35" i="20"/>
  <c r="E66" i="20"/>
  <c r="E45" i="20"/>
  <c r="E124" i="20"/>
  <c r="E78" i="20"/>
  <c r="E30" i="20"/>
  <c r="E152" i="20"/>
  <c r="E13" i="20"/>
  <c r="E104" i="20"/>
  <c r="E176" i="20"/>
  <c r="E150" i="20"/>
  <c r="E9" i="20"/>
  <c r="E128" i="20"/>
  <c r="E129" i="20"/>
  <c r="E23" i="20"/>
  <c r="E116" i="20"/>
  <c r="E154" i="20"/>
  <c r="E145" i="20"/>
  <c r="E49" i="20"/>
  <c r="E151" i="20"/>
  <c r="E42" i="20"/>
  <c r="E94" i="20"/>
  <c r="E90" i="20"/>
  <c r="E110" i="20"/>
  <c r="E59" i="20"/>
  <c r="E111" i="20"/>
  <c r="E99" i="20"/>
  <c r="E72" i="20"/>
  <c r="E22" i="20"/>
  <c r="E168" i="20"/>
  <c r="E106" i="20"/>
  <c r="E88" i="20"/>
  <c r="E146" i="20"/>
  <c r="E73" i="20"/>
  <c r="E162" i="20"/>
  <c r="E7" i="20"/>
  <c r="E84" i="20"/>
  <c r="E126" i="20"/>
  <c r="E139" i="20"/>
  <c r="E68" i="20"/>
  <c r="E11" i="20"/>
  <c r="E118" i="20"/>
  <c r="E36" i="20"/>
  <c r="E27" i="20"/>
  <c r="E41" i="20"/>
  <c r="E141" i="20"/>
  <c r="E62" i="20"/>
  <c r="E12" i="20"/>
  <c r="E175" i="20"/>
  <c r="E102" i="20"/>
  <c r="E120" i="20"/>
  <c r="E114" i="20"/>
  <c r="E164" i="20"/>
  <c r="E87" i="20"/>
  <c r="E115" i="20"/>
  <c r="E25" i="20"/>
  <c r="E48" i="20"/>
  <c r="E51" i="20"/>
  <c r="E177" i="20"/>
  <c r="E160" i="20"/>
  <c r="E172" i="20"/>
  <c r="E155" i="20"/>
  <c r="E60" i="20"/>
  <c r="E135" i="20"/>
  <c r="E28" i="20"/>
  <c r="E159" i="20"/>
  <c r="E140" i="20"/>
  <c r="E130" i="20"/>
  <c r="E52" i="20"/>
  <c r="E91" i="20"/>
  <c r="E143" i="20"/>
  <c r="E188" i="20"/>
  <c r="E50" i="20"/>
  <c r="E95" i="20"/>
  <c r="E148" i="20"/>
  <c r="E179" i="20"/>
  <c r="E24" i="20"/>
  <c r="E81" i="20"/>
  <c r="E89" i="20"/>
  <c r="E65" i="20"/>
  <c r="E32" i="20"/>
  <c r="E174" i="20"/>
  <c r="E29" i="20"/>
  <c r="E40" i="20"/>
  <c r="E14" i="20"/>
  <c r="E92" i="20"/>
  <c r="E117" i="20"/>
  <c r="E21" i="20"/>
  <c r="E123" i="20"/>
  <c r="E38" i="20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6" i="8"/>
  <c r="AL19" i="1" l="1"/>
  <c r="E130" i="19"/>
  <c r="AL20" i="1"/>
  <c r="AL21" i="1"/>
  <c r="B16" i="45"/>
  <c r="B8" i="45"/>
  <c r="E96" i="19"/>
  <c r="E183" i="19"/>
  <c r="E79" i="19"/>
  <c r="E87" i="19"/>
  <c r="E58" i="19"/>
  <c r="E161" i="19"/>
  <c r="E125" i="19"/>
  <c r="E179" i="19"/>
  <c r="E69" i="19"/>
  <c r="E164" i="19"/>
  <c r="E93" i="19"/>
  <c r="E137" i="19"/>
  <c r="E17" i="19"/>
  <c r="E140" i="19"/>
  <c r="E32" i="19"/>
  <c r="E148" i="19"/>
  <c r="E142" i="19"/>
  <c r="E134" i="19"/>
  <c r="E95" i="19"/>
  <c r="E185" i="19"/>
  <c r="E53" i="19"/>
  <c r="E127" i="19"/>
  <c r="E175" i="19"/>
  <c r="E124" i="19"/>
  <c r="E64" i="19"/>
  <c r="E135" i="19"/>
  <c r="E117" i="19"/>
  <c r="E62" i="19"/>
  <c r="E83" i="19"/>
  <c r="E30" i="19"/>
  <c r="E16" i="19"/>
  <c r="E104" i="19"/>
  <c r="E166" i="19"/>
  <c r="E8" i="19"/>
  <c r="E128" i="19"/>
  <c r="E42" i="19"/>
  <c r="E14" i="19"/>
  <c r="E102" i="19"/>
  <c r="E74" i="19"/>
  <c r="E26" i="19"/>
  <c r="E92" i="19"/>
  <c r="E45" i="19"/>
  <c r="E146" i="19"/>
  <c r="E89" i="19"/>
  <c r="E154" i="19"/>
  <c r="E113" i="19"/>
  <c r="E68" i="19"/>
  <c r="E38" i="19"/>
  <c r="E136" i="19"/>
  <c r="E36" i="19"/>
  <c r="E170" i="19"/>
  <c r="E33" i="19"/>
  <c r="E85" i="19"/>
  <c r="E119" i="19"/>
  <c r="E18" i="19"/>
  <c r="E173" i="19"/>
  <c r="E10" i="19"/>
  <c r="E65" i="19"/>
  <c r="E171" i="19"/>
  <c r="E75" i="19"/>
  <c r="E44" i="19"/>
  <c r="E60" i="19"/>
  <c r="E167" i="19"/>
  <c r="E61" i="19"/>
  <c r="E23" i="19"/>
  <c r="E133" i="19"/>
  <c r="E138" i="19"/>
  <c r="E25" i="19"/>
  <c r="E105" i="19"/>
  <c r="E153" i="19"/>
  <c r="E72" i="19"/>
  <c r="E132" i="19"/>
  <c r="E82" i="19"/>
  <c r="E149" i="19"/>
  <c r="E111" i="19"/>
  <c r="E15" i="19"/>
  <c r="E56" i="19"/>
  <c r="E107" i="19"/>
  <c r="E163" i="19"/>
  <c r="E158" i="19"/>
  <c r="E176" i="19"/>
  <c r="E180" i="19"/>
  <c r="E11" i="19"/>
  <c r="E55" i="19"/>
  <c r="E159" i="19"/>
  <c r="E34" i="19"/>
  <c r="E51" i="19"/>
  <c r="E118" i="19"/>
  <c r="E184" i="19"/>
  <c r="E169" i="19"/>
  <c r="E123" i="19"/>
  <c r="E76" i="19"/>
  <c r="E66" i="19"/>
  <c r="E126" i="19"/>
  <c r="E187" i="19"/>
  <c r="E101" i="19"/>
  <c r="E78" i="19"/>
  <c r="E52" i="19"/>
  <c r="E139" i="19"/>
  <c r="E152" i="19"/>
  <c r="E108" i="19"/>
  <c r="E13" i="19"/>
  <c r="E73" i="19"/>
  <c r="E50" i="19"/>
  <c r="E168" i="19"/>
  <c r="E21" i="19"/>
  <c r="E147" i="19"/>
  <c r="E19" i="19"/>
  <c r="E150" i="19"/>
  <c r="E160" i="19"/>
  <c r="E131" i="19"/>
  <c r="E31" i="19"/>
  <c r="E41" i="19"/>
  <c r="E115" i="19"/>
  <c r="E178" i="19"/>
  <c r="E122" i="19"/>
  <c r="E94" i="19"/>
  <c r="E39" i="19"/>
  <c r="E86" i="19"/>
  <c r="E186" i="19"/>
  <c r="E57" i="19"/>
  <c r="E177" i="19"/>
  <c r="E88" i="19"/>
  <c r="E145" i="19"/>
  <c r="E116" i="19"/>
  <c r="E188" i="19"/>
  <c r="E181" i="19"/>
  <c r="E67" i="19"/>
  <c r="E59" i="19"/>
  <c r="E144" i="19"/>
  <c r="E84" i="19"/>
  <c r="E143" i="19"/>
  <c r="E106" i="19"/>
  <c r="E27" i="19"/>
  <c r="E97" i="19"/>
  <c r="E109" i="19"/>
  <c r="E165" i="19"/>
  <c r="E37" i="19"/>
  <c r="E99" i="19"/>
  <c r="E129" i="19"/>
  <c r="E54" i="19"/>
  <c r="E110" i="19"/>
  <c r="E49" i="19"/>
  <c r="E155" i="19"/>
  <c r="E12" i="19"/>
  <c r="E114" i="19"/>
  <c r="E28" i="19"/>
  <c r="E98" i="19"/>
  <c r="E141" i="19"/>
  <c r="E6" i="19"/>
  <c r="E120" i="19"/>
  <c r="E46" i="19"/>
  <c r="E70" i="19"/>
  <c r="E81" i="19"/>
  <c r="E48" i="19"/>
  <c r="E174" i="19"/>
  <c r="E121" i="19"/>
  <c r="E47" i="19"/>
  <c r="E172" i="19"/>
  <c r="E9" i="19"/>
  <c r="E35" i="19"/>
  <c r="E80" i="19"/>
  <c r="E182" i="19"/>
  <c r="E43" i="19"/>
  <c r="E91" i="19"/>
  <c r="E162" i="19"/>
  <c r="E22" i="19"/>
  <c r="E157" i="19"/>
  <c r="E29" i="19"/>
  <c r="E112" i="19"/>
  <c r="E63" i="19"/>
  <c r="E90" i="19"/>
  <c r="E40" i="19"/>
  <c r="E24" i="19"/>
  <c r="E20" i="19"/>
  <c r="E100" i="19"/>
  <c r="E7" i="19"/>
  <c r="E71" i="19"/>
  <c r="E103" i="19"/>
  <c r="E151" i="19"/>
  <c r="E156" i="19"/>
  <c r="E77" i="19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9" i="45" l="1"/>
  <c r="AU8" i="1"/>
  <c r="AV8" i="1"/>
  <c r="AT8" i="1"/>
  <c r="AL8" i="1"/>
  <c r="AL16" i="1" s="1"/>
  <c r="AL7" i="1"/>
  <c r="AU7" i="1"/>
  <c r="AT7" i="1"/>
  <c r="AV7" i="1"/>
  <c r="B5" i="7"/>
  <c r="AL17" i="1" l="1"/>
  <c r="AL18" i="1" s="1"/>
  <c r="AL22" i="1" s="1"/>
  <c r="AL12" i="1"/>
  <c r="E7" i="15"/>
  <c r="A1" i="15"/>
  <c r="Q155" i="1" l="1"/>
  <c r="X155" i="1"/>
  <c r="A1" i="12" l="1"/>
  <c r="A1" i="11"/>
  <c r="A2" i="10"/>
  <c r="A1" i="8"/>
  <c r="A1" i="7"/>
  <c r="A1" i="6"/>
  <c r="A1" i="5"/>
  <c r="A1" i="1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7" i="12"/>
  <c r="E6" i="11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6" i="8"/>
  <c r="E6" i="7"/>
  <c r="E7" i="7"/>
  <c r="E8" i="7"/>
  <c r="E9" i="7"/>
  <c r="E10" i="7"/>
  <c r="E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E61" i="7"/>
  <c r="E62" i="7"/>
  <c r="E63" i="7"/>
  <c r="E64" i="7"/>
  <c r="E65" i="7"/>
  <c r="E66" i="7"/>
  <c r="E67" i="7"/>
  <c r="E68" i="7"/>
  <c r="E69" i="7"/>
  <c r="E70" i="7"/>
  <c r="E71" i="7"/>
  <c r="E72" i="7"/>
  <c r="E73" i="7"/>
  <c r="E74" i="7"/>
  <c r="E75" i="7"/>
  <c r="E76" i="7"/>
  <c r="E77" i="7"/>
  <c r="E78" i="7"/>
  <c r="E79" i="7"/>
  <c r="E80" i="7"/>
  <c r="E81" i="7"/>
  <c r="E82" i="7"/>
  <c r="E83" i="7"/>
  <c r="E84" i="7"/>
  <c r="E85" i="7"/>
  <c r="E86" i="7"/>
  <c r="E87" i="7"/>
  <c r="E88" i="7"/>
  <c r="E89" i="7"/>
  <c r="E90" i="7"/>
  <c r="E91" i="7"/>
  <c r="E92" i="7"/>
  <c r="E93" i="7"/>
  <c r="E94" i="7"/>
  <c r="E95" i="7"/>
  <c r="E96" i="7"/>
  <c r="E97" i="7"/>
  <c r="E98" i="7"/>
  <c r="E99" i="7"/>
  <c r="E100" i="7"/>
  <c r="E101" i="7"/>
  <c r="E102" i="7"/>
  <c r="E103" i="7"/>
  <c r="E104" i="7"/>
  <c r="E105" i="7"/>
  <c r="E106" i="7"/>
  <c r="E107" i="7"/>
  <c r="E108" i="7"/>
  <c r="E109" i="7"/>
  <c r="E110" i="7"/>
  <c r="E111" i="7"/>
  <c r="E112" i="7"/>
  <c r="E113" i="7"/>
  <c r="E114" i="7"/>
  <c r="E115" i="7"/>
  <c r="E116" i="7"/>
  <c r="E117" i="7"/>
  <c r="E118" i="7"/>
  <c r="E119" i="7"/>
  <c r="E120" i="7"/>
  <c r="E121" i="7"/>
  <c r="E122" i="7"/>
  <c r="E123" i="7"/>
  <c r="E124" i="7"/>
  <c r="E125" i="7"/>
  <c r="E126" i="7"/>
  <c r="E127" i="7"/>
  <c r="E128" i="7"/>
  <c r="E129" i="7"/>
  <c r="E130" i="7"/>
  <c r="E131" i="7"/>
  <c r="E132" i="7"/>
  <c r="E133" i="7"/>
  <c r="E134" i="7"/>
  <c r="E135" i="7"/>
  <c r="E136" i="7"/>
  <c r="E137" i="7"/>
  <c r="E138" i="7"/>
  <c r="E139" i="7"/>
  <c r="E140" i="7"/>
  <c r="E141" i="7"/>
  <c r="E142" i="7"/>
  <c r="E143" i="7"/>
  <c r="E144" i="7"/>
  <c r="E145" i="7"/>
  <c r="E146" i="7"/>
  <c r="E147" i="7"/>
  <c r="E148" i="7"/>
  <c r="E149" i="7"/>
  <c r="E150" i="7"/>
  <c r="E151" i="7"/>
  <c r="E152" i="7"/>
  <c r="E153" i="7"/>
  <c r="E154" i="7"/>
  <c r="E155" i="7"/>
  <c r="E156" i="7"/>
  <c r="E157" i="7"/>
  <c r="E158" i="7"/>
  <c r="E159" i="7"/>
  <c r="E160" i="7"/>
  <c r="E161" i="7"/>
  <c r="E162" i="7"/>
  <c r="E163" i="7"/>
  <c r="E164" i="7"/>
  <c r="E165" i="7"/>
  <c r="E166" i="7"/>
  <c r="E167" i="7"/>
  <c r="E168" i="7"/>
  <c r="E169" i="7"/>
  <c r="E170" i="7"/>
  <c r="E171" i="7"/>
  <c r="E172" i="7"/>
  <c r="E173" i="7"/>
  <c r="E174" i="7"/>
  <c r="E175" i="7"/>
  <c r="E176" i="7"/>
  <c r="E177" i="7"/>
  <c r="E178" i="7"/>
  <c r="E179" i="7"/>
  <c r="E180" i="7"/>
  <c r="E181" i="7"/>
  <c r="E182" i="7"/>
  <c r="E183" i="7"/>
  <c r="E184" i="7"/>
  <c r="E185" i="7"/>
  <c r="E186" i="7"/>
  <c r="E187" i="7"/>
  <c r="E5" i="7"/>
  <c r="AM6" i="6" l="1"/>
  <c r="AM7" i="6"/>
  <c r="AM8" i="6"/>
  <c r="AM9" i="6"/>
  <c r="AM10" i="6"/>
  <c r="AM11" i="6"/>
  <c r="AM12" i="6"/>
  <c r="AM13" i="6"/>
  <c r="AM14" i="6"/>
  <c r="AM15" i="6"/>
  <c r="AM16" i="6"/>
  <c r="AM17" i="6"/>
  <c r="AM18" i="6"/>
  <c r="AM19" i="6"/>
  <c r="AM20" i="6"/>
  <c r="AM21" i="6"/>
  <c r="AM22" i="6"/>
  <c r="AM23" i="6"/>
  <c r="AM24" i="6"/>
  <c r="AM25" i="6"/>
  <c r="AM26" i="6"/>
  <c r="AM27" i="6"/>
  <c r="AM28" i="6"/>
  <c r="AM29" i="6"/>
  <c r="AM30" i="6"/>
  <c r="AM31" i="6"/>
  <c r="AM32" i="6"/>
  <c r="AM33" i="6"/>
  <c r="AM34" i="6"/>
  <c r="AM35" i="6"/>
  <c r="AM36" i="6"/>
  <c r="AM37" i="6"/>
  <c r="AM38" i="6"/>
  <c r="AM39" i="6"/>
  <c r="AM40" i="6"/>
  <c r="AM41" i="6"/>
  <c r="AM42" i="6"/>
  <c r="AM43" i="6"/>
  <c r="AM44" i="6"/>
  <c r="AM45" i="6"/>
  <c r="AM46" i="6"/>
  <c r="AM47" i="6"/>
  <c r="AM48" i="6"/>
  <c r="AM49" i="6"/>
  <c r="AM50" i="6"/>
  <c r="AM51" i="6"/>
  <c r="AM52" i="6"/>
  <c r="AM53" i="6"/>
  <c r="AM54" i="6"/>
  <c r="AM55" i="6"/>
  <c r="AM56" i="6"/>
  <c r="AM57" i="6"/>
  <c r="AM58" i="6"/>
  <c r="AM59" i="6"/>
  <c r="AM60" i="6"/>
  <c r="AM61" i="6"/>
  <c r="AM62" i="6"/>
  <c r="AM63" i="6"/>
  <c r="AM64" i="6"/>
  <c r="AM65" i="6"/>
  <c r="AM66" i="6"/>
  <c r="AM67" i="6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111" i="6"/>
  <c r="AM112" i="6"/>
  <c r="AM113" i="6"/>
  <c r="AM114" i="6"/>
  <c r="AM115" i="6"/>
  <c r="AM116" i="6"/>
  <c r="AM117" i="6"/>
  <c r="AM118" i="6"/>
  <c r="AM119" i="6"/>
  <c r="AM120" i="6"/>
  <c r="AM121" i="6"/>
  <c r="AM122" i="6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66" i="6"/>
  <c r="AM167" i="6"/>
  <c r="AM168" i="6"/>
  <c r="AM169" i="6"/>
  <c r="AM170" i="6"/>
  <c r="AM171" i="6"/>
  <c r="AM172" i="6"/>
  <c r="AM173" i="6"/>
  <c r="AM174" i="6"/>
  <c r="AM175" i="6"/>
  <c r="AM176" i="6"/>
  <c r="AM177" i="6"/>
  <c r="AM178" i="6"/>
  <c r="AM179" i="6"/>
  <c r="AM180" i="6"/>
  <c r="AM181" i="6"/>
  <c r="AM182" i="6"/>
  <c r="AM183" i="6"/>
  <c r="AM184" i="6"/>
  <c r="AM185" i="6"/>
  <c r="AM186" i="6"/>
  <c r="AM187" i="6"/>
  <c r="AM5" i="6"/>
  <c r="T6" i="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59" i="6"/>
  <c r="T60" i="6"/>
  <c r="T61" i="6"/>
  <c r="T62" i="6"/>
  <c r="T63" i="6"/>
  <c r="T64" i="6"/>
  <c r="T65" i="6"/>
  <c r="T66" i="6"/>
  <c r="T67" i="6"/>
  <c r="T68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72" i="6"/>
  <c r="T173" i="6"/>
  <c r="T174" i="6"/>
  <c r="T175" i="6"/>
  <c r="T176" i="6"/>
  <c r="T177" i="6"/>
  <c r="T178" i="6"/>
  <c r="T179" i="6"/>
  <c r="T180" i="6"/>
  <c r="T181" i="6"/>
  <c r="T182" i="6"/>
  <c r="T183" i="6"/>
  <c r="T184" i="6"/>
  <c r="T185" i="6"/>
  <c r="T186" i="6"/>
  <c r="T187" i="6"/>
  <c r="T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5" i="6"/>
  <c r="E106" i="6" l="1"/>
  <c r="E23" i="6"/>
  <c r="W108" i="6"/>
  <c r="AP152" i="6"/>
  <c r="AP54" i="6"/>
  <c r="W107" i="6"/>
  <c r="E22" i="6"/>
  <c r="W10" i="6"/>
  <c r="E119" i="6"/>
  <c r="AP139" i="6"/>
  <c r="E107" i="6"/>
  <c r="W95" i="6"/>
  <c r="AP55" i="6"/>
  <c r="E63" i="6"/>
  <c r="E105" i="6"/>
  <c r="E21" i="6"/>
  <c r="W9" i="6"/>
  <c r="W93" i="6"/>
  <c r="AP41" i="6"/>
  <c r="E177" i="6"/>
  <c r="E93" i="6"/>
  <c r="E9" i="6"/>
  <c r="W51" i="6"/>
  <c r="W81" i="6"/>
  <c r="E35" i="6"/>
  <c r="E176" i="6"/>
  <c r="E92" i="6"/>
  <c r="E8" i="6"/>
  <c r="W39" i="6"/>
  <c r="E175" i="6"/>
  <c r="E91" i="6"/>
  <c r="W38" i="6"/>
  <c r="AP68" i="6"/>
  <c r="E163" i="6"/>
  <c r="E79" i="6"/>
  <c r="W177" i="6"/>
  <c r="W37" i="6"/>
  <c r="E162" i="6"/>
  <c r="E78" i="6"/>
  <c r="W165" i="6"/>
  <c r="W25" i="6"/>
  <c r="E161" i="6"/>
  <c r="E77" i="6"/>
  <c r="W164" i="6"/>
  <c r="W24" i="6"/>
  <c r="E149" i="6"/>
  <c r="E50" i="6"/>
  <c r="W163" i="6"/>
  <c r="W23" i="6"/>
  <c r="W94" i="6"/>
  <c r="E148" i="6"/>
  <c r="E49" i="6"/>
  <c r="W151" i="6"/>
  <c r="E147" i="6"/>
  <c r="E37" i="6"/>
  <c r="W150" i="6"/>
  <c r="AP153" i="6"/>
  <c r="E135" i="6"/>
  <c r="E36" i="6"/>
  <c r="AP138" i="6"/>
  <c r="AP40" i="6"/>
  <c r="AP94" i="6"/>
  <c r="AP124" i="6"/>
  <c r="AP26" i="6"/>
  <c r="W149" i="6"/>
  <c r="W80" i="6"/>
  <c r="W11" i="6"/>
  <c r="AP108" i="6"/>
  <c r="AP111" i="6"/>
  <c r="AP13" i="6"/>
  <c r="AP92" i="6"/>
  <c r="W136" i="6"/>
  <c r="W67" i="6"/>
  <c r="AP106" i="6"/>
  <c r="AP97" i="6"/>
  <c r="AP27" i="6"/>
  <c r="W135" i="6"/>
  <c r="W66" i="6"/>
  <c r="AP14" i="6"/>
  <c r="AP96" i="6"/>
  <c r="AP125" i="6"/>
  <c r="E134" i="6"/>
  <c r="E65" i="6"/>
  <c r="E7" i="6"/>
  <c r="W134" i="6"/>
  <c r="W123" i="6"/>
  <c r="W65" i="6"/>
  <c r="AP181" i="6"/>
  <c r="AP83" i="6"/>
  <c r="W79" i="6"/>
  <c r="E133" i="6"/>
  <c r="E64" i="6"/>
  <c r="W12" i="6"/>
  <c r="W122" i="6"/>
  <c r="W53" i="6"/>
  <c r="AP180" i="6"/>
  <c r="AP82" i="6"/>
  <c r="W137" i="6"/>
  <c r="AP110" i="6"/>
  <c r="AP12" i="6"/>
  <c r="E121" i="6"/>
  <c r="W179" i="6"/>
  <c r="W121" i="6"/>
  <c r="W52" i="6"/>
  <c r="AP167" i="6"/>
  <c r="AP69" i="6"/>
  <c r="E10" i="6"/>
  <c r="E24" i="6"/>
  <c r="E38" i="6"/>
  <c r="E52" i="6"/>
  <c r="E66" i="6"/>
  <c r="E80" i="6"/>
  <c r="E94" i="6"/>
  <c r="E108" i="6"/>
  <c r="E122" i="6"/>
  <c r="E136" i="6"/>
  <c r="E150" i="6"/>
  <c r="E164" i="6"/>
  <c r="E178" i="6"/>
  <c r="E60" i="6"/>
  <c r="E172" i="6"/>
  <c r="E131" i="6"/>
  <c r="E90" i="6"/>
  <c r="E5" i="6"/>
  <c r="E11" i="6"/>
  <c r="E25" i="6"/>
  <c r="E39" i="6"/>
  <c r="E53" i="6"/>
  <c r="E67" i="6"/>
  <c r="E81" i="6"/>
  <c r="E95" i="6"/>
  <c r="E109" i="6"/>
  <c r="E123" i="6"/>
  <c r="E137" i="6"/>
  <c r="E151" i="6"/>
  <c r="E165" i="6"/>
  <c r="E179" i="6"/>
  <c r="E116" i="6"/>
  <c r="E89" i="6"/>
  <c r="E118" i="6"/>
  <c r="E12" i="6"/>
  <c r="E26" i="6"/>
  <c r="E40" i="6"/>
  <c r="E54" i="6"/>
  <c r="E68" i="6"/>
  <c r="E82" i="6"/>
  <c r="E96" i="6"/>
  <c r="E110" i="6"/>
  <c r="E124" i="6"/>
  <c r="E138" i="6"/>
  <c r="E152" i="6"/>
  <c r="E166" i="6"/>
  <c r="E180" i="6"/>
  <c r="E186" i="6"/>
  <c r="E19" i="6"/>
  <c r="E159" i="6"/>
  <c r="E20" i="6"/>
  <c r="E104" i="6"/>
  <c r="E132" i="6"/>
  <c r="E13" i="6"/>
  <c r="E27" i="6"/>
  <c r="E41" i="6"/>
  <c r="E55" i="6"/>
  <c r="E69" i="6"/>
  <c r="E83" i="6"/>
  <c r="E97" i="6"/>
  <c r="E111" i="6"/>
  <c r="E125" i="6"/>
  <c r="E139" i="6"/>
  <c r="E153" i="6"/>
  <c r="E167" i="6"/>
  <c r="E181" i="6"/>
  <c r="E75" i="6"/>
  <c r="E76" i="6"/>
  <c r="E14" i="6"/>
  <c r="E28" i="6"/>
  <c r="E42" i="6"/>
  <c r="E56" i="6"/>
  <c r="E70" i="6"/>
  <c r="E84" i="6"/>
  <c r="E98" i="6"/>
  <c r="E112" i="6"/>
  <c r="E126" i="6"/>
  <c r="E140" i="6"/>
  <c r="E154" i="6"/>
  <c r="E168" i="6"/>
  <c r="E182" i="6"/>
  <c r="E47" i="6"/>
  <c r="E173" i="6"/>
  <c r="E48" i="6"/>
  <c r="E15" i="6"/>
  <c r="E29" i="6"/>
  <c r="E43" i="6"/>
  <c r="E57" i="6"/>
  <c r="E71" i="6"/>
  <c r="E85" i="6"/>
  <c r="E99" i="6"/>
  <c r="E113" i="6"/>
  <c r="E127" i="6"/>
  <c r="E141" i="6"/>
  <c r="E155" i="6"/>
  <c r="E169" i="6"/>
  <c r="E183" i="6"/>
  <c r="E18" i="6"/>
  <c r="E130" i="6"/>
  <c r="E33" i="6"/>
  <c r="E62" i="6"/>
  <c r="E174" i="6"/>
  <c r="E16" i="6"/>
  <c r="E30" i="6"/>
  <c r="E44" i="6"/>
  <c r="E58" i="6"/>
  <c r="E72" i="6"/>
  <c r="E86" i="6"/>
  <c r="E100" i="6"/>
  <c r="E114" i="6"/>
  <c r="E128" i="6"/>
  <c r="E142" i="6"/>
  <c r="E156" i="6"/>
  <c r="E170" i="6"/>
  <c r="E184" i="6"/>
  <c r="E32" i="6"/>
  <c r="E74" i="6"/>
  <c r="E88" i="6"/>
  <c r="E102" i="6"/>
  <c r="E144" i="6"/>
  <c r="E61" i="6"/>
  <c r="E103" i="6"/>
  <c r="E145" i="6"/>
  <c r="E187" i="6"/>
  <c r="E34" i="6"/>
  <c r="E146" i="6"/>
  <c r="E17" i="6"/>
  <c r="E31" i="6"/>
  <c r="E45" i="6"/>
  <c r="E59" i="6"/>
  <c r="E73" i="6"/>
  <c r="E87" i="6"/>
  <c r="E101" i="6"/>
  <c r="E115" i="6"/>
  <c r="E129" i="6"/>
  <c r="E143" i="6"/>
  <c r="E157" i="6"/>
  <c r="E171" i="6"/>
  <c r="E185" i="6"/>
  <c r="E46" i="6"/>
  <c r="E158" i="6"/>
  <c r="E117" i="6"/>
  <c r="E6" i="6"/>
  <c r="E160" i="6"/>
  <c r="E120" i="6"/>
  <c r="E51" i="6"/>
  <c r="W178" i="6"/>
  <c r="W109" i="6"/>
  <c r="AP166" i="6"/>
  <c r="AP25" i="6"/>
  <c r="W78" i="6"/>
  <c r="AP38" i="6"/>
  <c r="W133" i="6"/>
  <c r="W49" i="6"/>
  <c r="AP65" i="6"/>
  <c r="W90" i="6"/>
  <c r="W6" i="6"/>
  <c r="AP8" i="6"/>
  <c r="W187" i="6"/>
  <c r="W173" i="6"/>
  <c r="W159" i="6"/>
  <c r="W145" i="6"/>
  <c r="W131" i="6"/>
  <c r="W117" i="6"/>
  <c r="W103" i="6"/>
  <c r="W89" i="6"/>
  <c r="W75" i="6"/>
  <c r="W61" i="6"/>
  <c r="W47" i="6"/>
  <c r="W33" i="6"/>
  <c r="W19" i="6"/>
  <c r="AP175" i="6"/>
  <c r="AP161" i="6"/>
  <c r="AP147" i="6"/>
  <c r="AP133" i="6"/>
  <c r="AP119" i="6"/>
  <c r="AP105" i="6"/>
  <c r="AP91" i="6"/>
  <c r="AP77" i="6"/>
  <c r="AP63" i="6"/>
  <c r="AP49" i="6"/>
  <c r="AP35" i="6"/>
  <c r="AP21" i="6"/>
  <c r="AP7" i="6"/>
  <c r="AP151" i="6"/>
  <c r="AP123" i="6"/>
  <c r="AP109" i="6"/>
  <c r="AP11" i="6"/>
  <c r="W148" i="6"/>
  <c r="W120" i="6"/>
  <c r="W92" i="6"/>
  <c r="W22" i="6"/>
  <c r="W8" i="6"/>
  <c r="AP178" i="6"/>
  <c r="AP164" i="6"/>
  <c r="AP150" i="6"/>
  <c r="AP136" i="6"/>
  <c r="AP122" i="6"/>
  <c r="W147" i="6"/>
  <c r="W91" i="6"/>
  <c r="W35" i="6"/>
  <c r="AP163" i="6"/>
  <c r="AP149" i="6"/>
  <c r="AP135" i="6"/>
  <c r="AP121" i="6"/>
  <c r="AP107" i="6"/>
  <c r="W5" i="6"/>
  <c r="W160" i="6"/>
  <c r="W118" i="6"/>
  <c r="W62" i="6"/>
  <c r="W20" i="6"/>
  <c r="AP176" i="6"/>
  <c r="AP162" i="6"/>
  <c r="AP148" i="6"/>
  <c r="AP134" i="6"/>
  <c r="AP120" i="6"/>
  <c r="W186" i="6"/>
  <c r="W172" i="6"/>
  <c r="W158" i="6"/>
  <c r="W144" i="6"/>
  <c r="W130" i="6"/>
  <c r="W116" i="6"/>
  <c r="W102" i="6"/>
  <c r="W88" i="6"/>
  <c r="W74" i="6"/>
  <c r="W60" i="6"/>
  <c r="W46" i="6"/>
  <c r="W32" i="6"/>
  <c r="W18" i="6"/>
  <c r="AP5" i="6"/>
  <c r="AP174" i="6"/>
  <c r="AP160" i="6"/>
  <c r="AP146" i="6"/>
  <c r="AP132" i="6"/>
  <c r="AP118" i="6"/>
  <c r="AP104" i="6"/>
  <c r="AP90" i="6"/>
  <c r="AP76" i="6"/>
  <c r="AP62" i="6"/>
  <c r="AP48" i="6"/>
  <c r="AP34" i="6"/>
  <c r="AP20" i="6"/>
  <c r="AP6" i="6"/>
  <c r="AP165" i="6"/>
  <c r="AP53" i="6"/>
  <c r="W162" i="6"/>
  <c r="W50" i="6"/>
  <c r="AP52" i="6"/>
  <c r="W77" i="6"/>
  <c r="AP23" i="6"/>
  <c r="W146" i="6"/>
  <c r="AP22" i="6"/>
  <c r="W185" i="6"/>
  <c r="W171" i="6"/>
  <c r="W157" i="6"/>
  <c r="W143" i="6"/>
  <c r="W129" i="6"/>
  <c r="W115" i="6"/>
  <c r="W101" i="6"/>
  <c r="W87" i="6"/>
  <c r="W73" i="6"/>
  <c r="W59" i="6"/>
  <c r="W45" i="6"/>
  <c r="W31" i="6"/>
  <c r="W17" i="6"/>
  <c r="AP187" i="6"/>
  <c r="AP173" i="6"/>
  <c r="AP159" i="6"/>
  <c r="AP145" i="6"/>
  <c r="AP131" i="6"/>
  <c r="AP117" i="6"/>
  <c r="AP103" i="6"/>
  <c r="AP89" i="6"/>
  <c r="AP75" i="6"/>
  <c r="AP61" i="6"/>
  <c r="AP47" i="6"/>
  <c r="AP33" i="6"/>
  <c r="AP19" i="6"/>
  <c r="AP95" i="6"/>
  <c r="W176" i="6"/>
  <c r="W64" i="6"/>
  <c r="AP80" i="6"/>
  <c r="W119" i="6"/>
  <c r="AP79" i="6"/>
  <c r="W132" i="6"/>
  <c r="AP36" i="6"/>
  <c r="W184" i="6"/>
  <c r="W170" i="6"/>
  <c r="W156" i="6"/>
  <c r="W142" i="6"/>
  <c r="W128" i="6"/>
  <c r="W114" i="6"/>
  <c r="W100" i="6"/>
  <c r="W86" i="6"/>
  <c r="W72" i="6"/>
  <c r="W58" i="6"/>
  <c r="W44" i="6"/>
  <c r="W30" i="6"/>
  <c r="W16" i="6"/>
  <c r="AP186" i="6"/>
  <c r="AP172" i="6"/>
  <c r="AP158" i="6"/>
  <c r="AP144" i="6"/>
  <c r="AP130" i="6"/>
  <c r="AP116" i="6"/>
  <c r="AP102" i="6"/>
  <c r="AP88" i="6"/>
  <c r="AP74" i="6"/>
  <c r="AP60" i="6"/>
  <c r="AP46" i="6"/>
  <c r="AP32" i="6"/>
  <c r="AP18" i="6"/>
  <c r="AP39" i="6"/>
  <c r="AP24" i="6"/>
  <c r="W175" i="6"/>
  <c r="W21" i="6"/>
  <c r="AP177" i="6"/>
  <c r="AP93" i="6"/>
  <c r="W104" i="6"/>
  <c r="AP50" i="6"/>
  <c r="W183" i="6"/>
  <c r="W169" i="6"/>
  <c r="W155" i="6"/>
  <c r="W141" i="6"/>
  <c r="W127" i="6"/>
  <c r="W113" i="6"/>
  <c r="W99" i="6"/>
  <c r="W85" i="6"/>
  <c r="W71" i="6"/>
  <c r="W57" i="6"/>
  <c r="W43" i="6"/>
  <c r="W29" i="6"/>
  <c r="W15" i="6"/>
  <c r="AP185" i="6"/>
  <c r="AP171" i="6"/>
  <c r="AP157" i="6"/>
  <c r="AP143" i="6"/>
  <c r="AP129" i="6"/>
  <c r="AP115" i="6"/>
  <c r="AP101" i="6"/>
  <c r="AP87" i="6"/>
  <c r="AP73" i="6"/>
  <c r="AP59" i="6"/>
  <c r="AP45" i="6"/>
  <c r="AP31" i="6"/>
  <c r="AP17" i="6"/>
  <c r="AP67" i="6"/>
  <c r="W36" i="6"/>
  <c r="AP66" i="6"/>
  <c r="W105" i="6"/>
  <c r="AP51" i="6"/>
  <c r="W76" i="6"/>
  <c r="AP64" i="6"/>
  <c r="W182" i="6"/>
  <c r="W168" i="6"/>
  <c r="W154" i="6"/>
  <c r="W140" i="6"/>
  <c r="W126" i="6"/>
  <c r="W112" i="6"/>
  <c r="W98" i="6"/>
  <c r="W84" i="6"/>
  <c r="W70" i="6"/>
  <c r="W56" i="6"/>
  <c r="W42" i="6"/>
  <c r="W28" i="6"/>
  <c r="W14" i="6"/>
  <c r="AP184" i="6"/>
  <c r="AP170" i="6"/>
  <c r="AP156" i="6"/>
  <c r="AP142" i="6"/>
  <c r="AP128" i="6"/>
  <c r="AP114" i="6"/>
  <c r="AP100" i="6"/>
  <c r="AP86" i="6"/>
  <c r="AP72" i="6"/>
  <c r="AP58" i="6"/>
  <c r="AP44" i="6"/>
  <c r="AP30" i="6"/>
  <c r="AP16" i="6"/>
  <c r="AP137" i="6"/>
  <c r="W106" i="6"/>
  <c r="AP10" i="6"/>
  <c r="W161" i="6"/>
  <c r="W7" i="6"/>
  <c r="AP37" i="6"/>
  <c r="W48" i="6"/>
  <c r="AP78" i="6"/>
  <c r="W181" i="6"/>
  <c r="W167" i="6"/>
  <c r="W153" i="6"/>
  <c r="W139" i="6"/>
  <c r="W125" i="6"/>
  <c r="W111" i="6"/>
  <c r="W97" i="6"/>
  <c r="W83" i="6"/>
  <c r="W69" i="6"/>
  <c r="W55" i="6"/>
  <c r="W41" i="6"/>
  <c r="W27" i="6"/>
  <c r="W13" i="6"/>
  <c r="AP183" i="6"/>
  <c r="AP169" i="6"/>
  <c r="AP155" i="6"/>
  <c r="AP141" i="6"/>
  <c r="AP127" i="6"/>
  <c r="AP113" i="6"/>
  <c r="AP99" i="6"/>
  <c r="AP85" i="6"/>
  <c r="AP71" i="6"/>
  <c r="AP57" i="6"/>
  <c r="AP43" i="6"/>
  <c r="AP29" i="6"/>
  <c r="AP15" i="6"/>
  <c r="AP179" i="6"/>
  <c r="AP81" i="6"/>
  <c r="W63" i="6"/>
  <c r="AP9" i="6"/>
  <c r="W174" i="6"/>
  <c r="W34" i="6"/>
  <c r="W180" i="6"/>
  <c r="W166" i="6"/>
  <c r="W152" i="6"/>
  <c r="W138" i="6"/>
  <c r="W124" i="6"/>
  <c r="W110" i="6"/>
  <c r="W96" i="6"/>
  <c r="W82" i="6"/>
  <c r="W68" i="6"/>
  <c r="W54" i="6"/>
  <c r="W40" i="6"/>
  <c r="W26" i="6"/>
  <c r="AP182" i="6"/>
  <c r="AP168" i="6"/>
  <c r="AP154" i="6"/>
  <c r="AP140" i="6"/>
  <c r="AP126" i="6"/>
  <c r="AP112" i="6"/>
  <c r="AP98" i="6"/>
  <c r="AP84" i="6"/>
  <c r="AP70" i="6"/>
  <c r="AP56" i="6"/>
  <c r="AP42" i="6"/>
  <c r="AP28" i="6"/>
  <c r="D6" i="5" l="1"/>
  <c r="D14" i="5" s="1"/>
  <c r="C6" i="5"/>
  <c r="C14" i="5" s="1"/>
  <c r="B6" i="5"/>
  <c r="B14" i="5" s="1"/>
  <c r="B28" i="39" l="1"/>
  <c r="B18" i="39"/>
  <c r="B29" i="39"/>
  <c r="B19" i="39" l="1"/>
  <c r="B26" i="39"/>
  <c r="B16" i="39" l="1"/>
  <c r="E18" i="11"/>
  <c r="E32" i="11"/>
  <c r="E46" i="11"/>
  <c r="E60" i="11"/>
  <c r="E74" i="11"/>
  <c r="E88" i="11"/>
  <c r="E102" i="11"/>
  <c r="E116" i="11"/>
  <c r="E130" i="11"/>
  <c r="E144" i="11"/>
  <c r="E158" i="11"/>
  <c r="E172" i="11"/>
  <c r="E186" i="11"/>
  <c r="E71" i="11"/>
  <c r="E58" i="11"/>
  <c r="E45" i="11"/>
  <c r="E19" i="11"/>
  <c r="E33" i="11"/>
  <c r="E47" i="11"/>
  <c r="E61" i="11"/>
  <c r="E75" i="11"/>
  <c r="E89" i="11"/>
  <c r="E103" i="11"/>
  <c r="E117" i="11"/>
  <c r="E131" i="11"/>
  <c r="E145" i="11"/>
  <c r="E159" i="11"/>
  <c r="E173" i="11"/>
  <c r="E187" i="11"/>
  <c r="E30" i="11"/>
  <c r="E87" i="11"/>
  <c r="E20" i="11"/>
  <c r="E34" i="11"/>
  <c r="E48" i="11"/>
  <c r="E62" i="11"/>
  <c r="E76" i="11"/>
  <c r="E90" i="11"/>
  <c r="E104" i="11"/>
  <c r="E118" i="11"/>
  <c r="E132" i="11"/>
  <c r="E146" i="11"/>
  <c r="E160" i="11"/>
  <c r="E174" i="11"/>
  <c r="E188" i="11"/>
  <c r="E51" i="11"/>
  <c r="E79" i="11"/>
  <c r="E135" i="11"/>
  <c r="E177" i="11"/>
  <c r="E94" i="11"/>
  <c r="E178" i="11"/>
  <c r="E56" i="11"/>
  <c r="E43" i="11"/>
  <c r="E113" i="11"/>
  <c r="E155" i="11"/>
  <c r="E128" i="11"/>
  <c r="E143" i="11"/>
  <c r="E7" i="11"/>
  <c r="E21" i="11"/>
  <c r="E35" i="11"/>
  <c r="E49" i="11"/>
  <c r="E63" i="11"/>
  <c r="E77" i="11"/>
  <c r="E91" i="11"/>
  <c r="E105" i="11"/>
  <c r="E119" i="11"/>
  <c r="E133" i="11"/>
  <c r="E147" i="11"/>
  <c r="E161" i="11"/>
  <c r="E175" i="11"/>
  <c r="E23" i="11"/>
  <c r="E93" i="11"/>
  <c r="E121" i="11"/>
  <c r="E149" i="11"/>
  <c r="E24" i="11"/>
  <c r="E52" i="11"/>
  <c r="E108" i="11"/>
  <c r="E136" i="11"/>
  <c r="E151" i="11"/>
  <c r="E182" i="11"/>
  <c r="E85" i="11"/>
  <c r="E127" i="11"/>
  <c r="E183" i="11"/>
  <c r="E142" i="11"/>
  <c r="E17" i="11"/>
  <c r="E101" i="11"/>
  <c r="E129" i="11"/>
  <c r="E157" i="11"/>
  <c r="E171" i="11"/>
  <c r="E8" i="11"/>
  <c r="E22" i="11"/>
  <c r="E36" i="11"/>
  <c r="E50" i="11"/>
  <c r="E64" i="11"/>
  <c r="E78" i="11"/>
  <c r="E92" i="11"/>
  <c r="E106" i="11"/>
  <c r="E120" i="11"/>
  <c r="E134" i="11"/>
  <c r="E148" i="11"/>
  <c r="E162" i="11"/>
  <c r="E176" i="11"/>
  <c r="E9" i="11"/>
  <c r="E65" i="11"/>
  <c r="E107" i="11"/>
  <c r="E163" i="11"/>
  <c r="E66" i="11"/>
  <c r="E164" i="11"/>
  <c r="E14" i="11"/>
  <c r="E57" i="11"/>
  <c r="E72" i="11"/>
  <c r="E115" i="11"/>
  <c r="E37" i="11"/>
  <c r="E10" i="11"/>
  <c r="E80" i="11"/>
  <c r="E122" i="11"/>
  <c r="E150" i="11"/>
  <c r="E179" i="11"/>
  <c r="E28" i="11"/>
  <c r="E84" i="11"/>
  <c r="E112" i="11"/>
  <c r="E126" i="11"/>
  <c r="E140" i="11"/>
  <c r="E154" i="11"/>
  <c r="E168" i="11"/>
  <c r="E169" i="11"/>
  <c r="E86" i="11"/>
  <c r="E170" i="11"/>
  <c r="E38" i="11"/>
  <c r="E98" i="11"/>
  <c r="E44" i="11"/>
  <c r="E31" i="11"/>
  <c r="E11" i="11"/>
  <c r="E25" i="11"/>
  <c r="E39" i="11"/>
  <c r="E53" i="11"/>
  <c r="E67" i="11"/>
  <c r="E81" i="11"/>
  <c r="E95" i="11"/>
  <c r="E109" i="11"/>
  <c r="E123" i="11"/>
  <c r="E137" i="11"/>
  <c r="E165" i="11"/>
  <c r="E42" i="11"/>
  <c r="E15" i="11"/>
  <c r="E16" i="11"/>
  <c r="E100" i="11"/>
  <c r="E114" i="11"/>
  <c r="E156" i="11"/>
  <c r="E184" i="11"/>
  <c r="E73" i="11"/>
  <c r="E185" i="11"/>
  <c r="E12" i="11"/>
  <c r="E26" i="11"/>
  <c r="E40" i="11"/>
  <c r="E54" i="11"/>
  <c r="E68" i="11"/>
  <c r="E82" i="11"/>
  <c r="E96" i="11"/>
  <c r="E110" i="11"/>
  <c r="E124" i="11"/>
  <c r="E138" i="11"/>
  <c r="E152" i="11"/>
  <c r="E166" i="11"/>
  <c r="E180" i="11"/>
  <c r="E13" i="11"/>
  <c r="E27" i="11"/>
  <c r="E41" i="11"/>
  <c r="E55" i="11"/>
  <c r="E69" i="11"/>
  <c r="E83" i="11"/>
  <c r="E97" i="11"/>
  <c r="E111" i="11"/>
  <c r="E125" i="11"/>
  <c r="E139" i="11"/>
  <c r="E153" i="11"/>
  <c r="E167" i="11"/>
  <c r="E181" i="11"/>
  <c r="E70" i="11"/>
  <c r="E29" i="11"/>
  <c r="E99" i="11"/>
  <c r="E141" i="11"/>
  <c r="E59" i="11"/>
  <c r="E18" i="10" l="1"/>
  <c r="E32" i="10"/>
  <c r="E46" i="10"/>
  <c r="E60" i="10"/>
  <c r="E74" i="10"/>
  <c r="E88" i="10"/>
  <c r="E102" i="10"/>
  <c r="E19" i="10"/>
  <c r="E33" i="10"/>
  <c r="E47" i="10"/>
  <c r="E61" i="10"/>
  <c r="E75" i="10"/>
  <c r="E89" i="10"/>
  <c r="E103" i="10"/>
  <c r="E20" i="10"/>
  <c r="E34" i="10"/>
  <c r="E48" i="10"/>
  <c r="E62" i="10"/>
  <c r="E76" i="10"/>
  <c r="E90" i="10"/>
  <c r="E104" i="10"/>
  <c r="E7" i="10"/>
  <c r="E21" i="10"/>
  <c r="E35" i="10"/>
  <c r="E8" i="10"/>
  <c r="E22" i="10"/>
  <c r="E36" i="10"/>
  <c r="E50" i="10"/>
  <c r="E64" i="10"/>
  <c r="E78" i="10"/>
  <c r="E92" i="10"/>
  <c r="E106" i="10"/>
  <c r="E11" i="10"/>
  <c r="E25" i="10"/>
  <c r="E39" i="10"/>
  <c r="E53" i="10"/>
  <c r="E67" i="10"/>
  <c r="E81" i="10"/>
  <c r="E95" i="10"/>
  <c r="E109" i="10"/>
  <c r="E123" i="10"/>
  <c r="E137" i="10"/>
  <c r="E151" i="10"/>
  <c r="E165" i="10"/>
  <c r="E179" i="10"/>
  <c r="E29" i="10"/>
  <c r="E54" i="10"/>
  <c r="E73" i="10"/>
  <c r="E97" i="10"/>
  <c r="E116" i="10"/>
  <c r="E131" i="10"/>
  <c r="E146" i="10"/>
  <c r="E161" i="10"/>
  <c r="E176" i="10"/>
  <c r="E9" i="10"/>
  <c r="E30" i="10"/>
  <c r="E55" i="10"/>
  <c r="E77" i="10"/>
  <c r="E98" i="10"/>
  <c r="E117" i="10"/>
  <c r="E132" i="10"/>
  <c r="E147" i="10"/>
  <c r="E162" i="10"/>
  <c r="E177" i="10"/>
  <c r="E10" i="10"/>
  <c r="E31" i="10"/>
  <c r="E56" i="10"/>
  <c r="E79" i="10"/>
  <c r="E99" i="10"/>
  <c r="E118" i="10"/>
  <c r="E133" i="10"/>
  <c r="E148" i="10"/>
  <c r="E163" i="10"/>
  <c r="E178" i="10"/>
  <c r="E16" i="10"/>
  <c r="E42" i="10"/>
  <c r="E65" i="10"/>
  <c r="E85" i="10"/>
  <c r="E108" i="10"/>
  <c r="E124" i="10"/>
  <c r="E139" i="10"/>
  <c r="E154" i="10"/>
  <c r="E169" i="10"/>
  <c r="E184" i="10"/>
  <c r="E17" i="10"/>
  <c r="E43" i="10"/>
  <c r="E66" i="10"/>
  <c r="E86" i="10"/>
  <c r="E110" i="10"/>
  <c r="E125" i="10"/>
  <c r="E140" i="10"/>
  <c r="E155" i="10"/>
  <c r="E170" i="10"/>
  <c r="E185" i="10"/>
  <c r="E23" i="10"/>
  <c r="E44" i="10"/>
  <c r="E68" i="10"/>
  <c r="E87" i="10"/>
  <c r="E111" i="10"/>
  <c r="E126" i="10"/>
  <c r="E141" i="10"/>
  <c r="E156" i="10"/>
  <c r="E171" i="10"/>
  <c r="E186" i="10"/>
  <c r="E26" i="10"/>
  <c r="E49" i="10"/>
  <c r="E70" i="10"/>
  <c r="E93" i="10"/>
  <c r="E113" i="10"/>
  <c r="E128" i="10"/>
  <c r="E143" i="10"/>
  <c r="E158" i="10"/>
  <c r="E173" i="10"/>
  <c r="E188" i="10"/>
  <c r="E15" i="10"/>
  <c r="E63" i="10"/>
  <c r="E107" i="10"/>
  <c r="E138" i="10"/>
  <c r="E168" i="10"/>
  <c r="E71" i="10"/>
  <c r="E174" i="10"/>
  <c r="E28" i="10"/>
  <c r="E24" i="10"/>
  <c r="E69" i="10"/>
  <c r="E112" i="10"/>
  <c r="E142" i="10"/>
  <c r="E172" i="10"/>
  <c r="E27" i="10"/>
  <c r="E114" i="10"/>
  <c r="E144" i="10"/>
  <c r="E72" i="10"/>
  <c r="E115" i="10"/>
  <c r="E145" i="10"/>
  <c r="E175" i="10"/>
  <c r="E37" i="10"/>
  <c r="E80" i="10"/>
  <c r="E119" i="10"/>
  <c r="E149" i="10"/>
  <c r="E180" i="10"/>
  <c r="E38" i="10"/>
  <c r="E82" i="10"/>
  <c r="E120" i="10"/>
  <c r="E150" i="10"/>
  <c r="E181" i="10"/>
  <c r="E41" i="10"/>
  <c r="E84" i="10"/>
  <c r="E122" i="10"/>
  <c r="E153" i="10"/>
  <c r="E183" i="10"/>
  <c r="E45" i="10"/>
  <c r="E91" i="10"/>
  <c r="E127" i="10"/>
  <c r="E157" i="10"/>
  <c r="E187" i="10"/>
  <c r="E57" i="10"/>
  <c r="E134" i="10"/>
  <c r="E51" i="10"/>
  <c r="E94" i="10"/>
  <c r="E129" i="10"/>
  <c r="E159" i="10"/>
  <c r="E52" i="10"/>
  <c r="E96" i="10"/>
  <c r="E130" i="10"/>
  <c r="E160" i="10"/>
  <c r="E6" i="10"/>
  <c r="E12" i="10"/>
  <c r="E100" i="10"/>
  <c r="E164" i="10"/>
  <c r="E167" i="10"/>
  <c r="E13" i="10"/>
  <c r="E182" i="10"/>
  <c r="E14" i="10"/>
  <c r="E40" i="10"/>
  <c r="E58" i="10"/>
  <c r="E59" i="10"/>
  <c r="E135" i="10"/>
  <c r="E83" i="10"/>
  <c r="E101" i="10"/>
  <c r="E136" i="10"/>
  <c r="E152" i="10"/>
  <c r="E166" i="10"/>
  <c r="E105" i="10"/>
  <c r="E121" i="10"/>
  <c r="B27" i="39" l="1"/>
  <c r="B17" i="39"/>
  <c r="B8" i="39"/>
  <c r="B30" i="39" s="1"/>
  <c r="Q21" i="1"/>
  <c r="Q6" i="1"/>
  <c r="E9" i="15"/>
  <c r="E8" i="15"/>
  <c r="Q15" i="1"/>
  <c r="W155" i="1"/>
  <c r="X94" i="1"/>
  <c r="Q94" i="1"/>
  <c r="X182" i="1"/>
  <c r="Q182" i="1"/>
  <c r="X140" i="1"/>
  <c r="Q140" i="1"/>
  <c r="X98" i="1"/>
  <c r="Q98" i="1"/>
  <c r="X70" i="1"/>
  <c r="Q70" i="1"/>
  <c r="X56" i="1"/>
  <c r="Q56" i="1"/>
  <c r="X28" i="1"/>
  <c r="Q28" i="1"/>
  <c r="X14" i="1"/>
  <c r="Q14" i="1"/>
  <c r="X136" i="1"/>
  <c r="Q136" i="1"/>
  <c r="X52" i="1"/>
  <c r="Q52" i="1"/>
  <c r="X168" i="1"/>
  <c r="Q168" i="1"/>
  <c r="X154" i="1"/>
  <c r="Q154" i="1"/>
  <c r="X126" i="1"/>
  <c r="Q126" i="1"/>
  <c r="X112" i="1"/>
  <c r="Q112" i="1"/>
  <c r="X84" i="1"/>
  <c r="Q84" i="1"/>
  <c r="X42" i="1"/>
  <c r="Q42" i="1"/>
  <c r="X181" i="1"/>
  <c r="Q181" i="1"/>
  <c r="X167" i="1"/>
  <c r="Q167" i="1"/>
  <c r="X153" i="1"/>
  <c r="Q153" i="1"/>
  <c r="X139" i="1"/>
  <c r="Q139" i="1"/>
  <c r="X125" i="1"/>
  <c r="Q125" i="1"/>
  <c r="X111" i="1"/>
  <c r="Q111" i="1"/>
  <c r="X97" i="1"/>
  <c r="Q97" i="1"/>
  <c r="X83" i="1"/>
  <c r="Q83" i="1"/>
  <c r="X69" i="1"/>
  <c r="Q69" i="1"/>
  <c r="X55" i="1"/>
  <c r="Q55" i="1"/>
  <c r="X41" i="1"/>
  <c r="Q41" i="1"/>
  <c r="X27" i="1"/>
  <c r="Q27" i="1"/>
  <c r="X13" i="1"/>
  <c r="Q13" i="1"/>
  <c r="X12" i="1"/>
  <c r="Q12" i="1"/>
  <c r="X179" i="1"/>
  <c r="Q179" i="1"/>
  <c r="X165" i="1"/>
  <c r="Q165" i="1"/>
  <c r="X151" i="1"/>
  <c r="Q151" i="1"/>
  <c r="X137" i="1"/>
  <c r="Q137" i="1"/>
  <c r="X123" i="1"/>
  <c r="Q123" i="1"/>
  <c r="X109" i="1"/>
  <c r="Q109" i="1"/>
  <c r="X95" i="1"/>
  <c r="Q95" i="1"/>
  <c r="X81" i="1"/>
  <c r="Q81" i="1"/>
  <c r="X67" i="1"/>
  <c r="Q67" i="1"/>
  <c r="X53" i="1"/>
  <c r="Q53" i="1"/>
  <c r="X39" i="1"/>
  <c r="Q39" i="1"/>
  <c r="X25" i="1"/>
  <c r="Q25" i="1"/>
  <c r="X11" i="1"/>
  <c r="Q11" i="1"/>
  <c r="X166" i="1"/>
  <c r="Q166" i="1"/>
  <c r="X110" i="1"/>
  <c r="Q110" i="1"/>
  <c r="X96" i="1"/>
  <c r="Q96" i="1"/>
  <c r="X82" i="1"/>
  <c r="Q82" i="1"/>
  <c r="X54" i="1"/>
  <c r="Q54" i="1"/>
  <c r="X26" i="1"/>
  <c r="Q26" i="1"/>
  <c r="X66" i="1"/>
  <c r="Q66" i="1"/>
  <c r="X163" i="1"/>
  <c r="Q163" i="1"/>
  <c r="X135" i="1"/>
  <c r="Q135" i="1"/>
  <c r="X107" i="1"/>
  <c r="Q107" i="1"/>
  <c r="X79" i="1"/>
  <c r="Q79" i="1"/>
  <c r="X65" i="1"/>
  <c r="Q65" i="1"/>
  <c r="X51" i="1"/>
  <c r="Q51" i="1"/>
  <c r="X37" i="1"/>
  <c r="Q37" i="1"/>
  <c r="X23" i="1"/>
  <c r="Q23" i="1"/>
  <c r="X9" i="1"/>
  <c r="Q9" i="1"/>
  <c r="X138" i="1"/>
  <c r="Q138" i="1"/>
  <c r="X24" i="1"/>
  <c r="Q24" i="1"/>
  <c r="X177" i="1"/>
  <c r="Q177" i="1"/>
  <c r="X149" i="1"/>
  <c r="Q149" i="1"/>
  <c r="X121" i="1"/>
  <c r="Q121" i="1"/>
  <c r="X93" i="1"/>
  <c r="Q93" i="1"/>
  <c r="X176" i="1"/>
  <c r="Q176" i="1"/>
  <c r="X162" i="1"/>
  <c r="Q162" i="1"/>
  <c r="X148" i="1"/>
  <c r="Q148" i="1"/>
  <c r="X134" i="1"/>
  <c r="Q134" i="1"/>
  <c r="X120" i="1"/>
  <c r="Q120" i="1"/>
  <c r="X106" i="1"/>
  <c r="Q106" i="1"/>
  <c r="X92" i="1"/>
  <c r="Q92" i="1"/>
  <c r="X78" i="1"/>
  <c r="Q78" i="1"/>
  <c r="X64" i="1"/>
  <c r="Q64" i="1"/>
  <c r="X50" i="1"/>
  <c r="Q50" i="1"/>
  <c r="X36" i="1"/>
  <c r="Q36" i="1"/>
  <c r="X22" i="1"/>
  <c r="Q22" i="1"/>
  <c r="X8" i="1"/>
  <c r="Q8" i="1"/>
  <c r="X40" i="1"/>
  <c r="Q40" i="1"/>
  <c r="X180" i="1"/>
  <c r="Q180" i="1"/>
  <c r="X178" i="1"/>
  <c r="Q178" i="1"/>
  <c r="X108" i="1"/>
  <c r="Q108" i="1"/>
  <c r="X10" i="1"/>
  <c r="Q10" i="1"/>
  <c r="X147" i="1"/>
  <c r="Q147" i="1"/>
  <c r="X63" i="1"/>
  <c r="Q63" i="1"/>
  <c r="X174" i="1"/>
  <c r="Q174" i="1"/>
  <c r="X160" i="1"/>
  <c r="Q160" i="1"/>
  <c r="X146" i="1"/>
  <c r="Q146" i="1"/>
  <c r="X132" i="1"/>
  <c r="Q132" i="1"/>
  <c r="X118" i="1"/>
  <c r="Q118" i="1"/>
  <c r="X104" i="1"/>
  <c r="Q104" i="1"/>
  <c r="X90" i="1"/>
  <c r="Q90" i="1"/>
  <c r="X76" i="1"/>
  <c r="Q76" i="1"/>
  <c r="X62" i="1"/>
  <c r="Q62" i="1"/>
  <c r="X48" i="1"/>
  <c r="Q48" i="1"/>
  <c r="X34" i="1"/>
  <c r="Q34" i="1"/>
  <c r="X20" i="1"/>
  <c r="Q20" i="1"/>
  <c r="X164" i="1"/>
  <c r="Q164" i="1"/>
  <c r="X133" i="1"/>
  <c r="Q133" i="1"/>
  <c r="X35" i="1"/>
  <c r="Q35" i="1"/>
  <c r="X103" i="1"/>
  <c r="Q103" i="1"/>
  <c r="X152" i="1"/>
  <c r="Q152" i="1"/>
  <c r="X158" i="1"/>
  <c r="Q158" i="1"/>
  <c r="X102" i="1"/>
  <c r="Q102" i="1"/>
  <c r="X18" i="1"/>
  <c r="Q18" i="1"/>
  <c r="X124" i="1"/>
  <c r="Q124" i="1"/>
  <c r="X68" i="1"/>
  <c r="Q68" i="1"/>
  <c r="X186" i="1"/>
  <c r="Q186" i="1"/>
  <c r="X144" i="1"/>
  <c r="Q144" i="1"/>
  <c r="X116" i="1"/>
  <c r="Q116" i="1"/>
  <c r="X88" i="1"/>
  <c r="Q88" i="1"/>
  <c r="X60" i="1"/>
  <c r="Q60" i="1"/>
  <c r="X46" i="1"/>
  <c r="Q46" i="1"/>
  <c r="X32" i="1"/>
  <c r="Q32" i="1"/>
  <c r="X59" i="1"/>
  <c r="Q59" i="1"/>
  <c r="X19" i="1"/>
  <c r="Q19" i="1"/>
  <c r="X171" i="1"/>
  <c r="Q171" i="1"/>
  <c r="X143" i="1"/>
  <c r="Q143" i="1"/>
  <c r="X115" i="1"/>
  <c r="Q115" i="1"/>
  <c r="X87" i="1"/>
  <c r="Q87" i="1"/>
  <c r="X45" i="1"/>
  <c r="Q45" i="1"/>
  <c r="X31" i="1"/>
  <c r="Q31" i="1"/>
  <c r="X17" i="1"/>
  <c r="Q17" i="1"/>
  <c r="X142" i="1"/>
  <c r="Q142" i="1"/>
  <c r="X72" i="1"/>
  <c r="Q72" i="1"/>
  <c r="X16" i="1"/>
  <c r="Q16" i="1"/>
  <c r="X150" i="1"/>
  <c r="Q150" i="1"/>
  <c r="X122" i="1"/>
  <c r="Q122" i="1"/>
  <c r="X80" i="1"/>
  <c r="Q80" i="1"/>
  <c r="X38" i="1"/>
  <c r="Q38" i="1"/>
  <c r="X175" i="1"/>
  <c r="Q175" i="1"/>
  <c r="X161" i="1"/>
  <c r="Q161" i="1"/>
  <c r="X119" i="1"/>
  <c r="Q119" i="1"/>
  <c r="X105" i="1"/>
  <c r="Q105" i="1"/>
  <c r="X91" i="1"/>
  <c r="Q91" i="1"/>
  <c r="X77" i="1"/>
  <c r="Q77" i="1"/>
  <c r="X49" i="1"/>
  <c r="Q49" i="1"/>
  <c r="X7" i="1"/>
  <c r="Q7" i="1"/>
  <c r="W4" i="1"/>
  <c r="Q4" i="1"/>
  <c r="X173" i="1"/>
  <c r="Q173" i="1"/>
  <c r="X159" i="1"/>
  <c r="Q159" i="1"/>
  <c r="X145" i="1"/>
  <c r="Q145" i="1"/>
  <c r="X131" i="1"/>
  <c r="Q131" i="1"/>
  <c r="X117" i="1"/>
  <c r="Q117" i="1"/>
  <c r="X89" i="1"/>
  <c r="Q89" i="1"/>
  <c r="X75" i="1"/>
  <c r="Q75" i="1"/>
  <c r="X61" i="1"/>
  <c r="Q61" i="1"/>
  <c r="X47" i="1"/>
  <c r="Q47" i="1"/>
  <c r="X33" i="1"/>
  <c r="Q33" i="1"/>
  <c r="X5" i="1"/>
  <c r="Q5" i="1"/>
  <c r="X172" i="1"/>
  <c r="Q172" i="1"/>
  <c r="X130" i="1"/>
  <c r="Q130" i="1"/>
  <c r="X74" i="1"/>
  <c r="Q74" i="1"/>
  <c r="X185" i="1"/>
  <c r="Q185" i="1"/>
  <c r="X157" i="1"/>
  <c r="Q157" i="1"/>
  <c r="X129" i="1"/>
  <c r="Q129" i="1"/>
  <c r="X101" i="1"/>
  <c r="Q101" i="1"/>
  <c r="X73" i="1"/>
  <c r="Q73" i="1"/>
  <c r="X184" i="1"/>
  <c r="Q184" i="1"/>
  <c r="X170" i="1"/>
  <c r="Q170" i="1"/>
  <c r="X156" i="1"/>
  <c r="Q156" i="1"/>
  <c r="X128" i="1"/>
  <c r="Q128" i="1"/>
  <c r="X114" i="1"/>
  <c r="Q114" i="1"/>
  <c r="X100" i="1"/>
  <c r="Q100" i="1"/>
  <c r="X86" i="1"/>
  <c r="Q86" i="1"/>
  <c r="X58" i="1"/>
  <c r="Q58" i="1"/>
  <c r="X44" i="1"/>
  <c r="Q44" i="1"/>
  <c r="X30" i="1"/>
  <c r="Q30" i="1"/>
  <c r="X183" i="1"/>
  <c r="Q183" i="1"/>
  <c r="X169" i="1"/>
  <c r="Q169" i="1"/>
  <c r="X141" i="1"/>
  <c r="Q141" i="1"/>
  <c r="X127" i="1"/>
  <c r="Q127" i="1"/>
  <c r="X113" i="1"/>
  <c r="Q113" i="1"/>
  <c r="X99" i="1"/>
  <c r="Q99" i="1"/>
  <c r="X85" i="1"/>
  <c r="Q85" i="1"/>
  <c r="X71" i="1"/>
  <c r="Q71" i="1"/>
  <c r="X57" i="1"/>
  <c r="Q57" i="1"/>
  <c r="X43" i="1"/>
  <c r="Q43" i="1"/>
  <c r="X29" i="1"/>
  <c r="Q29" i="1"/>
  <c r="X21" i="1"/>
  <c r="W29" i="1"/>
  <c r="W16" i="1"/>
  <c r="X6" i="1"/>
  <c r="X15" i="1"/>
  <c r="W30" i="1"/>
  <c r="W24" i="1"/>
  <c r="W15" i="1"/>
  <c r="W142" i="1"/>
  <c r="W105" i="1"/>
  <c r="W131" i="1"/>
  <c r="W103" i="1"/>
  <c r="W184" i="1"/>
  <c r="W100" i="1"/>
  <c r="W72" i="1"/>
  <c r="W44" i="1"/>
  <c r="W10" i="1"/>
  <c r="W183" i="1"/>
  <c r="W127" i="1"/>
  <c r="W99" i="1"/>
  <c r="W71" i="1"/>
  <c r="W43" i="1"/>
  <c r="W9" i="1"/>
  <c r="W114" i="1"/>
  <c r="W133" i="1"/>
  <c r="W49" i="1"/>
  <c r="W75" i="1"/>
  <c r="W150" i="1"/>
  <c r="W66" i="1"/>
  <c r="W149" i="1"/>
  <c r="W65" i="1"/>
  <c r="W156" i="1"/>
  <c r="W178" i="1"/>
  <c r="W94" i="1"/>
  <c r="W38" i="1"/>
  <c r="W177" i="1"/>
  <c r="W121" i="1"/>
  <c r="W93" i="1"/>
  <c r="W37" i="1"/>
  <c r="W5" i="1"/>
  <c r="W176" i="1"/>
  <c r="W148" i="1"/>
  <c r="W120" i="1"/>
  <c r="W92" i="1"/>
  <c r="W64" i="1"/>
  <c r="W36" i="1"/>
  <c r="W175" i="1"/>
  <c r="W147" i="1"/>
  <c r="W119" i="1"/>
  <c r="W91" i="1"/>
  <c r="W63" i="1"/>
  <c r="W33" i="1"/>
  <c r="W161" i="1"/>
  <c r="W77" i="1"/>
  <c r="W159" i="1"/>
  <c r="W47" i="1"/>
  <c r="W128" i="1"/>
  <c r="W122" i="1"/>
  <c r="W8" i="1"/>
  <c r="W173" i="1"/>
  <c r="W145" i="1"/>
  <c r="W117" i="1"/>
  <c r="W89" i="1"/>
  <c r="W61" i="1"/>
  <c r="W86" i="1"/>
  <c r="W169" i="1"/>
  <c r="W170" i="1"/>
  <c r="W58" i="1"/>
  <c r="W141" i="1"/>
  <c r="W113" i="1"/>
  <c r="W85" i="1"/>
  <c r="W57" i="1"/>
  <c r="W11" i="1"/>
  <c r="W25" i="1"/>
  <c r="W39" i="1"/>
  <c r="W53" i="1"/>
  <c r="W67" i="1"/>
  <c r="W81" i="1"/>
  <c r="W95" i="1"/>
  <c r="W109" i="1"/>
  <c r="W123" i="1"/>
  <c r="W137" i="1"/>
  <c r="W151" i="1"/>
  <c r="W165" i="1"/>
  <c r="W179" i="1"/>
  <c r="X4" i="1"/>
  <c r="W13" i="1"/>
  <c r="W41" i="1"/>
  <c r="W55" i="1"/>
  <c r="W83" i="1"/>
  <c r="W97" i="1"/>
  <c r="W125" i="1"/>
  <c r="W153" i="1"/>
  <c r="W181" i="1"/>
  <c r="W28" i="1"/>
  <c r="W56" i="1"/>
  <c r="W84" i="1"/>
  <c r="W98" i="1"/>
  <c r="W126" i="1"/>
  <c r="W154" i="1"/>
  <c r="W182" i="1"/>
  <c r="W12" i="1"/>
  <c r="W26" i="1"/>
  <c r="W40" i="1"/>
  <c r="W54" i="1"/>
  <c r="W68" i="1"/>
  <c r="W82" i="1"/>
  <c r="W96" i="1"/>
  <c r="W110" i="1"/>
  <c r="W124" i="1"/>
  <c r="W138" i="1"/>
  <c r="W152" i="1"/>
  <c r="W166" i="1"/>
  <c r="W180" i="1"/>
  <c r="W27" i="1"/>
  <c r="W69" i="1"/>
  <c r="W111" i="1"/>
  <c r="W139" i="1"/>
  <c r="W167" i="1"/>
  <c r="W14" i="1"/>
  <c r="W42" i="1"/>
  <c r="W70" i="1"/>
  <c r="W112" i="1"/>
  <c r="W140" i="1"/>
  <c r="W168" i="1"/>
  <c r="W17" i="1"/>
  <c r="W31" i="1"/>
  <c r="W45" i="1"/>
  <c r="W59" i="1"/>
  <c r="W73" i="1"/>
  <c r="W87" i="1"/>
  <c r="W101" i="1"/>
  <c r="W115" i="1"/>
  <c r="W129" i="1"/>
  <c r="W143" i="1"/>
  <c r="W157" i="1"/>
  <c r="W171" i="1"/>
  <c r="W185" i="1"/>
  <c r="W18" i="1"/>
  <c r="W74" i="1"/>
  <c r="W102" i="1"/>
  <c r="W130" i="1"/>
  <c r="W158" i="1"/>
  <c r="W172" i="1"/>
  <c r="W32" i="1"/>
  <c r="W46" i="1"/>
  <c r="W60" i="1"/>
  <c r="W88" i="1"/>
  <c r="W116" i="1"/>
  <c r="W144" i="1"/>
  <c r="W186" i="1"/>
  <c r="W6" i="1"/>
  <c r="W20" i="1"/>
  <c r="W34" i="1"/>
  <c r="W48" i="1"/>
  <c r="W62" i="1"/>
  <c r="W76" i="1"/>
  <c r="W90" i="1"/>
  <c r="W104" i="1"/>
  <c r="W118" i="1"/>
  <c r="W132" i="1"/>
  <c r="W146" i="1"/>
  <c r="W160" i="1"/>
  <c r="W174" i="1"/>
  <c r="W7" i="1"/>
  <c r="W21" i="1"/>
  <c r="W35" i="1"/>
  <c r="W164" i="1"/>
  <c r="W136" i="1"/>
  <c r="W108" i="1"/>
  <c r="W80" i="1"/>
  <c r="W52" i="1"/>
  <c r="W23" i="1"/>
  <c r="W163" i="1"/>
  <c r="W135" i="1"/>
  <c r="W107" i="1"/>
  <c r="W79" i="1"/>
  <c r="W51" i="1"/>
  <c r="W22" i="1"/>
  <c r="W162" i="1"/>
  <c r="W134" i="1"/>
  <c r="W106" i="1"/>
  <c r="W78" i="1"/>
  <c r="W50" i="1"/>
  <c r="W19" i="1"/>
  <c r="B25" i="39" l="1"/>
  <c r="B15" i="39"/>
  <c r="B20" i="39"/>
  <c r="AT13" i="1"/>
  <c r="AU13" i="1" s="1"/>
  <c r="E11" i="15"/>
  <c r="E14" i="15"/>
  <c r="E27" i="15"/>
  <c r="E179" i="15"/>
  <c r="E52" i="15"/>
  <c r="E68" i="15"/>
  <c r="E121" i="15"/>
  <c r="E104" i="15"/>
  <c r="E90" i="15"/>
  <c r="E57" i="15"/>
  <c r="E112" i="15"/>
  <c r="E50" i="15"/>
  <c r="E98" i="15"/>
  <c r="E111" i="15"/>
  <c r="E180" i="15"/>
  <c r="E140" i="15"/>
  <c r="E62" i="15"/>
  <c r="E20" i="15"/>
  <c r="E159" i="15"/>
  <c r="E143" i="15"/>
  <c r="E125" i="15"/>
  <c r="E38" i="15"/>
  <c r="E59" i="15"/>
  <c r="E162" i="15"/>
  <c r="E69" i="15"/>
  <c r="E107" i="15"/>
  <c r="E46" i="15"/>
  <c r="E29" i="15"/>
  <c r="E134" i="15"/>
  <c r="E182" i="15"/>
  <c r="E64" i="15"/>
  <c r="E84" i="15"/>
  <c r="E161" i="15"/>
  <c r="E33" i="15"/>
  <c r="E26" i="15"/>
  <c r="E147" i="15"/>
  <c r="E72" i="15"/>
  <c r="E45" i="15"/>
  <c r="E28" i="15"/>
  <c r="E126" i="15"/>
  <c r="E70" i="15"/>
  <c r="E10" i="15"/>
  <c r="E189" i="15"/>
  <c r="E76" i="15"/>
  <c r="E16" i="15"/>
  <c r="E97" i="15"/>
  <c r="E166" i="15"/>
  <c r="E165" i="15"/>
  <c r="E93" i="15"/>
  <c r="E119" i="15"/>
  <c r="E73" i="15"/>
  <c r="E144" i="15"/>
  <c r="E83" i="15"/>
  <c r="E138" i="15"/>
  <c r="E137" i="15"/>
  <c r="E79" i="15"/>
  <c r="E49" i="15"/>
  <c r="E78" i="15"/>
  <c r="E130" i="15"/>
  <c r="E123" i="15"/>
  <c r="E65" i="15"/>
  <c r="E35" i="15"/>
  <c r="E116" i="15"/>
  <c r="E141" i="15"/>
  <c r="E55" i="15"/>
  <c r="E54" i="15"/>
  <c r="E95" i="15"/>
  <c r="E37" i="15"/>
  <c r="E21" i="15"/>
  <c r="E187" i="15"/>
  <c r="E88" i="15"/>
  <c r="E99" i="15"/>
  <c r="E41" i="15"/>
  <c r="E40" i="15"/>
  <c r="E25" i="15"/>
  <c r="E23" i="15"/>
  <c r="E171" i="15"/>
  <c r="E173" i="15"/>
  <c r="E158" i="15"/>
  <c r="E15" i="15"/>
  <c r="E13" i="15"/>
  <c r="E12" i="15"/>
  <c r="E150" i="15"/>
  <c r="E129" i="15"/>
  <c r="E92" i="15"/>
  <c r="E117" i="15"/>
  <c r="E168" i="15"/>
  <c r="E87" i="15"/>
  <c r="E115" i="15"/>
  <c r="E136" i="15"/>
  <c r="E178" i="15"/>
  <c r="E188" i="15"/>
  <c r="E89" i="15"/>
  <c r="E154" i="15"/>
  <c r="E71" i="15"/>
  <c r="E17" i="15"/>
  <c r="E80" i="15"/>
  <c r="E122" i="15"/>
  <c r="E118" i="15"/>
  <c r="E19" i="15"/>
  <c r="E128" i="15"/>
  <c r="E102" i="15"/>
  <c r="E42" i="15"/>
  <c r="E185" i="15"/>
  <c r="E151" i="15"/>
  <c r="E66" i="15"/>
  <c r="E51" i="15"/>
  <c r="E175" i="15"/>
  <c r="E114" i="15"/>
  <c r="E48" i="15"/>
  <c r="E145" i="15"/>
  <c r="E164" i="15"/>
  <c r="E74" i="15"/>
  <c r="E148" i="15"/>
  <c r="E34" i="15"/>
  <c r="E131" i="15"/>
  <c r="E108" i="15"/>
  <c r="E60" i="15"/>
  <c r="E56" i="15"/>
  <c r="E152" i="15"/>
  <c r="E184" i="15"/>
  <c r="E109" i="15"/>
  <c r="E24" i="15"/>
  <c r="E133" i="15"/>
  <c r="E36" i="15"/>
  <c r="E157" i="15"/>
  <c r="E103" i="15"/>
  <c r="E106" i="15"/>
  <c r="E32" i="15"/>
  <c r="E18" i="15"/>
  <c r="E101" i="15"/>
  <c r="E181" i="15"/>
  <c r="E142" i="15"/>
  <c r="E124" i="15"/>
  <c r="E169" i="15"/>
  <c r="E81" i="15"/>
  <c r="E177" i="15"/>
  <c r="E31" i="15"/>
  <c r="E105" i="15"/>
  <c r="E174" i="15"/>
  <c r="E86" i="15"/>
  <c r="E75" i="15"/>
  <c r="E22" i="15"/>
  <c r="E170" i="15"/>
  <c r="E167" i="15"/>
  <c r="E58" i="15"/>
  <c r="E110" i="15"/>
  <c r="E127" i="15"/>
  <c r="E67" i="15"/>
  <c r="E163" i="15"/>
  <c r="E156" i="15"/>
  <c r="E91" i="15"/>
  <c r="E160" i="15"/>
  <c r="E94" i="15"/>
  <c r="E61" i="15"/>
  <c r="E186" i="15"/>
  <c r="E100" i="15"/>
  <c r="E153" i="15"/>
  <c r="E155" i="15"/>
  <c r="E96" i="15"/>
  <c r="E85" i="15"/>
  <c r="E53" i="15"/>
  <c r="E149" i="15"/>
  <c r="E44" i="15"/>
  <c r="E77" i="15"/>
  <c r="E146" i="15"/>
  <c r="E176" i="15"/>
  <c r="E47" i="15"/>
  <c r="E172" i="15"/>
  <c r="E30" i="15"/>
  <c r="E139" i="15"/>
  <c r="E113" i="15"/>
  <c r="E82" i="15"/>
  <c r="E43" i="15"/>
  <c r="E39" i="15"/>
  <c r="E135" i="15"/>
  <c r="E183" i="15"/>
  <c r="E63" i="15"/>
  <c r="E132" i="15"/>
  <c r="E120" i="15"/>
  <c r="AW6" i="1" l="1" a="1"/>
  <c r="AW6" i="1" s="1"/>
  <c r="AW8" i="1" a="1"/>
  <c r="AW8" i="1" s="1"/>
  <c r="AW10" i="1" a="1"/>
  <c r="AW10" i="1" s="1"/>
  <c r="AV13" i="1"/>
  <c r="AW5" i="1" a="1"/>
  <c r="AW5" i="1" s="1"/>
  <c r="AW11" i="1" a="1"/>
  <c r="AW11" i="1" s="1"/>
  <c r="AW7" i="1" a="1"/>
  <c r="AW7" i="1" s="1"/>
  <c r="AW9" i="1" a="1"/>
  <c r="AW9" i="1" s="1"/>
  <c r="C187" i="8" l="1"/>
  <c r="C185" i="19" l="1"/>
  <c r="C6" i="19"/>
  <c r="F6" i="19" l="1"/>
  <c r="U123" i="6"/>
  <c r="U125" i="6"/>
  <c r="U52" i="6"/>
  <c r="U179" i="6"/>
  <c r="U89" i="6"/>
  <c r="U178" i="6"/>
  <c r="U98" i="6"/>
  <c r="U132" i="6"/>
  <c r="U67" i="6"/>
  <c r="U29" i="6"/>
  <c r="U81" i="6"/>
  <c r="U155" i="6"/>
  <c r="U57" i="6"/>
  <c r="U37" i="6"/>
  <c r="U135" i="6"/>
  <c r="U186" i="6"/>
  <c r="U99" i="6"/>
  <c r="U141" i="6"/>
  <c r="U110" i="6"/>
  <c r="U32" i="6"/>
  <c r="U130" i="6"/>
  <c r="U145" i="6"/>
  <c r="U165" i="6"/>
  <c r="U86" i="6"/>
  <c r="U34" i="6"/>
  <c r="U35" i="6"/>
  <c r="U64" i="6"/>
  <c r="U95" i="6"/>
  <c r="U13" i="6"/>
  <c r="U40" i="6"/>
  <c r="U44" i="6"/>
  <c r="U18" i="6"/>
  <c r="U50" i="6"/>
  <c r="U113" i="6"/>
  <c r="U144" i="6"/>
  <c r="U16" i="6"/>
  <c r="U73" i="6"/>
  <c r="U48" i="6"/>
  <c r="U170" i="6"/>
  <c r="U151" i="6"/>
  <c r="U149" i="6"/>
  <c r="U10" i="6"/>
  <c r="U152" i="6"/>
  <c r="U185" i="6"/>
  <c r="U100" i="6"/>
  <c r="U20" i="6"/>
  <c r="U127" i="6"/>
  <c r="U159" i="6"/>
  <c r="U26" i="6"/>
  <c r="U69" i="6"/>
  <c r="U101" i="6"/>
  <c r="U171" i="6"/>
  <c r="U31" i="6"/>
  <c r="U175" i="6"/>
  <c r="U19" i="6"/>
  <c r="U5" i="6"/>
  <c r="U25" i="6"/>
  <c r="U62" i="6"/>
  <c r="U105" i="6"/>
  <c r="U128" i="6"/>
  <c r="U87" i="6"/>
  <c r="U92" i="6"/>
  <c r="U65" i="6"/>
  <c r="U164" i="6"/>
  <c r="U126" i="6"/>
  <c r="U24" i="6"/>
  <c r="U80" i="6"/>
  <c r="U169" i="6"/>
  <c r="U163" i="6"/>
  <c r="U112" i="6"/>
  <c r="U23" i="6"/>
  <c r="U53" i="6"/>
  <c r="U72" i="6"/>
  <c r="U174" i="6"/>
  <c r="U30" i="6"/>
  <c r="U74" i="6"/>
  <c r="U173" i="6"/>
  <c r="U166" i="6"/>
  <c r="U59" i="6"/>
  <c r="U147" i="6"/>
  <c r="U124" i="6"/>
  <c r="U17" i="6"/>
  <c r="U142" i="6"/>
  <c r="U79" i="6"/>
  <c r="U15" i="6"/>
  <c r="U153" i="6"/>
  <c r="U11" i="6"/>
  <c r="U45" i="6"/>
  <c r="U116" i="6"/>
  <c r="U43" i="6"/>
  <c r="U46" i="6"/>
  <c r="U71" i="6"/>
  <c r="U137" i="6"/>
  <c r="U139" i="6"/>
  <c r="U146" i="6"/>
  <c r="U167" i="6"/>
  <c r="U33" i="6"/>
  <c r="U133" i="6"/>
  <c r="U76" i="6"/>
  <c r="U91" i="6"/>
  <c r="U181" i="6"/>
  <c r="U8" i="6"/>
  <c r="U106" i="6"/>
  <c r="U138" i="6"/>
  <c r="U122" i="6"/>
  <c r="U38" i="6"/>
  <c r="U143" i="6"/>
  <c r="U131" i="6"/>
  <c r="U84" i="6"/>
  <c r="U49" i="6"/>
  <c r="U58" i="6"/>
  <c r="U88" i="6"/>
  <c r="U187" i="6"/>
  <c r="U161" i="6"/>
  <c r="U97" i="6"/>
  <c r="U162" i="6"/>
  <c r="U158" i="6"/>
  <c r="U90" i="6"/>
  <c r="U41" i="6"/>
  <c r="U172" i="6"/>
  <c r="U83" i="6"/>
  <c r="U148" i="6"/>
  <c r="U55" i="6"/>
  <c r="U66" i="6"/>
  <c r="U28" i="6"/>
  <c r="U111" i="6"/>
  <c r="U14" i="6"/>
  <c r="U136" i="6"/>
  <c r="U183" i="6"/>
  <c r="U108" i="6"/>
  <c r="U60" i="6"/>
  <c r="U12" i="6"/>
  <c r="U47" i="6"/>
  <c r="U82" i="6"/>
  <c r="U120" i="6"/>
  <c r="U119" i="6"/>
  <c r="U22" i="6"/>
  <c r="U129" i="6"/>
  <c r="U93" i="6"/>
  <c r="U39" i="6"/>
  <c r="U184" i="6"/>
  <c r="U96" i="6"/>
  <c r="U85" i="6"/>
  <c r="U75" i="6"/>
  <c r="U21" i="6"/>
  <c r="U121" i="6"/>
  <c r="U117" i="6"/>
  <c r="U68" i="6"/>
  <c r="U63" i="6"/>
  <c r="U102" i="6"/>
  <c r="U103" i="6"/>
  <c r="U56" i="6"/>
  <c r="U61" i="6"/>
  <c r="U27" i="6"/>
  <c r="U168" i="6"/>
  <c r="U9" i="6"/>
  <c r="U70" i="6"/>
  <c r="U140" i="6"/>
  <c r="U115" i="6"/>
  <c r="U118" i="6"/>
  <c r="U160" i="6"/>
  <c r="U109" i="6"/>
  <c r="U78" i="6"/>
  <c r="U51" i="6"/>
  <c r="U54" i="6"/>
  <c r="U77" i="6"/>
  <c r="U134" i="6"/>
  <c r="U6" i="6"/>
  <c r="U104" i="6"/>
  <c r="U177" i="6"/>
  <c r="U7" i="6"/>
  <c r="U176" i="6"/>
  <c r="U42" i="6"/>
  <c r="U36" i="6"/>
  <c r="U94" i="6"/>
  <c r="U182" i="6"/>
  <c r="U107" i="6"/>
  <c r="U180" i="6"/>
  <c r="U114" i="6"/>
  <c r="U150" i="6"/>
  <c r="U154" i="6"/>
  <c r="AM9" i="1" l="1"/>
  <c r="AU22" i="1"/>
  <c r="AV22" i="1"/>
  <c r="AT22" i="1"/>
  <c r="C103" i="19"/>
  <c r="C89" i="19"/>
  <c r="C131" i="19"/>
  <c r="C47" i="19"/>
  <c r="C173" i="19"/>
  <c r="C144" i="19"/>
  <c r="C18" i="19"/>
  <c r="C75" i="19"/>
  <c r="C159" i="19"/>
  <c r="C74" i="19"/>
  <c r="C186" i="19"/>
  <c r="C156" i="19"/>
  <c r="C44" i="19"/>
  <c r="C33" i="19"/>
  <c r="C188" i="19"/>
  <c r="C60" i="19"/>
  <c r="C128" i="19"/>
  <c r="C100" i="19"/>
  <c r="C170" i="19"/>
  <c r="C71" i="19"/>
  <c r="C15" i="19"/>
  <c r="C160" i="19"/>
  <c r="C61" i="19"/>
  <c r="C130" i="19"/>
  <c r="C116" i="19"/>
  <c r="C102" i="19"/>
  <c r="C88" i="19"/>
  <c r="C32" i="19"/>
  <c r="C171" i="19"/>
  <c r="C142" i="19"/>
  <c r="C114" i="19"/>
  <c r="C30" i="19"/>
  <c r="C99" i="19"/>
  <c r="C57" i="19"/>
  <c r="C174" i="19"/>
  <c r="C145" i="19"/>
  <c r="C117" i="19"/>
  <c r="C19" i="19"/>
  <c r="C46" i="19"/>
  <c r="C72" i="19"/>
  <c r="C155" i="19"/>
  <c r="C141" i="19"/>
  <c r="C113" i="19"/>
  <c r="C85" i="19"/>
  <c r="C29" i="19"/>
  <c r="C86" i="19"/>
  <c r="C58" i="19"/>
  <c r="C16" i="19"/>
  <c r="C184" i="19"/>
  <c r="C127" i="19"/>
  <c r="C43" i="19"/>
  <c r="C140" i="19"/>
  <c r="C70" i="19"/>
  <c r="C148" i="19"/>
  <c r="C134" i="19"/>
  <c r="C119" i="19"/>
  <c r="C105" i="19"/>
  <c r="C91" i="19"/>
  <c r="C77" i="19"/>
  <c r="C63" i="19"/>
  <c r="C49" i="19"/>
  <c r="C35" i="19"/>
  <c r="C21" i="19"/>
  <c r="C7" i="19"/>
  <c r="C42" i="19"/>
  <c r="C163" i="19"/>
  <c r="C92" i="19"/>
  <c r="C176" i="19"/>
  <c r="C162" i="19"/>
  <c r="C147" i="19"/>
  <c r="C133" i="19"/>
  <c r="C175" i="19"/>
  <c r="C161" i="19"/>
  <c r="C146" i="19"/>
  <c r="C132" i="19"/>
  <c r="C118" i="19"/>
  <c r="C104" i="19"/>
  <c r="C90" i="19"/>
  <c r="C76" i="19"/>
  <c r="C62" i="19"/>
  <c r="C48" i="19"/>
  <c r="C34" i="19"/>
  <c r="C20" i="19"/>
  <c r="C187" i="19"/>
  <c r="C172" i="19"/>
  <c r="C143" i="19"/>
  <c r="C129" i="19"/>
  <c r="C115" i="19"/>
  <c r="C101" i="19"/>
  <c r="C87" i="19"/>
  <c r="C73" i="19"/>
  <c r="C59" i="19"/>
  <c r="C45" i="19"/>
  <c r="C31" i="19"/>
  <c r="C17" i="19"/>
  <c r="C126" i="19"/>
  <c r="C139" i="19"/>
  <c r="C27" i="19"/>
  <c r="C14" i="19"/>
  <c r="C125" i="19"/>
  <c r="C83" i="19"/>
  <c r="C55" i="19"/>
  <c r="C138" i="19"/>
  <c r="C82" i="19"/>
  <c r="C40" i="19"/>
  <c r="C26" i="19"/>
  <c r="C12" i="19"/>
  <c r="C169" i="19"/>
  <c r="C112" i="19"/>
  <c r="C56" i="19"/>
  <c r="C41" i="19"/>
  <c r="C181" i="19"/>
  <c r="C68" i="19"/>
  <c r="C180" i="19"/>
  <c r="C151" i="19"/>
  <c r="C137" i="19"/>
  <c r="C123" i="19"/>
  <c r="C109" i="19"/>
  <c r="C95" i="19"/>
  <c r="C81" i="19"/>
  <c r="C67" i="19"/>
  <c r="C53" i="19"/>
  <c r="C39" i="19"/>
  <c r="C25" i="19"/>
  <c r="C11" i="19"/>
  <c r="C182" i="19"/>
  <c r="C153" i="19"/>
  <c r="C97" i="19"/>
  <c r="C13" i="19"/>
  <c r="C152" i="19"/>
  <c r="C124" i="19"/>
  <c r="C110" i="19"/>
  <c r="C122" i="19"/>
  <c r="C108" i="19"/>
  <c r="C94" i="19"/>
  <c r="C80" i="19"/>
  <c r="C66" i="19"/>
  <c r="C52" i="19"/>
  <c r="C38" i="19"/>
  <c r="C24" i="19"/>
  <c r="C10" i="19"/>
  <c r="C154" i="19"/>
  <c r="C84" i="19"/>
  <c r="C168" i="19"/>
  <c r="C111" i="19"/>
  <c r="C69" i="19"/>
  <c r="C167" i="19"/>
  <c r="C96" i="19"/>
  <c r="C54" i="19"/>
  <c r="C166" i="19"/>
  <c r="C179" i="19"/>
  <c r="C165" i="19"/>
  <c r="C150" i="19"/>
  <c r="C136" i="19"/>
  <c r="C178" i="19"/>
  <c r="C164" i="19"/>
  <c r="C149" i="19"/>
  <c r="C135" i="19"/>
  <c r="C121" i="19"/>
  <c r="C107" i="19"/>
  <c r="C93" i="19"/>
  <c r="C79" i="19"/>
  <c r="C65" i="19"/>
  <c r="C51" i="19"/>
  <c r="C37" i="19"/>
  <c r="C23" i="19"/>
  <c r="C9" i="19"/>
  <c r="C183" i="19"/>
  <c r="C98" i="19"/>
  <c r="C28" i="19"/>
  <c r="C177" i="19"/>
  <c r="C120" i="19"/>
  <c r="C106" i="19"/>
  <c r="C78" i="19"/>
  <c r="C64" i="19"/>
  <c r="C50" i="19"/>
  <c r="C36" i="19"/>
  <c r="C22" i="19"/>
  <c r="C8" i="19"/>
  <c r="X136" i="6"/>
  <c r="X143" i="6"/>
  <c r="X132" i="6"/>
  <c r="X159" i="6"/>
  <c r="X126" i="6"/>
  <c r="X128" i="6"/>
  <c r="X56" i="6"/>
  <c r="X39" i="6"/>
  <c r="X85" i="6"/>
  <c r="X93" i="6"/>
  <c r="X160" i="6"/>
  <c r="X144" i="6"/>
  <c r="X115" i="6"/>
  <c r="X145" i="6"/>
  <c r="X99" i="6"/>
  <c r="X34" i="6"/>
  <c r="X147" i="6"/>
  <c r="X92" i="6"/>
  <c r="X41" i="6"/>
  <c r="X151" i="6"/>
  <c r="X18" i="6"/>
  <c r="X110" i="6"/>
  <c r="X180" i="6"/>
  <c r="X106" i="6"/>
  <c r="X175" i="6"/>
  <c r="X112" i="6"/>
  <c r="X171" i="6"/>
  <c r="X69" i="6"/>
  <c r="X80" i="6"/>
  <c r="X146" i="6"/>
  <c r="X89" i="6"/>
  <c r="X16" i="6"/>
  <c r="X179" i="6"/>
  <c r="X84" i="6"/>
  <c r="X76" i="6"/>
  <c r="X15" i="6"/>
  <c r="X96" i="6"/>
  <c r="X5" i="6"/>
  <c r="X102" i="6"/>
  <c r="X83" i="6"/>
  <c r="X113" i="6"/>
  <c r="X187" i="6"/>
  <c r="X152" i="6"/>
  <c r="X174" i="6"/>
  <c r="X117" i="6"/>
  <c r="X172" i="6"/>
  <c r="X154" i="6"/>
  <c r="X35" i="6"/>
  <c r="X129" i="6"/>
  <c r="X186" i="6"/>
  <c r="X27" i="6"/>
  <c r="X74" i="6"/>
  <c r="X153" i="6"/>
  <c r="X64" i="6"/>
  <c r="X26" i="6"/>
  <c r="X20" i="6"/>
  <c r="X97" i="6"/>
  <c r="X61" i="6"/>
  <c r="X130" i="6"/>
  <c r="X139" i="6"/>
  <c r="X148" i="6"/>
  <c r="X183" i="6"/>
  <c r="X72" i="6"/>
  <c r="X48" i="6"/>
  <c r="X11" i="6"/>
  <c r="X8" i="6"/>
  <c r="X173" i="6"/>
  <c r="X149" i="6"/>
  <c r="X118" i="6"/>
  <c r="X116" i="6"/>
  <c r="X71" i="6"/>
  <c r="X73" i="6"/>
  <c r="X24" i="6"/>
  <c r="X164" i="6"/>
  <c r="X50" i="6"/>
  <c r="X100" i="6"/>
  <c r="X176" i="6"/>
  <c r="X182" i="6"/>
  <c r="X105" i="6"/>
  <c r="X98" i="6"/>
  <c r="X170" i="6"/>
  <c r="X51" i="6"/>
  <c r="X45" i="6"/>
  <c r="X37" i="6"/>
  <c r="X111" i="6"/>
  <c r="X121" i="6"/>
  <c r="X94" i="6"/>
  <c r="X12" i="6"/>
  <c r="X44" i="6"/>
  <c r="X107" i="6"/>
  <c r="X184" i="6"/>
  <c r="X161" i="6"/>
  <c r="X169" i="6"/>
  <c r="X124" i="6"/>
  <c r="X95" i="6"/>
  <c r="X109" i="6"/>
  <c r="X81" i="6"/>
  <c r="X77" i="6"/>
  <c r="X54" i="6"/>
  <c r="X156" i="6"/>
  <c r="X142" i="6"/>
  <c r="X123" i="6"/>
  <c r="X42" i="6"/>
  <c r="X6" i="6"/>
  <c r="X55" i="6"/>
  <c r="X127" i="6"/>
  <c r="X23" i="6"/>
  <c r="X135" i="6"/>
  <c r="X53" i="6"/>
  <c r="X108" i="6"/>
  <c r="X90" i="6"/>
  <c r="X181" i="6"/>
  <c r="X119" i="6"/>
  <c r="X59" i="6"/>
  <c r="X47" i="6"/>
  <c r="X66" i="6"/>
  <c r="X157" i="6"/>
  <c r="X19" i="6"/>
  <c r="X87" i="6"/>
  <c r="X155" i="6"/>
  <c r="X104" i="6"/>
  <c r="X57" i="6"/>
  <c r="X22" i="6"/>
  <c r="X67" i="6"/>
  <c r="X101" i="6"/>
  <c r="X91" i="6"/>
  <c r="X114" i="6"/>
  <c r="X141" i="6"/>
  <c r="X138" i="6"/>
  <c r="X10" i="6"/>
  <c r="X185" i="6"/>
  <c r="X150" i="6"/>
  <c r="X140" i="6"/>
  <c r="X70" i="6"/>
  <c r="X88" i="6"/>
  <c r="X31" i="6"/>
  <c r="X7" i="6"/>
  <c r="X30" i="6"/>
  <c r="X65" i="6"/>
  <c r="X46" i="6"/>
  <c r="X163" i="6"/>
  <c r="X166" i="6"/>
  <c r="X49" i="6"/>
  <c r="X38" i="6"/>
  <c r="X33" i="6"/>
  <c r="X58" i="6"/>
  <c r="X40" i="6"/>
  <c r="X13" i="6"/>
  <c r="X32" i="6"/>
  <c r="X86" i="6"/>
  <c r="X165" i="6"/>
  <c r="X43" i="6"/>
  <c r="X62" i="6"/>
  <c r="X122" i="6"/>
  <c r="X134" i="6"/>
  <c r="X131" i="6"/>
  <c r="X120" i="6"/>
  <c r="X28" i="6"/>
  <c r="X68" i="6"/>
  <c r="X167" i="6"/>
  <c r="X29" i="6"/>
  <c r="X168" i="6"/>
  <c r="X103" i="6"/>
  <c r="X162" i="6"/>
  <c r="X137" i="6"/>
  <c r="X178" i="6"/>
  <c r="X133" i="6"/>
  <c r="X36" i="6"/>
  <c r="X63" i="6"/>
  <c r="X21" i="6"/>
  <c r="X82" i="6"/>
  <c r="X14" i="6"/>
  <c r="X158" i="6"/>
  <c r="X25" i="6"/>
  <c r="X125" i="6"/>
  <c r="X52" i="6"/>
  <c r="X78" i="6"/>
  <c r="X177" i="6"/>
  <c r="X79" i="6"/>
  <c r="X17" i="6"/>
  <c r="X75" i="6"/>
  <c r="X60" i="6"/>
  <c r="X9" i="6"/>
  <c r="AM20" i="1" l="1"/>
  <c r="AN20" i="1" s="1"/>
  <c r="AN9" i="1"/>
  <c r="F144" i="19"/>
  <c r="F174" i="19"/>
  <c r="F58" i="19"/>
  <c r="F79" i="19"/>
  <c r="F82" i="19"/>
  <c r="F167" i="19"/>
  <c r="F21" i="19"/>
  <c r="F175" i="19"/>
  <c r="F78" i="19"/>
  <c r="F140" i="19"/>
  <c r="F71" i="19"/>
  <c r="F7" i="19"/>
  <c r="F61" i="19"/>
  <c r="F11" i="19"/>
  <c r="F156" i="19"/>
  <c r="F162" i="19"/>
  <c r="F119" i="19"/>
  <c r="F99" i="19"/>
  <c r="F81" i="19"/>
  <c r="F29" i="19"/>
  <c r="F23" i="19"/>
  <c r="F68" i="19"/>
  <c r="F65" i="19"/>
  <c r="F150" i="19"/>
  <c r="F123" i="19"/>
  <c r="F171" i="19"/>
  <c r="F41" i="19"/>
  <c r="F84" i="19"/>
  <c r="F86" i="19"/>
  <c r="F10" i="19"/>
  <c r="F114" i="19"/>
  <c r="F73" i="19"/>
  <c r="F111" i="19"/>
  <c r="F125" i="19"/>
  <c r="F104" i="19"/>
  <c r="F154" i="19"/>
  <c r="F179" i="19"/>
  <c r="F60" i="19"/>
  <c r="F163" i="19"/>
  <c r="F133" i="19"/>
  <c r="F87" i="19"/>
  <c r="F137" i="19"/>
  <c r="F127" i="19"/>
  <c r="F116" i="19"/>
  <c r="F31" i="19"/>
  <c r="F153" i="19"/>
  <c r="F113" i="19"/>
  <c r="F50" i="19"/>
  <c r="F136" i="19"/>
  <c r="F161" i="19"/>
  <c r="F67" i="19"/>
  <c r="F80" i="19"/>
  <c r="F12" i="19"/>
  <c r="F15" i="19"/>
  <c r="F126" i="19"/>
  <c r="F143" i="19"/>
  <c r="F70" i="19"/>
  <c r="F57" i="19"/>
  <c r="F128" i="19"/>
  <c r="F72" i="19"/>
  <c r="F26" i="19"/>
  <c r="F16" i="19"/>
  <c r="F172" i="19"/>
  <c r="F109" i="19"/>
  <c r="F89" i="19"/>
  <c r="F103" i="19"/>
  <c r="F129" i="19"/>
  <c r="F22" i="19"/>
  <c r="F63" i="19"/>
  <c r="F159" i="19"/>
  <c r="F185" i="19"/>
  <c r="F112" i="19"/>
  <c r="F38" i="19"/>
  <c r="F90" i="19"/>
  <c r="F180" i="19"/>
  <c r="F130" i="19"/>
  <c r="F30" i="19"/>
  <c r="F75" i="19"/>
  <c r="F88" i="19"/>
  <c r="F187" i="19"/>
  <c r="F101" i="19"/>
  <c r="F139" i="19"/>
  <c r="F155" i="19"/>
  <c r="F151" i="19"/>
  <c r="F20" i="19"/>
  <c r="F53" i="19"/>
  <c r="F18" i="19"/>
  <c r="F105" i="19"/>
  <c r="F46" i="19"/>
  <c r="F97" i="19"/>
  <c r="F42" i="19"/>
  <c r="F14" i="19"/>
  <c r="F45" i="19"/>
  <c r="F100" i="19"/>
  <c r="F62" i="19"/>
  <c r="F37" i="19"/>
  <c r="F121" i="19"/>
  <c r="F19" i="19"/>
  <c r="F33" i="19"/>
  <c r="F145" i="19"/>
  <c r="F122" i="19"/>
  <c r="F118" i="19"/>
  <c r="F110" i="19"/>
  <c r="F120" i="19"/>
  <c r="F17" i="19"/>
  <c r="F138" i="19"/>
  <c r="F107" i="19"/>
  <c r="F141" i="19"/>
  <c r="F28" i="19"/>
  <c r="F149" i="19"/>
  <c r="F142" i="19"/>
  <c r="F95" i="19"/>
  <c r="F170" i="19"/>
  <c r="F47" i="19"/>
  <c r="F164" i="19"/>
  <c r="F132" i="19"/>
  <c r="F76" i="19"/>
  <c r="F66" i="19"/>
  <c r="F176" i="19"/>
  <c r="F117" i="19"/>
  <c r="F69" i="19"/>
  <c r="F93" i="19"/>
  <c r="F188" i="19"/>
  <c r="F83" i="19"/>
  <c r="F135" i="19"/>
  <c r="F181" i="19"/>
  <c r="F168" i="19"/>
  <c r="F166" i="19"/>
  <c r="F157" i="19"/>
  <c r="F48" i="19"/>
  <c r="F40" i="19"/>
  <c r="F74" i="19"/>
  <c r="F91" i="19"/>
  <c r="F152" i="19"/>
  <c r="F184" i="19"/>
  <c r="F55" i="19"/>
  <c r="F32" i="19"/>
  <c r="F134" i="19"/>
  <c r="F59" i="19"/>
  <c r="F44" i="19"/>
  <c r="F35" i="19"/>
  <c r="F8" i="19"/>
  <c r="F56" i="19"/>
  <c r="F158" i="19"/>
  <c r="F13" i="19"/>
  <c r="F108" i="19"/>
  <c r="F54" i="19"/>
  <c r="F147" i="19"/>
  <c r="F178" i="19"/>
  <c r="F25" i="19"/>
  <c r="F94" i="19"/>
  <c r="F186" i="19"/>
  <c r="F49" i="19"/>
  <c r="F148" i="19"/>
  <c r="F124" i="19"/>
  <c r="F92" i="19"/>
  <c r="F115" i="19"/>
  <c r="F173" i="19"/>
  <c r="F182" i="19"/>
  <c r="F169" i="19"/>
  <c r="F51" i="19"/>
  <c r="F131" i="19"/>
  <c r="F183" i="19"/>
  <c r="F24" i="19"/>
  <c r="F102" i="19"/>
  <c r="F27" i="19"/>
  <c r="F64" i="19"/>
  <c r="F96" i="19"/>
  <c r="F77" i="19"/>
  <c r="F43" i="19"/>
  <c r="F34" i="19"/>
  <c r="F39" i="19"/>
  <c r="F106" i="19"/>
  <c r="F165" i="19"/>
  <c r="F177" i="19"/>
  <c r="F52" i="19"/>
  <c r="F9" i="19"/>
  <c r="F98" i="19"/>
  <c r="F36" i="19"/>
  <c r="F85" i="19"/>
  <c r="F160" i="19"/>
  <c r="F146" i="19"/>
  <c r="C7" i="11"/>
  <c r="C8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141" i="11"/>
  <c r="C142" i="11"/>
  <c r="C143" i="11"/>
  <c r="C144" i="11"/>
  <c r="C145" i="11"/>
  <c r="C146" i="11"/>
  <c r="C147" i="11"/>
  <c r="C148" i="11"/>
  <c r="C149" i="11"/>
  <c r="C150" i="11"/>
  <c r="C151" i="11"/>
  <c r="C152" i="11"/>
  <c r="C153" i="11"/>
  <c r="C154" i="11"/>
  <c r="C155" i="11"/>
  <c r="C156" i="11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8" i="8"/>
  <c r="C10" i="12"/>
  <c r="C16" i="12"/>
  <c r="C22" i="12"/>
  <c r="C23" i="12"/>
  <c r="C26" i="12"/>
  <c r="C28" i="12"/>
  <c r="C30" i="12"/>
  <c r="C31" i="12"/>
  <c r="C42" i="12"/>
  <c r="C56" i="12"/>
  <c r="C58" i="12"/>
  <c r="C62" i="12"/>
  <c r="C65" i="12"/>
  <c r="C66" i="12"/>
  <c r="C72" i="12"/>
  <c r="C85" i="12"/>
  <c r="C89" i="12"/>
  <c r="C97" i="12"/>
  <c r="C98" i="12"/>
  <c r="C103" i="12"/>
  <c r="C113" i="12"/>
  <c r="C118" i="12"/>
  <c r="C121" i="12"/>
  <c r="C128" i="12"/>
  <c r="C134" i="12"/>
  <c r="C140" i="12"/>
  <c r="C144" i="12"/>
  <c r="C145" i="12"/>
  <c r="C7" i="7"/>
  <c r="C8" i="7"/>
  <c r="C9" i="7"/>
  <c r="C10" i="7"/>
  <c r="C16" i="7"/>
  <c r="C17" i="7"/>
  <c r="C18" i="7"/>
  <c r="C19" i="7"/>
  <c r="C20" i="7"/>
  <c r="C21" i="7"/>
  <c r="C22" i="7"/>
  <c r="C23" i="7"/>
  <c r="C24" i="7"/>
  <c r="C30" i="7"/>
  <c r="C31" i="7"/>
  <c r="C32" i="7"/>
  <c r="C33" i="7"/>
  <c r="C34" i="7"/>
  <c r="C35" i="7"/>
  <c r="C36" i="7"/>
  <c r="C37" i="7"/>
  <c r="C38" i="7"/>
  <c r="C44" i="7"/>
  <c r="C45" i="7"/>
  <c r="C46" i="7"/>
  <c r="C47" i="7"/>
  <c r="C48" i="7"/>
  <c r="C49" i="7"/>
  <c r="C50" i="7"/>
  <c r="C51" i="7"/>
  <c r="C52" i="7"/>
  <c r="C58" i="7"/>
  <c r="C59" i="7"/>
  <c r="C60" i="7"/>
  <c r="C61" i="7"/>
  <c r="C62" i="7"/>
  <c r="C63" i="7"/>
  <c r="C64" i="7"/>
  <c r="C65" i="7"/>
  <c r="C66" i="7"/>
  <c r="C72" i="7"/>
  <c r="C73" i="7"/>
  <c r="C74" i="7"/>
  <c r="C75" i="7"/>
  <c r="C76" i="7"/>
  <c r="C77" i="7"/>
  <c r="C78" i="7"/>
  <c r="C79" i="7"/>
  <c r="C80" i="7"/>
  <c r="C86" i="7"/>
  <c r="C87" i="7"/>
  <c r="C88" i="7"/>
  <c r="C89" i="7"/>
  <c r="C90" i="7"/>
  <c r="C91" i="7"/>
  <c r="C92" i="7"/>
  <c r="C93" i="7"/>
  <c r="C94" i="7"/>
  <c r="C100" i="7"/>
  <c r="C101" i="7"/>
  <c r="C102" i="7"/>
  <c r="C103" i="7"/>
  <c r="C104" i="7"/>
  <c r="C105" i="7"/>
  <c r="C106" i="7"/>
  <c r="C107" i="7"/>
  <c r="C108" i="7"/>
  <c r="C114" i="7"/>
  <c r="C115" i="7"/>
  <c r="C116" i="7"/>
  <c r="C117" i="7"/>
  <c r="C118" i="7"/>
  <c r="C119" i="7"/>
  <c r="C120" i="7"/>
  <c r="C121" i="7"/>
  <c r="C122" i="7"/>
  <c r="C128" i="7"/>
  <c r="C129" i="7"/>
  <c r="C130" i="7"/>
  <c r="C131" i="7"/>
  <c r="C132" i="7"/>
  <c r="C133" i="7"/>
  <c r="C134" i="7"/>
  <c r="C135" i="7"/>
  <c r="C136" i="7"/>
  <c r="C142" i="7"/>
  <c r="C143" i="7"/>
  <c r="C144" i="7"/>
  <c r="C145" i="7"/>
  <c r="C146" i="7"/>
  <c r="C147" i="7"/>
  <c r="C148" i="7"/>
  <c r="C149" i="7"/>
  <c r="C150" i="7"/>
  <c r="C158" i="7"/>
  <c r="C159" i="7"/>
  <c r="C160" i="7"/>
  <c r="C161" i="7"/>
  <c r="C162" i="7"/>
  <c r="C163" i="7"/>
  <c r="C164" i="7"/>
  <c r="C165" i="7"/>
  <c r="C171" i="7"/>
  <c r="C172" i="7"/>
  <c r="C173" i="7"/>
  <c r="C174" i="7"/>
  <c r="C175" i="7"/>
  <c r="C176" i="7"/>
  <c r="C177" i="7"/>
  <c r="C178" i="7"/>
  <c r="C179" i="7"/>
  <c r="C185" i="7"/>
  <c r="C186" i="7"/>
  <c r="C187" i="7"/>
  <c r="C9" i="11" l="1"/>
  <c r="AV23" i="1"/>
  <c r="AT23" i="1"/>
  <c r="AM10" i="1"/>
  <c r="AU23" i="1"/>
  <c r="C6" i="7"/>
  <c r="D7" i="39"/>
  <c r="D6" i="39"/>
  <c r="D3" i="39"/>
  <c r="C59" i="20"/>
  <c r="C171" i="10"/>
  <c r="C171" i="11"/>
  <c r="C29" i="7"/>
  <c r="C142" i="20"/>
  <c r="C87" i="12"/>
  <c r="C184" i="20"/>
  <c r="C57" i="20"/>
  <c r="C171" i="12"/>
  <c r="C86" i="12"/>
  <c r="C125" i="7"/>
  <c r="C69" i="7"/>
  <c r="C169" i="20"/>
  <c r="C84" i="20"/>
  <c r="C29" i="12"/>
  <c r="C124" i="7"/>
  <c r="C182" i="20"/>
  <c r="C55" i="20"/>
  <c r="C181" i="10"/>
  <c r="C181" i="11"/>
  <c r="C167" i="10"/>
  <c r="C167" i="11"/>
  <c r="C180" i="7"/>
  <c r="C166" i="7"/>
  <c r="C151" i="7"/>
  <c r="C137" i="7"/>
  <c r="C123" i="7"/>
  <c r="C109" i="7"/>
  <c r="C95" i="7"/>
  <c r="C81" i="7"/>
  <c r="C67" i="7"/>
  <c r="C53" i="7"/>
  <c r="C39" i="7"/>
  <c r="C25" i="7"/>
  <c r="C11" i="7"/>
  <c r="C181" i="20"/>
  <c r="C167" i="20"/>
  <c r="C152" i="20"/>
  <c r="C138" i="20"/>
  <c r="C124" i="20"/>
  <c r="C110" i="20"/>
  <c r="C96" i="20"/>
  <c r="C82" i="20"/>
  <c r="C68" i="20"/>
  <c r="C54" i="20"/>
  <c r="C40" i="20"/>
  <c r="C26" i="20"/>
  <c r="C12" i="20"/>
  <c r="C182" i="12"/>
  <c r="C168" i="12"/>
  <c r="C153" i="12"/>
  <c r="C139" i="12"/>
  <c r="C125" i="12"/>
  <c r="C111" i="12"/>
  <c r="C83" i="12"/>
  <c r="C69" i="12"/>
  <c r="C55" i="12"/>
  <c r="C41" i="12"/>
  <c r="C27" i="12"/>
  <c r="C13" i="12"/>
  <c r="C180" i="10"/>
  <c r="C180" i="11"/>
  <c r="C166" i="10"/>
  <c r="C166" i="11"/>
  <c r="C158" i="20"/>
  <c r="C173" i="12"/>
  <c r="C102" i="12"/>
  <c r="C100" i="20"/>
  <c r="C30" i="20"/>
  <c r="C186" i="12"/>
  <c r="C157" i="12"/>
  <c r="C59" i="12"/>
  <c r="C17" i="12"/>
  <c r="C169" i="10"/>
  <c r="C169" i="11"/>
  <c r="C111" i="7"/>
  <c r="C41" i="7"/>
  <c r="C14" i="20"/>
  <c r="C181" i="7"/>
  <c r="C110" i="7"/>
  <c r="C54" i="7"/>
  <c r="C97" i="20"/>
  <c r="C179" i="10"/>
  <c r="C179" i="11"/>
  <c r="C165" i="10"/>
  <c r="C165" i="11"/>
  <c r="C141" i="7"/>
  <c r="C127" i="7"/>
  <c r="C58" i="20"/>
  <c r="C16" i="20"/>
  <c r="C115" i="12"/>
  <c r="C73" i="12"/>
  <c r="C112" i="7"/>
  <c r="C42" i="7"/>
  <c r="C141" i="20"/>
  <c r="C85" i="20"/>
  <c r="C153" i="7"/>
  <c r="C83" i="7"/>
  <c r="C154" i="20"/>
  <c r="C98" i="20"/>
  <c r="C42" i="20"/>
  <c r="C170" i="12"/>
  <c r="C57" i="12"/>
  <c r="C168" i="10"/>
  <c r="C168" i="11"/>
  <c r="C138" i="7"/>
  <c r="C180" i="20"/>
  <c r="C151" i="20"/>
  <c r="C109" i="20"/>
  <c r="C67" i="20"/>
  <c r="C25" i="20"/>
  <c r="C181" i="12"/>
  <c r="C152" i="12"/>
  <c r="C124" i="12"/>
  <c r="C96" i="12"/>
  <c r="C68" i="12"/>
  <c r="C12" i="12"/>
  <c r="C179" i="20"/>
  <c r="C165" i="20"/>
  <c r="C150" i="20"/>
  <c r="C136" i="20"/>
  <c r="C122" i="20"/>
  <c r="C108" i="20"/>
  <c r="C94" i="20"/>
  <c r="C80" i="20"/>
  <c r="C66" i="20"/>
  <c r="C52" i="20"/>
  <c r="C38" i="20"/>
  <c r="C24" i="20"/>
  <c r="C10" i="20"/>
  <c r="C180" i="12"/>
  <c r="C166" i="12"/>
  <c r="C151" i="12"/>
  <c r="C137" i="12"/>
  <c r="C123" i="12"/>
  <c r="C109" i="12"/>
  <c r="C95" i="12"/>
  <c r="C81" i="12"/>
  <c r="C67" i="12"/>
  <c r="C53" i="12"/>
  <c r="C39" i="12"/>
  <c r="C25" i="12"/>
  <c r="C11" i="12"/>
  <c r="C178" i="10"/>
  <c r="C178" i="11"/>
  <c r="C164" i="10"/>
  <c r="C164" i="11"/>
  <c r="C115" i="20"/>
  <c r="C31" i="20"/>
  <c r="C46" i="12"/>
  <c r="C184" i="7"/>
  <c r="C71" i="7"/>
  <c r="C171" i="20"/>
  <c r="C128" i="20"/>
  <c r="C44" i="20"/>
  <c r="C129" i="12"/>
  <c r="C184" i="10"/>
  <c r="C184" i="11"/>
  <c r="C98" i="7"/>
  <c r="C70" i="7"/>
  <c r="C99" i="20"/>
  <c r="C29" i="20"/>
  <c r="C185" i="12"/>
  <c r="C156" i="12"/>
  <c r="C139" i="7"/>
  <c r="C55" i="7"/>
  <c r="C27" i="7"/>
  <c r="C140" i="20"/>
  <c r="C70" i="20"/>
  <c r="C184" i="12"/>
  <c r="C127" i="12"/>
  <c r="C182" i="10"/>
  <c r="C182" i="11"/>
  <c r="C152" i="7"/>
  <c r="C82" i="7"/>
  <c r="C40" i="7"/>
  <c r="C26" i="7"/>
  <c r="C125" i="20"/>
  <c r="C83" i="20"/>
  <c r="C41" i="20"/>
  <c r="C13" i="20"/>
  <c r="C169" i="12"/>
  <c r="C126" i="12"/>
  <c r="C84" i="12"/>
  <c r="C137" i="20"/>
  <c r="C81" i="20"/>
  <c r="C39" i="20"/>
  <c r="C167" i="12"/>
  <c r="C138" i="12"/>
  <c r="C82" i="12"/>
  <c r="C40" i="12"/>
  <c r="C178" i="20"/>
  <c r="C164" i="20"/>
  <c r="C149" i="20"/>
  <c r="C135" i="20"/>
  <c r="C121" i="20"/>
  <c r="C107" i="20"/>
  <c r="C93" i="20"/>
  <c r="C79" i="20"/>
  <c r="C65" i="20"/>
  <c r="C51" i="20"/>
  <c r="C37" i="20"/>
  <c r="C23" i="20"/>
  <c r="C9" i="20"/>
  <c r="C179" i="12"/>
  <c r="C165" i="12"/>
  <c r="C150" i="12"/>
  <c r="C136" i="12"/>
  <c r="C122" i="12"/>
  <c r="C108" i="12"/>
  <c r="C94" i="12"/>
  <c r="C80" i="12"/>
  <c r="C52" i="12"/>
  <c r="C38" i="12"/>
  <c r="C24" i="12"/>
  <c r="C177" i="10"/>
  <c r="C177" i="11"/>
  <c r="C163" i="10"/>
  <c r="C163" i="11"/>
  <c r="C172" i="20"/>
  <c r="C129" i="20"/>
  <c r="C73" i="20"/>
  <c r="C159" i="12"/>
  <c r="C88" i="12"/>
  <c r="C43" i="7"/>
  <c r="C126" i="7"/>
  <c r="C28" i="7"/>
  <c r="C170" i="20"/>
  <c r="C127" i="20"/>
  <c r="C71" i="20"/>
  <c r="C15" i="20"/>
  <c r="C100" i="12"/>
  <c r="C183" i="10"/>
  <c r="C183" i="11"/>
  <c r="C182" i="7"/>
  <c r="C97" i="7"/>
  <c r="C13" i="7"/>
  <c r="C126" i="20"/>
  <c r="C28" i="20"/>
  <c r="C141" i="12"/>
  <c r="C71" i="12"/>
  <c r="C15" i="12"/>
  <c r="C167" i="7"/>
  <c r="C68" i="7"/>
  <c r="C168" i="20"/>
  <c r="C139" i="20"/>
  <c r="C111" i="20"/>
  <c r="C27" i="20"/>
  <c r="C154" i="12"/>
  <c r="C70" i="12"/>
  <c r="C14" i="12"/>
  <c r="C123" i="20"/>
  <c r="C95" i="20"/>
  <c r="C53" i="20"/>
  <c r="C11" i="20"/>
  <c r="C177" i="20"/>
  <c r="C106" i="20"/>
  <c r="C22" i="20"/>
  <c r="C8" i="20"/>
  <c r="C178" i="12"/>
  <c r="C164" i="12"/>
  <c r="C149" i="12"/>
  <c r="C135" i="12"/>
  <c r="C107" i="12"/>
  <c r="C93" i="12"/>
  <c r="C79" i="12"/>
  <c r="C51" i="12"/>
  <c r="C37" i="12"/>
  <c r="C9" i="12"/>
  <c r="C176" i="10"/>
  <c r="C176" i="11"/>
  <c r="C162" i="10"/>
  <c r="C162" i="11"/>
  <c r="C186" i="20"/>
  <c r="C143" i="20"/>
  <c r="C87" i="20"/>
  <c r="C17" i="20"/>
  <c r="C60" i="12"/>
  <c r="C18" i="12"/>
  <c r="C170" i="7"/>
  <c r="C99" i="7"/>
  <c r="C156" i="20"/>
  <c r="C114" i="20"/>
  <c r="C72" i="20"/>
  <c r="C172" i="12"/>
  <c r="C45" i="12"/>
  <c r="C183" i="7"/>
  <c r="C154" i="7"/>
  <c r="C56" i="7"/>
  <c r="C163" i="20"/>
  <c r="C148" i="20"/>
  <c r="C134" i="20"/>
  <c r="C120" i="20"/>
  <c r="C92" i="20"/>
  <c r="C78" i="20"/>
  <c r="C64" i="20"/>
  <c r="C50" i="20"/>
  <c r="C36" i="20"/>
  <c r="C176" i="20"/>
  <c r="C162" i="20"/>
  <c r="C147" i="20"/>
  <c r="C133" i="20"/>
  <c r="C119" i="20"/>
  <c r="C105" i="20"/>
  <c r="C91" i="20"/>
  <c r="C77" i="20"/>
  <c r="C63" i="20"/>
  <c r="C49" i="20"/>
  <c r="C35" i="20"/>
  <c r="C21" i="20"/>
  <c r="C7" i="20"/>
  <c r="C177" i="12"/>
  <c r="C163" i="12"/>
  <c r="C148" i="12"/>
  <c r="C120" i="12"/>
  <c r="C106" i="12"/>
  <c r="C92" i="12"/>
  <c r="C78" i="12"/>
  <c r="C64" i="12"/>
  <c r="C50" i="12"/>
  <c r="C36" i="12"/>
  <c r="C8" i="12"/>
  <c r="C6" i="11"/>
  <c r="C175" i="10"/>
  <c r="C175" i="11"/>
  <c r="C161" i="10"/>
  <c r="C161" i="11"/>
  <c r="C101" i="20"/>
  <c r="C45" i="20"/>
  <c r="C187" i="12"/>
  <c r="C130" i="12"/>
  <c r="C116" i="12"/>
  <c r="C32" i="12"/>
  <c r="C185" i="10"/>
  <c r="C185" i="11"/>
  <c r="C155" i="7"/>
  <c r="C113" i="7"/>
  <c r="C57" i="7"/>
  <c r="C185" i="20"/>
  <c r="C143" i="12"/>
  <c r="C169" i="7"/>
  <c r="C84" i="7"/>
  <c r="C14" i="7"/>
  <c r="C155" i="20"/>
  <c r="C113" i="20"/>
  <c r="C43" i="20"/>
  <c r="C114" i="12"/>
  <c r="C168" i="7"/>
  <c r="C183" i="20"/>
  <c r="C112" i="20"/>
  <c r="C56" i="20"/>
  <c r="C155" i="12"/>
  <c r="C99" i="12"/>
  <c r="C43" i="12"/>
  <c r="C96" i="7"/>
  <c r="C12" i="7"/>
  <c r="C153" i="20"/>
  <c r="C69" i="20"/>
  <c r="C183" i="12"/>
  <c r="C112" i="12"/>
  <c r="C166" i="20"/>
  <c r="C110" i="12"/>
  <c r="C54" i="12"/>
  <c r="C5" i="7"/>
  <c r="C6" i="20"/>
  <c r="C175" i="20"/>
  <c r="C161" i="20"/>
  <c r="C146" i="20"/>
  <c r="C132" i="20"/>
  <c r="C118" i="20"/>
  <c r="C104" i="20"/>
  <c r="C90" i="20"/>
  <c r="C76" i="20"/>
  <c r="C62" i="20"/>
  <c r="C48" i="20"/>
  <c r="C34" i="20"/>
  <c r="C20" i="20"/>
  <c r="C7" i="12"/>
  <c r="C176" i="12"/>
  <c r="C162" i="12"/>
  <c r="C147" i="12"/>
  <c r="C133" i="12"/>
  <c r="C119" i="12"/>
  <c r="C105" i="12"/>
  <c r="C91" i="12"/>
  <c r="C77" i="12"/>
  <c r="C63" i="12"/>
  <c r="C49" i="12"/>
  <c r="C35" i="12"/>
  <c r="C21" i="12"/>
  <c r="C6" i="8"/>
  <c r="C188" i="10"/>
  <c r="C188" i="11"/>
  <c r="C174" i="10"/>
  <c r="C174" i="11"/>
  <c r="C160" i="10"/>
  <c r="C160" i="11"/>
  <c r="C74" i="12"/>
  <c r="C85" i="7"/>
  <c r="C15" i="7"/>
  <c r="C86" i="20"/>
  <c r="C101" i="12"/>
  <c r="C170" i="10"/>
  <c r="C170" i="11"/>
  <c r="C140" i="7"/>
  <c r="C142" i="12"/>
  <c r="C44" i="12"/>
  <c r="C188" i="20"/>
  <c r="C174" i="20"/>
  <c r="C160" i="20"/>
  <c r="C145" i="20"/>
  <c r="C131" i="20"/>
  <c r="C117" i="20"/>
  <c r="C103" i="20"/>
  <c r="C89" i="20"/>
  <c r="C75" i="20"/>
  <c r="C61" i="20"/>
  <c r="C47" i="20"/>
  <c r="C33" i="20"/>
  <c r="C19" i="20"/>
  <c r="C189" i="12"/>
  <c r="C175" i="12"/>
  <c r="C161" i="12"/>
  <c r="C146" i="12"/>
  <c r="C132" i="12"/>
  <c r="C104" i="12"/>
  <c r="C90" i="12"/>
  <c r="C76" i="12"/>
  <c r="C48" i="12"/>
  <c r="C34" i="12"/>
  <c r="C20" i="12"/>
  <c r="C187" i="10"/>
  <c r="C187" i="11"/>
  <c r="C173" i="10"/>
  <c r="C173" i="11"/>
  <c r="C159" i="10"/>
  <c r="C159" i="11"/>
  <c r="C187" i="20"/>
  <c r="C173" i="20"/>
  <c r="C159" i="20"/>
  <c r="C144" i="20"/>
  <c r="C130" i="20"/>
  <c r="C116" i="20"/>
  <c r="C102" i="20"/>
  <c r="C88" i="20"/>
  <c r="C74" i="20"/>
  <c r="C60" i="20"/>
  <c r="C46" i="20"/>
  <c r="C32" i="20"/>
  <c r="C18" i="20"/>
  <c r="C188" i="12"/>
  <c r="C174" i="12"/>
  <c r="C160" i="12"/>
  <c r="C131" i="12"/>
  <c r="C117" i="12"/>
  <c r="C75" i="12"/>
  <c r="C61" i="12"/>
  <c r="C47" i="12"/>
  <c r="C33" i="12"/>
  <c r="C19" i="12"/>
  <c r="C186" i="10"/>
  <c r="C186" i="11"/>
  <c r="C172" i="10"/>
  <c r="C172" i="11"/>
  <c r="C158" i="10"/>
  <c r="C158" i="11"/>
  <c r="D4" i="45" l="1"/>
  <c r="E3" i="39"/>
  <c r="E6" i="39"/>
  <c r="D7" i="45"/>
  <c r="E7" i="39"/>
  <c r="D6" i="45"/>
  <c r="D29" i="39"/>
  <c r="D5" i="39"/>
  <c r="AU20" i="1"/>
  <c r="C7" i="5" s="1"/>
  <c r="C15" i="5" s="1"/>
  <c r="AU21" i="1"/>
  <c r="AV21" i="1"/>
  <c r="AM8" i="1"/>
  <c r="AT21" i="1"/>
  <c r="AV20" i="1"/>
  <c r="D7" i="5" s="1"/>
  <c r="D15" i="5" s="1"/>
  <c r="AT24" i="1"/>
  <c r="AU24" i="1"/>
  <c r="AV24" i="1"/>
  <c r="AM11" i="1"/>
  <c r="AM7" i="1"/>
  <c r="AT20" i="1"/>
  <c r="B7" i="5" s="1"/>
  <c r="B15" i="5" s="1"/>
  <c r="AN10" i="1"/>
  <c r="AM19" i="1"/>
  <c r="AN19" i="1" s="1"/>
  <c r="D4" i="39"/>
  <c r="F14" i="10"/>
  <c r="C190" i="11"/>
  <c r="C191" i="11" s="1"/>
  <c r="AN179" i="6"/>
  <c r="C179" i="6"/>
  <c r="AN165" i="6"/>
  <c r="C165" i="6"/>
  <c r="AN150" i="6"/>
  <c r="C150" i="6"/>
  <c r="AN136" i="6"/>
  <c r="C136" i="6"/>
  <c r="AN122" i="6"/>
  <c r="C122" i="6"/>
  <c r="AN108" i="6"/>
  <c r="C108" i="6"/>
  <c r="AN94" i="6"/>
  <c r="C94" i="6"/>
  <c r="AN80" i="6"/>
  <c r="C80" i="6"/>
  <c r="AN66" i="6"/>
  <c r="C66" i="6"/>
  <c r="AN52" i="6"/>
  <c r="C52" i="6"/>
  <c r="AN38" i="6"/>
  <c r="C38" i="6"/>
  <c r="AN24" i="6"/>
  <c r="C24" i="6"/>
  <c r="AN10" i="6"/>
  <c r="C10" i="6"/>
  <c r="AN178" i="6"/>
  <c r="C178" i="6"/>
  <c r="AN164" i="6"/>
  <c r="C164" i="6"/>
  <c r="AN149" i="6"/>
  <c r="C149" i="6"/>
  <c r="AN135" i="6"/>
  <c r="C135" i="6"/>
  <c r="AN121" i="6"/>
  <c r="C121" i="6"/>
  <c r="AN107" i="6"/>
  <c r="C107" i="6"/>
  <c r="AN93" i="6"/>
  <c r="C93" i="6"/>
  <c r="AN79" i="6"/>
  <c r="C79" i="6"/>
  <c r="AN65" i="6"/>
  <c r="C65" i="6"/>
  <c r="AN51" i="6"/>
  <c r="C51" i="6"/>
  <c r="AN37" i="6"/>
  <c r="C37" i="6"/>
  <c r="AN23" i="6"/>
  <c r="C23" i="6"/>
  <c r="AN9" i="6"/>
  <c r="C9" i="6"/>
  <c r="AN152" i="6"/>
  <c r="C152" i="6"/>
  <c r="AN180" i="6"/>
  <c r="C180" i="6"/>
  <c r="AN151" i="6"/>
  <c r="C151" i="6"/>
  <c r="AN123" i="6"/>
  <c r="C123" i="6"/>
  <c r="AN95" i="6"/>
  <c r="C95" i="6"/>
  <c r="AN67" i="6"/>
  <c r="C67" i="6"/>
  <c r="AN53" i="6"/>
  <c r="C53" i="6"/>
  <c r="AN25" i="6"/>
  <c r="C25" i="6"/>
  <c r="AN148" i="6"/>
  <c r="C148" i="6"/>
  <c r="AN120" i="6"/>
  <c r="C120" i="6"/>
  <c r="AN78" i="6"/>
  <c r="C78" i="6"/>
  <c r="AN50" i="6"/>
  <c r="C50" i="6"/>
  <c r="AN22" i="6"/>
  <c r="C22" i="6"/>
  <c r="F27" i="7"/>
  <c r="F90" i="7"/>
  <c r="F24" i="7"/>
  <c r="F159" i="7"/>
  <c r="F7" i="7"/>
  <c r="F101" i="7"/>
  <c r="F48" i="7"/>
  <c r="F34" i="7"/>
  <c r="F20" i="7"/>
  <c r="F6" i="7"/>
  <c r="F57" i="7"/>
  <c r="F76" i="7"/>
  <c r="F62" i="7"/>
  <c r="F139" i="7"/>
  <c r="F111" i="7"/>
  <c r="F69" i="7"/>
  <c r="F13" i="7"/>
  <c r="F162" i="7"/>
  <c r="F143" i="7"/>
  <c r="F169" i="7"/>
  <c r="F32" i="7"/>
  <c r="F157" i="7"/>
  <c r="F172" i="7"/>
  <c r="F42" i="7"/>
  <c r="F167" i="7"/>
  <c r="F117" i="7"/>
  <c r="F103" i="7"/>
  <c r="F89" i="7"/>
  <c r="F75" i="7"/>
  <c r="F61" i="7"/>
  <c r="F134" i="7"/>
  <c r="F106" i="7"/>
  <c r="F86" i="7"/>
  <c r="F58" i="7"/>
  <c r="F23" i="7"/>
  <c r="F29" i="7"/>
  <c r="F65" i="7"/>
  <c r="F55" i="7"/>
  <c r="F83" i="7"/>
  <c r="F142" i="7"/>
  <c r="F132" i="7"/>
  <c r="F110" i="7"/>
  <c r="F113" i="7"/>
  <c r="F155" i="7"/>
  <c r="F185" i="7"/>
  <c r="F14" i="7"/>
  <c r="F21" i="7"/>
  <c r="F158" i="7"/>
  <c r="F84" i="7"/>
  <c r="F163" i="7"/>
  <c r="F153" i="7"/>
  <c r="F71" i="7"/>
  <c r="F87" i="7"/>
  <c r="F81" i="7"/>
  <c r="F78" i="7"/>
  <c r="F50" i="7"/>
  <c r="F187" i="7"/>
  <c r="F179" i="7"/>
  <c r="F98" i="7"/>
  <c r="F45" i="7"/>
  <c r="F165" i="7"/>
  <c r="F161" i="7"/>
  <c r="F102" i="7"/>
  <c r="F99" i="7"/>
  <c r="F124" i="7"/>
  <c r="F108" i="7"/>
  <c r="F19" i="7"/>
  <c r="F54" i="7"/>
  <c r="F183" i="7"/>
  <c r="F59" i="7"/>
  <c r="F33" i="7"/>
  <c r="F70" i="7"/>
  <c r="F56" i="7"/>
  <c r="F156" i="7"/>
  <c r="F138" i="7"/>
  <c r="F95" i="7"/>
  <c r="F93" i="7"/>
  <c r="F120" i="7"/>
  <c r="F25" i="7"/>
  <c r="F30" i="7"/>
  <c r="F82" i="7"/>
  <c r="F177" i="7"/>
  <c r="F28" i="7"/>
  <c r="F100" i="7"/>
  <c r="F109" i="7"/>
  <c r="F122" i="7"/>
  <c r="F91" i="7"/>
  <c r="F80" i="7"/>
  <c r="F104" i="7"/>
  <c r="F178" i="7"/>
  <c r="F148" i="7"/>
  <c r="F154" i="7"/>
  <c r="F175" i="7"/>
  <c r="F116" i="7"/>
  <c r="F63" i="7"/>
  <c r="F136" i="7"/>
  <c r="F107" i="7"/>
  <c r="F160" i="7"/>
  <c r="F37" i="7"/>
  <c r="F44" i="7"/>
  <c r="F181" i="7"/>
  <c r="F73" i="7"/>
  <c r="F12" i="7"/>
  <c r="F127" i="7"/>
  <c r="F170" i="7"/>
  <c r="F152" i="7"/>
  <c r="F121" i="7"/>
  <c r="F105" i="7"/>
  <c r="F36" i="7"/>
  <c r="F68" i="7"/>
  <c r="F72" i="7"/>
  <c r="F141" i="7"/>
  <c r="F112" i="7"/>
  <c r="F18" i="7"/>
  <c r="F123" i="7"/>
  <c r="F119" i="7"/>
  <c r="F174" i="7"/>
  <c r="F173" i="7"/>
  <c r="F39" i="7"/>
  <c r="F52" i="7"/>
  <c r="F92" i="7"/>
  <c r="F125" i="7"/>
  <c r="F96" i="7"/>
  <c r="F186" i="7"/>
  <c r="F149" i="7"/>
  <c r="F85" i="7"/>
  <c r="F22" i="7"/>
  <c r="F88" i="7"/>
  <c r="F67" i="7"/>
  <c r="F184" i="7"/>
  <c r="F16" i="7"/>
  <c r="F17" i="7"/>
  <c r="F26" i="7"/>
  <c r="F41" i="7"/>
  <c r="F5" i="7"/>
  <c r="F94" i="7"/>
  <c r="F53" i="7"/>
  <c r="F38" i="7"/>
  <c r="F64" i="7"/>
  <c r="F115" i="7"/>
  <c r="F151" i="7"/>
  <c r="F171" i="7"/>
  <c r="F79" i="7"/>
  <c r="F131" i="7"/>
  <c r="F168" i="7"/>
  <c r="F176" i="7"/>
  <c r="F118" i="7"/>
  <c r="F129" i="7"/>
  <c r="F9" i="7"/>
  <c r="F140" i="7"/>
  <c r="F97" i="7"/>
  <c r="F77" i="7"/>
  <c r="F144" i="7"/>
  <c r="F150" i="7"/>
  <c r="F15" i="7"/>
  <c r="F31" i="7"/>
  <c r="F130" i="7"/>
  <c r="F182" i="7"/>
  <c r="F180" i="7"/>
  <c r="F145" i="7"/>
  <c r="F166" i="7"/>
  <c r="F74" i="7"/>
  <c r="F146" i="7"/>
  <c r="F43" i="7"/>
  <c r="F135" i="7"/>
  <c r="F114" i="7"/>
  <c r="F8" i="7"/>
  <c r="F11" i="7"/>
  <c r="F10" i="7"/>
  <c r="F137" i="7"/>
  <c r="F128" i="7"/>
  <c r="F66" i="7"/>
  <c r="F49" i="7"/>
  <c r="F40" i="7"/>
  <c r="F126" i="7"/>
  <c r="F164" i="7"/>
  <c r="F46" i="7"/>
  <c r="F51" i="7"/>
  <c r="F47" i="7"/>
  <c r="F147" i="7"/>
  <c r="F60" i="7"/>
  <c r="F133" i="7"/>
  <c r="F35" i="7"/>
  <c r="AN176" i="6"/>
  <c r="C176" i="6"/>
  <c r="AN162" i="6"/>
  <c r="C162" i="6"/>
  <c r="AN147" i="6"/>
  <c r="C147" i="6"/>
  <c r="AN133" i="6"/>
  <c r="C133" i="6"/>
  <c r="AN119" i="6"/>
  <c r="C119" i="6"/>
  <c r="AN105" i="6"/>
  <c r="C105" i="6"/>
  <c r="AN91" i="6"/>
  <c r="C91" i="6"/>
  <c r="AN77" i="6"/>
  <c r="C77" i="6"/>
  <c r="AN63" i="6"/>
  <c r="C63" i="6"/>
  <c r="AN49" i="6"/>
  <c r="C49" i="6"/>
  <c r="AN35" i="6"/>
  <c r="C35" i="6"/>
  <c r="AN21" i="6"/>
  <c r="C21" i="6"/>
  <c r="AN7" i="6"/>
  <c r="C7" i="6"/>
  <c r="AN175" i="6"/>
  <c r="C175" i="6"/>
  <c r="AN161" i="6"/>
  <c r="C161" i="6"/>
  <c r="AN146" i="6"/>
  <c r="C146" i="6"/>
  <c r="AN132" i="6"/>
  <c r="C132" i="6"/>
  <c r="AN118" i="6"/>
  <c r="C118" i="6"/>
  <c r="AN104" i="6"/>
  <c r="C104" i="6"/>
  <c r="AN90" i="6"/>
  <c r="C90" i="6"/>
  <c r="AN76" i="6"/>
  <c r="C76" i="6"/>
  <c r="AN62" i="6"/>
  <c r="C62" i="6"/>
  <c r="AN48" i="6"/>
  <c r="C48" i="6"/>
  <c r="AN34" i="6"/>
  <c r="C34" i="6"/>
  <c r="AN20" i="6"/>
  <c r="C20" i="6"/>
  <c r="AN6" i="6"/>
  <c r="C6" i="6"/>
  <c r="AN174" i="6"/>
  <c r="C174" i="6"/>
  <c r="AN160" i="6"/>
  <c r="C160" i="6"/>
  <c r="AN145" i="6"/>
  <c r="C145" i="6"/>
  <c r="AN131" i="6"/>
  <c r="C131" i="6"/>
  <c r="AN117" i="6"/>
  <c r="C117" i="6"/>
  <c r="AN103" i="6"/>
  <c r="C103" i="6"/>
  <c r="AN89" i="6"/>
  <c r="C89" i="6"/>
  <c r="AN75" i="6"/>
  <c r="C75" i="6"/>
  <c r="AN61" i="6"/>
  <c r="C61" i="6"/>
  <c r="AN47" i="6"/>
  <c r="C47" i="6"/>
  <c r="AN33" i="6"/>
  <c r="C33" i="6"/>
  <c r="AN19" i="6"/>
  <c r="C19" i="6"/>
  <c r="AN5" i="6"/>
  <c r="C5" i="6"/>
  <c r="AN187" i="6"/>
  <c r="C187" i="6"/>
  <c r="AN173" i="6"/>
  <c r="C173" i="6"/>
  <c r="AN159" i="6"/>
  <c r="C159" i="6"/>
  <c r="AN144" i="6"/>
  <c r="C144" i="6"/>
  <c r="AN130" i="6"/>
  <c r="C130" i="6"/>
  <c r="AN116" i="6"/>
  <c r="C116" i="6"/>
  <c r="AN102" i="6"/>
  <c r="C102" i="6"/>
  <c r="AN88" i="6"/>
  <c r="C88" i="6"/>
  <c r="AN74" i="6"/>
  <c r="C74" i="6"/>
  <c r="AN60" i="6"/>
  <c r="C60" i="6"/>
  <c r="AN46" i="6"/>
  <c r="C46" i="6"/>
  <c r="AN32" i="6"/>
  <c r="C32" i="6"/>
  <c r="AN18" i="6"/>
  <c r="C18" i="6"/>
  <c r="F34" i="11"/>
  <c r="F58" i="11"/>
  <c r="F111" i="11"/>
  <c r="F53" i="11"/>
  <c r="F153" i="11"/>
  <c r="F50" i="11"/>
  <c r="F148" i="11"/>
  <c r="F89" i="11"/>
  <c r="F92" i="11"/>
  <c r="F15" i="11"/>
  <c r="F61" i="11"/>
  <c r="F174" i="11"/>
  <c r="F40" i="11"/>
  <c r="F158" i="11"/>
  <c r="F98" i="11"/>
  <c r="F134" i="11"/>
  <c r="F63" i="11"/>
  <c r="F135" i="11"/>
  <c r="F38" i="11"/>
  <c r="F23" i="11"/>
  <c r="F151" i="11"/>
  <c r="F30" i="11"/>
  <c r="F80" i="11"/>
  <c r="F122" i="11"/>
  <c r="F104" i="11"/>
  <c r="F169" i="11"/>
  <c r="F66" i="11"/>
  <c r="F147" i="11"/>
  <c r="F115" i="11"/>
  <c r="F112" i="11"/>
  <c r="F116" i="11"/>
  <c r="F88" i="11"/>
  <c r="F7" i="11"/>
  <c r="F68" i="11"/>
  <c r="F127" i="11"/>
  <c r="F124" i="11"/>
  <c r="F55" i="11"/>
  <c r="F69" i="11"/>
  <c r="F120" i="11"/>
  <c r="F100" i="11"/>
  <c r="F33" i="11"/>
  <c r="F46" i="11"/>
  <c r="F17" i="11"/>
  <c r="F140" i="11"/>
  <c r="F156" i="11"/>
  <c r="F131" i="11"/>
  <c r="F142" i="11"/>
  <c r="F57" i="11"/>
  <c r="F121" i="11"/>
  <c r="F106" i="11"/>
  <c r="F96" i="11"/>
  <c r="F157" i="11"/>
  <c r="F56" i="11"/>
  <c r="F123" i="11"/>
  <c r="F168" i="11"/>
  <c r="F71" i="11"/>
  <c r="F54" i="11"/>
  <c r="F118" i="11"/>
  <c r="F73" i="11"/>
  <c r="F97" i="11"/>
  <c r="F81" i="11"/>
  <c r="F8" i="11"/>
  <c r="F10" i="11"/>
  <c r="F110" i="11"/>
  <c r="F59" i="11"/>
  <c r="F45" i="11"/>
  <c r="F44" i="11"/>
  <c r="F132" i="11"/>
  <c r="F149" i="11"/>
  <c r="F74" i="11"/>
  <c r="F51" i="11"/>
  <c r="F47" i="11"/>
  <c r="F139" i="11"/>
  <c r="F24" i="11"/>
  <c r="F18" i="11"/>
  <c r="F114" i="11"/>
  <c r="F137" i="11"/>
  <c r="F65" i="11"/>
  <c r="F155" i="11"/>
  <c r="F143" i="11"/>
  <c r="F129" i="11"/>
  <c r="F163" i="11"/>
  <c r="F133" i="11"/>
  <c r="F177" i="11"/>
  <c r="F86" i="11"/>
  <c r="F76" i="11"/>
  <c r="F64" i="11"/>
  <c r="F172" i="11"/>
  <c r="F167" i="11"/>
  <c r="F165" i="11"/>
  <c r="F41" i="11"/>
  <c r="F185" i="11"/>
  <c r="F27" i="11"/>
  <c r="F60" i="11"/>
  <c r="F87" i="11"/>
  <c r="F20" i="11"/>
  <c r="F179" i="11"/>
  <c r="F49" i="11"/>
  <c r="F99" i="11"/>
  <c r="F180" i="11"/>
  <c r="F187" i="11"/>
  <c r="F9" i="11"/>
  <c r="F79" i="11"/>
  <c r="F130" i="11"/>
  <c r="F154" i="11"/>
  <c r="F25" i="11"/>
  <c r="F78" i="11"/>
  <c r="F119" i="11"/>
  <c r="F162" i="11"/>
  <c r="F21" i="11"/>
  <c r="F32" i="11"/>
  <c r="F11" i="11"/>
  <c r="F105" i="11"/>
  <c r="F145" i="11"/>
  <c r="F94" i="11"/>
  <c r="F141" i="11"/>
  <c r="F67" i="11"/>
  <c r="F181" i="11"/>
  <c r="F16" i="11"/>
  <c r="F103" i="11"/>
  <c r="F117" i="11"/>
  <c r="F90" i="11"/>
  <c r="F113" i="11"/>
  <c r="F19" i="11"/>
  <c r="F182" i="11"/>
  <c r="F77" i="11"/>
  <c r="F91" i="11"/>
  <c r="F109" i="11"/>
  <c r="F146" i="11"/>
  <c r="F164" i="11"/>
  <c r="F178" i="11"/>
  <c r="F183" i="11"/>
  <c r="F126" i="11"/>
  <c r="F37" i="11"/>
  <c r="F43" i="11"/>
  <c r="F72" i="11"/>
  <c r="F35" i="11"/>
  <c r="F70" i="11"/>
  <c r="F12" i="11"/>
  <c r="F75" i="11"/>
  <c r="F166" i="11"/>
  <c r="F36" i="11"/>
  <c r="F26" i="11"/>
  <c r="F136" i="11"/>
  <c r="F107" i="11"/>
  <c r="F171" i="11"/>
  <c r="F93" i="11"/>
  <c r="F6" i="11"/>
  <c r="F152" i="11"/>
  <c r="F28" i="11"/>
  <c r="F144" i="11"/>
  <c r="F125" i="11"/>
  <c r="F150" i="11"/>
  <c r="F13" i="11"/>
  <c r="F31" i="11"/>
  <c r="F161" i="11"/>
  <c r="F102" i="11"/>
  <c r="F85" i="11"/>
  <c r="F29" i="11"/>
  <c r="F84" i="11"/>
  <c r="F52" i="11"/>
  <c r="F83" i="11"/>
  <c r="F160" i="11"/>
  <c r="F176" i="11"/>
  <c r="F14" i="11"/>
  <c r="F159" i="11"/>
  <c r="F108" i="11"/>
  <c r="F128" i="11"/>
  <c r="F101" i="11"/>
  <c r="F39" i="11"/>
  <c r="F62" i="11"/>
  <c r="F42" i="11"/>
  <c r="F186" i="11"/>
  <c r="F138" i="11"/>
  <c r="F48" i="11"/>
  <c r="F82" i="11"/>
  <c r="F173" i="11"/>
  <c r="F175" i="11"/>
  <c r="F95" i="11"/>
  <c r="F22" i="11"/>
  <c r="F184" i="11"/>
  <c r="F170" i="11"/>
  <c r="F188" i="11"/>
  <c r="AN186" i="6"/>
  <c r="C186" i="6"/>
  <c r="AN172" i="6"/>
  <c r="C172" i="6"/>
  <c r="AN158" i="6"/>
  <c r="C158" i="6"/>
  <c r="AN143" i="6"/>
  <c r="C143" i="6"/>
  <c r="AN129" i="6"/>
  <c r="C129" i="6"/>
  <c r="AN115" i="6"/>
  <c r="C115" i="6"/>
  <c r="AN101" i="6"/>
  <c r="C101" i="6"/>
  <c r="AN87" i="6"/>
  <c r="C87" i="6"/>
  <c r="AN73" i="6"/>
  <c r="C73" i="6"/>
  <c r="AN59" i="6"/>
  <c r="C59" i="6"/>
  <c r="AN45" i="6"/>
  <c r="C45" i="6"/>
  <c r="AN31" i="6"/>
  <c r="C31" i="6"/>
  <c r="AN17" i="6"/>
  <c r="C17" i="6"/>
  <c r="F141" i="12"/>
  <c r="F17" i="12"/>
  <c r="F168" i="12"/>
  <c r="F102" i="12"/>
  <c r="F20" i="12"/>
  <c r="F87" i="12"/>
  <c r="F67" i="12"/>
  <c r="F81" i="12"/>
  <c r="F126" i="12"/>
  <c r="F167" i="12"/>
  <c r="F42" i="12"/>
  <c r="F172" i="12"/>
  <c r="F29" i="12"/>
  <c r="F123" i="12"/>
  <c r="F130" i="12"/>
  <c r="F134" i="12"/>
  <c r="F10" i="12"/>
  <c r="F8" i="12"/>
  <c r="F60" i="12"/>
  <c r="F45" i="12"/>
  <c r="F124" i="12"/>
  <c r="F97" i="12"/>
  <c r="F105" i="12"/>
  <c r="F180" i="12"/>
  <c r="F157" i="12"/>
  <c r="F184" i="12"/>
  <c r="F70" i="12"/>
  <c r="F125" i="12"/>
  <c r="F23" i="12"/>
  <c r="F127" i="12"/>
  <c r="F189" i="12"/>
  <c r="F33" i="12"/>
  <c r="F35" i="12"/>
  <c r="F173" i="12"/>
  <c r="F77" i="12"/>
  <c r="F132" i="12"/>
  <c r="F152" i="12"/>
  <c r="F114" i="12"/>
  <c r="F51" i="12"/>
  <c r="F58" i="12"/>
  <c r="F52" i="12"/>
  <c r="F79" i="12"/>
  <c r="F186" i="12"/>
  <c r="F43" i="12"/>
  <c r="F106" i="12"/>
  <c r="F163" i="12"/>
  <c r="F165" i="12"/>
  <c r="F63" i="12"/>
  <c r="F69" i="12"/>
  <c r="F176" i="12"/>
  <c r="F113" i="12"/>
  <c r="F147" i="12"/>
  <c r="F32" i="12"/>
  <c r="F99" i="12"/>
  <c r="F12" i="12"/>
  <c r="F148" i="12"/>
  <c r="F73" i="12"/>
  <c r="F161" i="12"/>
  <c r="F118" i="12"/>
  <c r="F143" i="12"/>
  <c r="F181" i="12"/>
  <c r="F11" i="12"/>
  <c r="F68" i="12"/>
  <c r="F158" i="12"/>
  <c r="F119" i="12"/>
  <c r="F56" i="12"/>
  <c r="F174" i="12"/>
  <c r="F19" i="12"/>
  <c r="F59" i="12"/>
  <c r="F101" i="12"/>
  <c r="F117" i="12"/>
  <c r="F22" i="12"/>
  <c r="F110" i="12"/>
  <c r="F104" i="12"/>
  <c r="F136" i="12"/>
  <c r="F34" i="12"/>
  <c r="F109" i="12"/>
  <c r="F95" i="12"/>
  <c r="F169" i="12"/>
  <c r="F30" i="12"/>
  <c r="F151" i="12"/>
  <c r="F66" i="12"/>
  <c r="F98" i="12"/>
  <c r="F185" i="12"/>
  <c r="F78" i="12"/>
  <c r="F41" i="12"/>
  <c r="F120" i="12"/>
  <c r="F50" i="12"/>
  <c r="F75" i="12"/>
  <c r="F175" i="12"/>
  <c r="F39" i="12"/>
  <c r="F144" i="12"/>
  <c r="F47" i="12"/>
  <c r="F103" i="12"/>
  <c r="F37" i="12"/>
  <c r="F150" i="12"/>
  <c r="F91" i="12"/>
  <c r="F149" i="12"/>
  <c r="F140" i="12"/>
  <c r="F90" i="12"/>
  <c r="F166" i="12"/>
  <c r="F93" i="12"/>
  <c r="F57" i="12"/>
  <c r="F74" i="12"/>
  <c r="F46" i="12"/>
  <c r="F13" i="12"/>
  <c r="F48" i="12"/>
  <c r="F179" i="12"/>
  <c r="F107" i="12"/>
  <c r="F84" i="12"/>
  <c r="F31" i="12"/>
  <c r="F65" i="12"/>
  <c r="F177" i="12"/>
  <c r="F164" i="12"/>
  <c r="F122" i="12"/>
  <c r="F115" i="12"/>
  <c r="F55" i="12"/>
  <c r="F26" i="12"/>
  <c r="F138" i="12"/>
  <c r="F162" i="12"/>
  <c r="F170" i="12"/>
  <c r="F92" i="12"/>
  <c r="F129" i="12"/>
  <c r="F86" i="12"/>
  <c r="F49" i="12"/>
  <c r="F154" i="12"/>
  <c r="F64" i="12"/>
  <c r="F155" i="12"/>
  <c r="F27" i="12"/>
  <c r="F38" i="12"/>
  <c r="F62" i="12"/>
  <c r="F188" i="12"/>
  <c r="F182" i="12"/>
  <c r="F85" i="12"/>
  <c r="F178" i="12"/>
  <c r="F142" i="12"/>
  <c r="F171" i="12"/>
  <c r="F7" i="12"/>
  <c r="F153" i="12"/>
  <c r="F108" i="12"/>
  <c r="F89" i="12"/>
  <c r="F16" i="12"/>
  <c r="F88" i="12"/>
  <c r="F160" i="12"/>
  <c r="F139" i="12"/>
  <c r="F71" i="12"/>
  <c r="F96" i="12"/>
  <c r="F137" i="12"/>
  <c r="F135" i="12"/>
  <c r="F133" i="12"/>
  <c r="F9" i="12"/>
  <c r="F83" i="12"/>
  <c r="F21" i="12"/>
  <c r="F76" i="12"/>
  <c r="F25" i="12"/>
  <c r="F112" i="12"/>
  <c r="F53" i="12"/>
  <c r="F116" i="12"/>
  <c r="F100" i="12"/>
  <c r="F146" i="12"/>
  <c r="F94" i="12"/>
  <c r="F72" i="12"/>
  <c r="F156" i="12"/>
  <c r="F44" i="12"/>
  <c r="F54" i="12"/>
  <c r="F28" i="12"/>
  <c r="F187" i="12"/>
  <c r="F61" i="12"/>
  <c r="F18" i="12"/>
  <c r="F121" i="12"/>
  <c r="F24" i="12"/>
  <c r="F145" i="12"/>
  <c r="F80" i="12"/>
  <c r="F183" i="12"/>
  <c r="F15" i="12"/>
  <c r="F82" i="12"/>
  <c r="F14" i="12"/>
  <c r="F159" i="12"/>
  <c r="F40" i="12"/>
  <c r="F128" i="12"/>
  <c r="F36" i="12"/>
  <c r="F131" i="12"/>
  <c r="F111" i="12"/>
  <c r="AN167" i="6"/>
  <c r="C167" i="6"/>
  <c r="AN177" i="6"/>
  <c r="C177" i="6"/>
  <c r="AN163" i="6"/>
  <c r="C163" i="6"/>
  <c r="AN134" i="6"/>
  <c r="C134" i="6"/>
  <c r="AN92" i="6"/>
  <c r="C92" i="6"/>
  <c r="AN64" i="6"/>
  <c r="C64" i="6"/>
  <c r="AN36" i="6"/>
  <c r="C36" i="6"/>
  <c r="AN8" i="6"/>
  <c r="C8" i="6"/>
  <c r="AN185" i="6"/>
  <c r="C185" i="6"/>
  <c r="AN171" i="6"/>
  <c r="C171" i="6"/>
  <c r="AN142" i="6"/>
  <c r="C142" i="6"/>
  <c r="AN128" i="6"/>
  <c r="C128" i="6"/>
  <c r="AN114" i="6"/>
  <c r="C114" i="6"/>
  <c r="AN100" i="6"/>
  <c r="C100" i="6"/>
  <c r="AN86" i="6"/>
  <c r="C86" i="6"/>
  <c r="AN72" i="6"/>
  <c r="C72" i="6"/>
  <c r="AN58" i="6"/>
  <c r="C58" i="6"/>
  <c r="AN44" i="6"/>
  <c r="C44" i="6"/>
  <c r="AN30" i="6"/>
  <c r="C30" i="6"/>
  <c r="AN16" i="6"/>
  <c r="C16" i="6"/>
  <c r="AN184" i="6"/>
  <c r="C184" i="6"/>
  <c r="AN170" i="6"/>
  <c r="C170" i="6"/>
  <c r="AN155" i="6"/>
  <c r="C155" i="6"/>
  <c r="AN141" i="6"/>
  <c r="C141" i="6"/>
  <c r="AN127" i="6"/>
  <c r="C127" i="6"/>
  <c r="AN113" i="6"/>
  <c r="C113" i="6"/>
  <c r="AN99" i="6"/>
  <c r="C99" i="6"/>
  <c r="AN85" i="6"/>
  <c r="C85" i="6"/>
  <c r="AN71" i="6"/>
  <c r="C71" i="6"/>
  <c r="AN57" i="6"/>
  <c r="C57" i="6"/>
  <c r="AN43" i="6"/>
  <c r="C43" i="6"/>
  <c r="AN29" i="6"/>
  <c r="C29" i="6"/>
  <c r="AN15" i="6"/>
  <c r="C15" i="6"/>
  <c r="AN181" i="6"/>
  <c r="C181" i="6"/>
  <c r="AN183" i="6"/>
  <c r="C183" i="6"/>
  <c r="AN169" i="6"/>
  <c r="C169" i="6"/>
  <c r="AN154" i="6"/>
  <c r="C154" i="6"/>
  <c r="AN140" i="6"/>
  <c r="C140" i="6"/>
  <c r="AN126" i="6"/>
  <c r="C126" i="6"/>
  <c r="AN112" i="6"/>
  <c r="C112" i="6"/>
  <c r="AN98" i="6"/>
  <c r="C98" i="6"/>
  <c r="AN84" i="6"/>
  <c r="C84" i="6"/>
  <c r="AN70" i="6"/>
  <c r="C70" i="6"/>
  <c r="AN56" i="6"/>
  <c r="C56" i="6"/>
  <c r="AN42" i="6"/>
  <c r="C42" i="6"/>
  <c r="AN28" i="6"/>
  <c r="C28" i="6"/>
  <c r="AN14" i="6"/>
  <c r="C14" i="6"/>
  <c r="AN166" i="6"/>
  <c r="C166" i="6"/>
  <c r="AN137" i="6"/>
  <c r="C137" i="6"/>
  <c r="AN109" i="6"/>
  <c r="C109" i="6"/>
  <c r="AN81" i="6"/>
  <c r="C81" i="6"/>
  <c r="AN39" i="6"/>
  <c r="C39" i="6"/>
  <c r="AN11" i="6"/>
  <c r="C11" i="6"/>
  <c r="AN106" i="6"/>
  <c r="C106" i="6"/>
  <c r="AN182" i="6"/>
  <c r="C182" i="6"/>
  <c r="AN168" i="6"/>
  <c r="C168" i="6"/>
  <c r="AN153" i="6"/>
  <c r="C153" i="6"/>
  <c r="AN139" i="6"/>
  <c r="C139" i="6"/>
  <c r="AN125" i="6"/>
  <c r="C125" i="6"/>
  <c r="AN111" i="6"/>
  <c r="C111" i="6"/>
  <c r="AN97" i="6"/>
  <c r="C97" i="6"/>
  <c r="AN83" i="6"/>
  <c r="C83" i="6"/>
  <c r="AN69" i="6"/>
  <c r="C69" i="6"/>
  <c r="AN55" i="6"/>
  <c r="C55" i="6"/>
  <c r="AN41" i="6"/>
  <c r="C41" i="6"/>
  <c r="AN27" i="6"/>
  <c r="C27" i="6"/>
  <c r="AN13" i="6"/>
  <c r="C13" i="6"/>
  <c r="F161" i="8"/>
  <c r="F8" i="8"/>
  <c r="F158" i="8"/>
  <c r="F149" i="8"/>
  <c r="F177" i="8"/>
  <c r="F131" i="8"/>
  <c r="F111" i="8"/>
  <c r="F13" i="8"/>
  <c r="F142" i="8"/>
  <c r="F129" i="8"/>
  <c r="F147" i="8"/>
  <c r="F112" i="8"/>
  <c r="F153" i="8"/>
  <c r="F25" i="8"/>
  <c r="F49" i="8"/>
  <c r="F24" i="8"/>
  <c r="F80" i="8"/>
  <c r="F31" i="8"/>
  <c r="F69" i="8"/>
  <c r="F16" i="8"/>
  <c r="F11" i="8"/>
  <c r="F150" i="8"/>
  <c r="F108" i="8"/>
  <c r="F139" i="8"/>
  <c r="F105" i="8"/>
  <c r="F57" i="8"/>
  <c r="F144" i="8"/>
  <c r="F9" i="8"/>
  <c r="F165" i="8"/>
  <c r="F6" i="8"/>
  <c r="F157" i="8"/>
  <c r="F135" i="8"/>
  <c r="F176" i="8"/>
  <c r="F138" i="8"/>
  <c r="F100" i="8"/>
  <c r="F77" i="8"/>
  <c r="F88" i="8"/>
  <c r="F115" i="8"/>
  <c r="F162" i="8"/>
  <c r="F114" i="8"/>
  <c r="F110" i="8"/>
  <c r="F43" i="8"/>
  <c r="F143" i="8"/>
  <c r="F124" i="8"/>
  <c r="F50" i="8"/>
  <c r="F172" i="8"/>
  <c r="F81" i="8"/>
  <c r="F14" i="8"/>
  <c r="F122" i="8"/>
  <c r="F36" i="8"/>
  <c r="F128" i="8"/>
  <c r="F79" i="8"/>
  <c r="F45" i="8"/>
  <c r="F74" i="8"/>
  <c r="F71" i="8"/>
  <c r="F178" i="8"/>
  <c r="F34" i="8"/>
  <c r="F99" i="8"/>
  <c r="F22" i="8"/>
  <c r="F7" i="8"/>
  <c r="F140" i="8"/>
  <c r="F29" i="8"/>
  <c r="F173" i="8"/>
  <c r="F20" i="8"/>
  <c r="F33" i="8"/>
  <c r="F70" i="8"/>
  <c r="F145" i="8"/>
  <c r="F125" i="8"/>
  <c r="F12" i="8"/>
  <c r="F102" i="8"/>
  <c r="F119" i="8"/>
  <c r="F41" i="8"/>
  <c r="F84" i="8"/>
  <c r="F121" i="8"/>
  <c r="F82" i="8"/>
  <c r="F40" i="8"/>
  <c r="F51" i="8"/>
  <c r="F96" i="8"/>
  <c r="F120" i="8"/>
  <c r="F37" i="8"/>
  <c r="F146" i="8"/>
  <c r="F61" i="8"/>
  <c r="F91" i="8"/>
  <c r="F167" i="8"/>
  <c r="F53" i="8"/>
  <c r="F160" i="8"/>
  <c r="F10" i="8"/>
  <c r="F168" i="8"/>
  <c r="F101" i="8"/>
  <c r="F59" i="8"/>
  <c r="F23" i="8"/>
  <c r="F137" i="8"/>
  <c r="F98" i="8"/>
  <c r="F141" i="8"/>
  <c r="F109" i="8"/>
  <c r="F17" i="8"/>
  <c r="F64" i="8"/>
  <c r="F73" i="8"/>
  <c r="F26" i="8"/>
  <c r="F55" i="8"/>
  <c r="F130" i="8"/>
  <c r="F54" i="8"/>
  <c r="F104" i="8"/>
  <c r="F75" i="8"/>
  <c r="F180" i="8"/>
  <c r="F92" i="8"/>
  <c r="F76" i="8"/>
  <c r="F83" i="8"/>
  <c r="F159" i="8"/>
  <c r="F185" i="8"/>
  <c r="F136" i="8"/>
  <c r="F56" i="8"/>
  <c r="F72" i="8"/>
  <c r="F188" i="8"/>
  <c r="F39" i="8"/>
  <c r="F47" i="8"/>
  <c r="F87" i="8"/>
  <c r="F94" i="8"/>
  <c r="F32" i="8"/>
  <c r="F103" i="8"/>
  <c r="F15" i="8"/>
  <c r="F164" i="8"/>
  <c r="F95" i="8"/>
  <c r="F46" i="8"/>
  <c r="F44" i="8"/>
  <c r="F155" i="8"/>
  <c r="F186" i="8"/>
  <c r="F65" i="8"/>
  <c r="F97" i="8"/>
  <c r="F48" i="8"/>
  <c r="F28" i="8"/>
  <c r="F66" i="8"/>
  <c r="F35" i="8"/>
  <c r="F175" i="8"/>
  <c r="F184" i="8"/>
  <c r="F127" i="8"/>
  <c r="F52" i="8"/>
  <c r="F170" i="8"/>
  <c r="F30" i="8"/>
  <c r="F107" i="8"/>
  <c r="F85" i="8"/>
  <c r="F171" i="8"/>
  <c r="F183" i="8"/>
  <c r="F113" i="8"/>
  <c r="F156" i="8"/>
  <c r="F68" i="8"/>
  <c r="F154" i="8"/>
  <c r="F19" i="8"/>
  <c r="F27" i="8"/>
  <c r="F133" i="8"/>
  <c r="F78" i="8"/>
  <c r="F179" i="8"/>
  <c r="F181" i="8"/>
  <c r="F123" i="8"/>
  <c r="F174" i="8"/>
  <c r="F132" i="8"/>
  <c r="F148" i="8"/>
  <c r="F18" i="8"/>
  <c r="F166" i="8"/>
  <c r="F21" i="8"/>
  <c r="F106" i="8"/>
  <c r="F163" i="8"/>
  <c r="F118" i="8"/>
  <c r="F67" i="8"/>
  <c r="F182" i="8"/>
  <c r="F90" i="8"/>
  <c r="F60" i="8"/>
  <c r="F134" i="8"/>
  <c r="F58" i="8"/>
  <c r="F152" i="8"/>
  <c r="F187" i="8"/>
  <c r="F151" i="8"/>
  <c r="F169" i="8"/>
  <c r="F117" i="8"/>
  <c r="F63" i="8"/>
  <c r="F89" i="8"/>
  <c r="F116" i="8"/>
  <c r="F42" i="8"/>
  <c r="F86" i="8"/>
  <c r="F126" i="8"/>
  <c r="F93" i="8"/>
  <c r="F38" i="8"/>
  <c r="F62" i="8"/>
  <c r="F6" i="20"/>
  <c r="F8" i="20"/>
  <c r="F25" i="20"/>
  <c r="F128" i="20"/>
  <c r="F170" i="20"/>
  <c r="F49" i="20"/>
  <c r="F9" i="20"/>
  <c r="F162" i="20"/>
  <c r="F151" i="20"/>
  <c r="F101" i="20"/>
  <c r="F79" i="20"/>
  <c r="F115" i="20"/>
  <c r="F65" i="20"/>
  <c r="F106" i="20"/>
  <c r="V6" i="20"/>
  <c r="U6" i="20" s="1"/>
  <c r="F42" i="20"/>
  <c r="F147" i="20"/>
  <c r="F182" i="20"/>
  <c r="F171" i="20"/>
  <c r="F68" i="20"/>
  <c r="F157" i="20"/>
  <c r="F163" i="20"/>
  <c r="F47" i="20"/>
  <c r="F100" i="20"/>
  <c r="F125" i="20"/>
  <c r="F94" i="20"/>
  <c r="F90" i="20"/>
  <c r="F77" i="20"/>
  <c r="F58" i="20"/>
  <c r="F18" i="20"/>
  <c r="F13" i="20"/>
  <c r="F85" i="20"/>
  <c r="F54" i="20"/>
  <c r="F67" i="20"/>
  <c r="F175" i="20"/>
  <c r="F92" i="20"/>
  <c r="F33" i="20"/>
  <c r="F107" i="20"/>
  <c r="F66" i="20"/>
  <c r="F61" i="20"/>
  <c r="F7" i="20"/>
  <c r="F179" i="20"/>
  <c r="F180" i="20"/>
  <c r="F50" i="20"/>
  <c r="F155" i="20"/>
  <c r="F59" i="20"/>
  <c r="F80" i="20"/>
  <c r="F138" i="20"/>
  <c r="F78" i="20"/>
  <c r="F41" i="20"/>
  <c r="F132" i="20"/>
  <c r="F88" i="20"/>
  <c r="F187" i="20"/>
  <c r="F24" i="20"/>
  <c r="F137" i="20"/>
  <c r="F129" i="20"/>
  <c r="F131" i="20"/>
  <c r="F109" i="20"/>
  <c r="F143" i="20"/>
  <c r="F71" i="20"/>
  <c r="F165" i="20"/>
  <c r="F86" i="20"/>
  <c r="F52" i="20"/>
  <c r="F60" i="20"/>
  <c r="F136" i="20"/>
  <c r="F20" i="20"/>
  <c r="F81" i="20"/>
  <c r="F146" i="20"/>
  <c r="F30" i="20"/>
  <c r="F150" i="20"/>
  <c r="F55" i="20"/>
  <c r="F51" i="20"/>
  <c r="F118" i="20"/>
  <c r="F159" i="20"/>
  <c r="F158" i="20"/>
  <c r="F173" i="20"/>
  <c r="F153" i="20"/>
  <c r="F178" i="20"/>
  <c r="F72" i="20"/>
  <c r="F172" i="20"/>
  <c r="F166" i="20"/>
  <c r="F123" i="20"/>
  <c r="F102" i="20"/>
  <c r="F32" i="20"/>
  <c r="F73" i="20"/>
  <c r="F145" i="20"/>
  <c r="F91" i="20"/>
  <c r="F11" i="20"/>
  <c r="F37" i="20"/>
  <c r="F188" i="20"/>
  <c r="F164" i="20"/>
  <c r="F31" i="20"/>
  <c r="F53" i="20"/>
  <c r="F98" i="20"/>
  <c r="F16" i="20"/>
  <c r="F105" i="20"/>
  <c r="F119" i="20"/>
  <c r="F21" i="20"/>
  <c r="F141" i="20"/>
  <c r="F48" i="20"/>
  <c r="F113" i="20"/>
  <c r="F161" i="20"/>
  <c r="F124" i="20"/>
  <c r="F45" i="20"/>
  <c r="F15" i="20"/>
  <c r="F87" i="20"/>
  <c r="F177" i="20"/>
  <c r="F26" i="20"/>
  <c r="F126" i="20"/>
  <c r="F35" i="20"/>
  <c r="F97" i="20"/>
  <c r="F135" i="20"/>
  <c r="F184" i="20"/>
  <c r="F36" i="20"/>
  <c r="F148" i="20"/>
  <c r="F76" i="20"/>
  <c r="F62" i="20"/>
  <c r="F108" i="20"/>
  <c r="F29" i="20"/>
  <c r="F96" i="20"/>
  <c r="F84" i="20"/>
  <c r="F156" i="20"/>
  <c r="F14" i="20"/>
  <c r="F75" i="20"/>
  <c r="F169" i="20"/>
  <c r="F40" i="20"/>
  <c r="F83" i="20"/>
  <c r="F120" i="20"/>
  <c r="F70" i="20"/>
  <c r="F17" i="20"/>
  <c r="F117" i="20"/>
  <c r="F63" i="20"/>
  <c r="F69" i="20"/>
  <c r="F130" i="20"/>
  <c r="F56" i="20"/>
  <c r="F57" i="20"/>
  <c r="F12" i="20"/>
  <c r="F111" i="20"/>
  <c r="F38" i="20"/>
  <c r="F23" i="20"/>
  <c r="F174" i="20"/>
  <c r="F103" i="20"/>
  <c r="F93" i="20"/>
  <c r="F10" i="20"/>
  <c r="F99" i="20"/>
  <c r="F160" i="20"/>
  <c r="F133" i="20"/>
  <c r="F95" i="20"/>
  <c r="F104" i="20"/>
  <c r="F44" i="20"/>
  <c r="F27" i="20"/>
  <c r="F121" i="20"/>
  <c r="F28" i="20"/>
  <c r="F122" i="20"/>
  <c r="F168" i="20"/>
  <c r="F149" i="20"/>
  <c r="F144" i="20"/>
  <c r="F140" i="20"/>
  <c r="F167" i="20"/>
  <c r="F154" i="20"/>
  <c r="F112" i="20"/>
  <c r="F186" i="20"/>
  <c r="F39" i="20"/>
  <c r="F185" i="20"/>
  <c r="F74" i="20"/>
  <c r="F89" i="20"/>
  <c r="F142" i="20"/>
  <c r="F64" i="20"/>
  <c r="F46" i="20"/>
  <c r="F110" i="20"/>
  <c r="F114" i="20"/>
  <c r="F152" i="20"/>
  <c r="F34" i="20"/>
  <c r="F134" i="20"/>
  <c r="F183" i="20"/>
  <c r="F82" i="20"/>
  <c r="F176" i="20"/>
  <c r="F127" i="20"/>
  <c r="F19" i="20"/>
  <c r="F116" i="20"/>
  <c r="F43" i="20"/>
  <c r="F22" i="20"/>
  <c r="F139" i="20"/>
  <c r="F181" i="20"/>
  <c r="AN138" i="6"/>
  <c r="C138" i="6"/>
  <c r="AN124" i="6"/>
  <c r="C124" i="6"/>
  <c r="AN110" i="6"/>
  <c r="C110" i="6"/>
  <c r="AN96" i="6"/>
  <c r="C96" i="6"/>
  <c r="AN82" i="6"/>
  <c r="C82" i="6"/>
  <c r="AN68" i="6"/>
  <c r="C68" i="6"/>
  <c r="AN54" i="6"/>
  <c r="C54" i="6"/>
  <c r="AN40" i="6"/>
  <c r="C40" i="6"/>
  <c r="AN26" i="6"/>
  <c r="C26" i="6"/>
  <c r="AN12" i="6"/>
  <c r="C12" i="6"/>
  <c r="E5" i="39" l="1"/>
  <c r="D5" i="45"/>
  <c r="D17" i="45"/>
  <c r="E6" i="45"/>
  <c r="D3" i="45"/>
  <c r="E4" i="39"/>
  <c r="D18" i="45"/>
  <c r="E7" i="45"/>
  <c r="D15" i="45"/>
  <c r="E4" i="45"/>
  <c r="D8" i="39"/>
  <c r="E8" i="39" s="1"/>
  <c r="D26" i="39"/>
  <c r="D28" i="39"/>
  <c r="D18" i="39"/>
  <c r="D19" i="39"/>
  <c r="D27" i="39"/>
  <c r="AN11" i="1"/>
  <c r="AM21" i="1"/>
  <c r="AN21" i="1" s="1"/>
  <c r="AM17" i="1"/>
  <c r="AN17" i="1" s="1"/>
  <c r="AN7" i="1"/>
  <c r="AM12" i="1"/>
  <c r="AN12" i="1" s="1"/>
  <c r="AT26" i="1"/>
  <c r="AU26" i="1" s="1"/>
  <c r="AM16" i="1"/>
  <c r="AN8" i="1"/>
  <c r="F9" i="10"/>
  <c r="F10" i="10"/>
  <c r="F11" i="10"/>
  <c r="F7" i="10"/>
  <c r="F13" i="10"/>
  <c r="F8" i="10"/>
  <c r="F12" i="10"/>
  <c r="F6" i="10"/>
  <c r="F64" i="10"/>
  <c r="F36" i="10"/>
  <c r="F31" i="10"/>
  <c r="F17" i="10"/>
  <c r="F114" i="10"/>
  <c r="F54" i="10"/>
  <c r="F23" i="10"/>
  <c r="F18" i="10"/>
  <c r="F42" i="10"/>
  <c r="F172" i="10"/>
  <c r="F175" i="10"/>
  <c r="F170" i="10"/>
  <c r="F115" i="10"/>
  <c r="F93" i="10"/>
  <c r="F83" i="10"/>
  <c r="F138" i="10"/>
  <c r="F127" i="10"/>
  <c r="F77" i="10"/>
  <c r="F72" i="10"/>
  <c r="F22" i="10"/>
  <c r="C190" i="10"/>
  <c r="C191" i="10" s="1"/>
  <c r="F124" i="10"/>
  <c r="F78" i="10"/>
  <c r="F79" i="10"/>
  <c r="F139" i="10"/>
  <c r="F85" i="10"/>
  <c r="F135" i="10"/>
  <c r="F15" i="10"/>
  <c r="F125" i="10"/>
  <c r="F158" i="10"/>
  <c r="F169" i="10"/>
  <c r="F181" i="10"/>
  <c r="F154" i="10"/>
  <c r="F186" i="10"/>
  <c r="F182" i="10"/>
  <c r="F82" i="10"/>
  <c r="F74" i="10"/>
  <c r="F167" i="10"/>
  <c r="F131" i="10"/>
  <c r="F145" i="10"/>
  <c r="F101" i="10"/>
  <c r="F148" i="10"/>
  <c r="F102" i="10"/>
  <c r="F153" i="15"/>
  <c r="F168" i="15"/>
  <c r="F111" i="15"/>
  <c r="F125" i="15"/>
  <c r="F173" i="15"/>
  <c r="F165" i="15"/>
  <c r="F43" i="15"/>
  <c r="F51" i="15"/>
  <c r="F12" i="15"/>
  <c r="F56" i="15"/>
  <c r="F48" i="15"/>
  <c r="F30" i="15"/>
  <c r="F181" i="15"/>
  <c r="F145" i="15"/>
  <c r="F44" i="15"/>
  <c r="F49" i="15"/>
  <c r="F159" i="15"/>
  <c r="F8" i="15"/>
  <c r="F77" i="15"/>
  <c r="F101" i="15"/>
  <c r="F124" i="15"/>
  <c r="F133" i="15"/>
  <c r="F107" i="15"/>
  <c r="F21" i="15"/>
  <c r="F179" i="15"/>
  <c r="F64" i="15"/>
  <c r="F91" i="15"/>
  <c r="F164" i="15"/>
  <c r="F129" i="15"/>
  <c r="F19" i="15"/>
  <c r="F79" i="15"/>
  <c r="F58" i="15"/>
  <c r="F86" i="15"/>
  <c r="F180" i="15"/>
  <c r="F65" i="15"/>
  <c r="F186" i="15"/>
  <c r="F26" i="15"/>
  <c r="F71" i="15"/>
  <c r="F7" i="15"/>
  <c r="F75" i="15"/>
  <c r="F157" i="15"/>
  <c r="F123" i="15"/>
  <c r="F131" i="15"/>
  <c r="F28" i="15"/>
  <c r="F83" i="15"/>
  <c r="F176" i="15"/>
  <c r="F139" i="15"/>
  <c r="F27" i="15"/>
  <c r="F177" i="15"/>
  <c r="F134" i="15"/>
  <c r="F112" i="15"/>
  <c r="F76" i="15"/>
  <c r="F113" i="15"/>
  <c r="F115" i="15"/>
  <c r="F171" i="15"/>
  <c r="F183" i="15"/>
  <c r="F167" i="15"/>
  <c r="F32" i="15"/>
  <c r="F141" i="15"/>
  <c r="F46" i="15"/>
  <c r="F11" i="15"/>
  <c r="F160" i="15"/>
  <c r="F117" i="15"/>
  <c r="F42" i="15"/>
  <c r="F185" i="15"/>
  <c r="F10" i="15"/>
  <c r="F178" i="15"/>
  <c r="F25" i="15"/>
  <c r="F87" i="15"/>
  <c r="F136" i="15"/>
  <c r="F174" i="15"/>
  <c r="F151" i="15"/>
  <c r="F97" i="15"/>
  <c r="F72" i="15"/>
  <c r="F144" i="15"/>
  <c r="F100" i="15"/>
  <c r="F154" i="15"/>
  <c r="F130" i="15"/>
  <c r="F38" i="15"/>
  <c r="F62" i="15"/>
  <c r="F121" i="15"/>
  <c r="F74" i="15"/>
  <c r="F122" i="15"/>
  <c r="F148" i="15"/>
  <c r="F189" i="15"/>
  <c r="F155" i="15"/>
  <c r="F163" i="15"/>
  <c r="F105" i="15"/>
  <c r="F109" i="15"/>
  <c r="F162" i="15"/>
  <c r="F94" i="15"/>
  <c r="F67" i="15"/>
  <c r="F16" i="15"/>
  <c r="F188" i="15"/>
  <c r="F60" i="15"/>
  <c r="F103" i="15"/>
  <c r="F158" i="15"/>
  <c r="F82" i="15"/>
  <c r="F61" i="15"/>
  <c r="F143" i="15"/>
  <c r="F29" i="15"/>
  <c r="F70" i="15"/>
  <c r="F24" i="15"/>
  <c r="F36" i="15"/>
  <c r="F142" i="15"/>
  <c r="F31" i="15"/>
  <c r="F45" i="15"/>
  <c r="F39" i="15"/>
  <c r="F104" i="15"/>
  <c r="F9" i="15"/>
  <c r="F47" i="15"/>
  <c r="F98" i="15"/>
  <c r="F55" i="15"/>
  <c r="F68" i="15"/>
  <c r="F40" i="15"/>
  <c r="F15" i="15"/>
  <c r="F95" i="15"/>
  <c r="F59" i="15"/>
  <c r="F175" i="15"/>
  <c r="F35" i="15"/>
  <c r="F187" i="15"/>
  <c r="F152" i="15"/>
  <c r="F102" i="15"/>
  <c r="F92" i="15"/>
  <c r="F50" i="15"/>
  <c r="F166" i="15"/>
  <c r="F128" i="15"/>
  <c r="F78" i="15"/>
  <c r="F149" i="15"/>
  <c r="F80" i="15"/>
  <c r="F108" i="15"/>
  <c r="F63" i="15"/>
  <c r="F106" i="15"/>
  <c r="F88" i="15"/>
  <c r="F172" i="15"/>
  <c r="F96" i="15"/>
  <c r="F184" i="15"/>
  <c r="F135" i="15"/>
  <c r="F140" i="15"/>
  <c r="F147" i="15"/>
  <c r="F54" i="15"/>
  <c r="F119" i="15"/>
  <c r="F137" i="15"/>
  <c r="F150" i="15"/>
  <c r="F169" i="15"/>
  <c r="F182" i="15"/>
  <c r="F126" i="15"/>
  <c r="F161" i="15"/>
  <c r="F14" i="15"/>
  <c r="F156" i="15"/>
  <c r="F132" i="15"/>
  <c r="F118" i="15"/>
  <c r="F120" i="15"/>
  <c r="F34" i="15"/>
  <c r="F81" i="15"/>
  <c r="F23" i="15"/>
  <c r="F37" i="15"/>
  <c r="F22" i="15"/>
  <c r="F17" i="15"/>
  <c r="F110" i="15"/>
  <c r="F66" i="15"/>
  <c r="F127" i="15"/>
  <c r="F116" i="15"/>
  <c r="F52" i="15"/>
  <c r="F84" i="15"/>
  <c r="F146" i="15"/>
  <c r="F33" i="15"/>
  <c r="F90" i="15"/>
  <c r="F114" i="15"/>
  <c r="F41" i="15"/>
  <c r="F53" i="15"/>
  <c r="F170" i="15"/>
  <c r="F18" i="15"/>
  <c r="F57" i="15"/>
  <c r="F69" i="15"/>
  <c r="F13" i="15"/>
  <c r="F93" i="15"/>
  <c r="F99" i="15"/>
  <c r="F138" i="15"/>
  <c r="F85" i="15"/>
  <c r="F73" i="15"/>
  <c r="F89" i="15"/>
  <c r="F20" i="15"/>
  <c r="F147" i="10"/>
  <c r="F47" i="10"/>
  <c r="F117" i="10"/>
  <c r="F177" i="10"/>
  <c r="F94" i="10"/>
  <c r="F96" i="10"/>
  <c r="F28" i="10"/>
  <c r="F95" i="10"/>
  <c r="F130" i="10"/>
  <c r="F89" i="10"/>
  <c r="F156" i="10"/>
  <c r="F110" i="10"/>
  <c r="F65" i="10"/>
  <c r="F60" i="10"/>
  <c r="F137" i="10"/>
  <c r="F67" i="10"/>
  <c r="F97" i="10"/>
  <c r="F121" i="10"/>
  <c r="F69" i="10"/>
  <c r="F116" i="10"/>
  <c r="F120" i="10"/>
  <c r="F129" i="10"/>
  <c r="F66" i="10"/>
  <c r="F52" i="10"/>
  <c r="F132" i="10"/>
  <c r="F107" i="10"/>
  <c r="F111" i="10"/>
  <c r="F105" i="10"/>
  <c r="F76" i="10"/>
  <c r="F33" i="10"/>
  <c r="F122" i="10"/>
  <c r="F57" i="10"/>
  <c r="F176" i="10"/>
  <c r="F35" i="10"/>
  <c r="F104" i="10"/>
  <c r="F38" i="10"/>
  <c r="F118" i="10"/>
  <c r="F166" i="10"/>
  <c r="F136" i="10"/>
  <c r="F40" i="10"/>
  <c r="F183" i="10"/>
  <c r="F184" i="10"/>
  <c r="F92" i="10"/>
  <c r="F56" i="10"/>
  <c r="F146" i="10"/>
  <c r="F62" i="10"/>
  <c r="F140" i="10"/>
  <c r="F159" i="10"/>
  <c r="F41" i="10"/>
  <c r="F123" i="10"/>
  <c r="F88" i="10"/>
  <c r="F174" i="10"/>
  <c r="F162" i="10"/>
  <c r="F185" i="10"/>
  <c r="F63" i="10"/>
  <c r="F141" i="10"/>
  <c r="F98" i="10"/>
  <c r="F164" i="10"/>
  <c r="F128" i="10"/>
  <c r="F81" i="10"/>
  <c r="F160" i="10"/>
  <c r="F51" i="10"/>
  <c r="F70" i="10"/>
  <c r="F39" i="10"/>
  <c r="F75" i="10"/>
  <c r="F109" i="10"/>
  <c r="F59" i="10"/>
  <c r="F119" i="10"/>
  <c r="F143" i="10"/>
  <c r="F179" i="10"/>
  <c r="F26" i="10"/>
  <c r="F163" i="10"/>
  <c r="F24" i="10"/>
  <c r="F103" i="10"/>
  <c r="F21" i="10"/>
  <c r="F43" i="10"/>
  <c r="F34" i="10"/>
  <c r="F99" i="10"/>
  <c r="F71" i="10"/>
  <c r="F19" i="10"/>
  <c r="F152" i="10"/>
  <c r="F144" i="10"/>
  <c r="F58" i="10"/>
  <c r="F113" i="10"/>
  <c r="F157" i="10"/>
  <c r="F149" i="10"/>
  <c r="F100" i="10"/>
  <c r="F44" i="10"/>
  <c r="F48" i="10"/>
  <c r="F49" i="10"/>
  <c r="F126" i="10"/>
  <c r="F155" i="10"/>
  <c r="F171" i="10"/>
  <c r="F45" i="10"/>
  <c r="F25" i="10"/>
  <c r="F93" i="6"/>
  <c r="F82" i="6"/>
  <c r="F147" i="6"/>
  <c r="F129" i="6"/>
  <c r="F15" i="6"/>
  <c r="F146" i="6"/>
  <c r="F87" i="6"/>
  <c r="F53" i="6"/>
  <c r="F128" i="6"/>
  <c r="F83" i="6"/>
  <c r="F46" i="6"/>
  <c r="F117" i="6"/>
  <c r="F68" i="6"/>
  <c r="F97" i="6"/>
  <c r="F119" i="6"/>
  <c r="F121" i="6"/>
  <c r="F90" i="6"/>
  <c r="F29" i="6"/>
  <c r="F48" i="6"/>
  <c r="F111" i="6"/>
  <c r="F168" i="6"/>
  <c r="F55" i="6"/>
  <c r="F127" i="6"/>
  <c r="F67" i="6"/>
  <c r="F41" i="6"/>
  <c r="F60" i="6"/>
  <c r="F141" i="6"/>
  <c r="F170" i="6"/>
  <c r="F44" i="6"/>
  <c r="F186" i="6"/>
  <c r="F180" i="6"/>
  <c r="F84" i="6"/>
  <c r="F64" i="6"/>
  <c r="F166" i="6"/>
  <c r="F104" i="6"/>
  <c r="F51" i="6"/>
  <c r="F30" i="6"/>
  <c r="F130" i="6"/>
  <c r="F35" i="6"/>
  <c r="F160" i="6"/>
  <c r="F38" i="6"/>
  <c r="F22" i="6"/>
  <c r="F11" i="6"/>
  <c r="F72" i="6"/>
  <c r="F36" i="6"/>
  <c r="F115" i="6"/>
  <c r="F167" i="6"/>
  <c r="F148" i="6"/>
  <c r="F92" i="6"/>
  <c r="F161" i="6"/>
  <c r="F79" i="6"/>
  <c r="F158" i="6"/>
  <c r="F110" i="6"/>
  <c r="F134" i="6"/>
  <c r="F165" i="6"/>
  <c r="F14" i="6"/>
  <c r="F21" i="6"/>
  <c r="F103" i="6"/>
  <c r="F88" i="6"/>
  <c r="F131" i="6"/>
  <c r="F102" i="6"/>
  <c r="F144" i="6"/>
  <c r="F74" i="6"/>
  <c r="F94" i="6"/>
  <c r="F162" i="6"/>
  <c r="F183" i="6"/>
  <c r="F70" i="6"/>
  <c r="F19" i="6"/>
  <c r="F69" i="6"/>
  <c r="F37" i="6"/>
  <c r="F156" i="6"/>
  <c r="F27" i="6"/>
  <c r="F58" i="6"/>
  <c r="F89" i="6"/>
  <c r="F151" i="6"/>
  <c r="F24" i="6"/>
  <c r="F174" i="6"/>
  <c r="F7" i="6"/>
  <c r="F96" i="6"/>
  <c r="F145" i="6"/>
  <c r="F6" i="6"/>
  <c r="F43" i="6"/>
  <c r="F135" i="6"/>
  <c r="F132" i="6"/>
  <c r="F73" i="6"/>
  <c r="F8" i="6"/>
  <c r="F61" i="6"/>
  <c r="F76" i="6"/>
  <c r="F62" i="6"/>
  <c r="F185" i="6"/>
  <c r="F63" i="6"/>
  <c r="F182" i="6"/>
  <c r="F100" i="6"/>
  <c r="F169" i="6"/>
  <c r="F49" i="6"/>
  <c r="F50" i="6"/>
  <c r="F142" i="6"/>
  <c r="F178" i="6"/>
  <c r="F78" i="6"/>
  <c r="F52" i="6"/>
  <c r="F139" i="6"/>
  <c r="F5" i="6"/>
  <c r="F56" i="6"/>
  <c r="F54" i="6"/>
  <c r="F164" i="6"/>
  <c r="F163" i="6"/>
  <c r="F28" i="6"/>
  <c r="F98" i="6"/>
  <c r="F59" i="6"/>
  <c r="F20" i="6"/>
  <c r="F154" i="6"/>
  <c r="F71" i="6"/>
  <c r="F118" i="6"/>
  <c r="F125" i="6"/>
  <c r="F105" i="6"/>
  <c r="F149" i="6"/>
  <c r="F152" i="6"/>
  <c r="F13" i="6"/>
  <c r="F91" i="6"/>
  <c r="F16" i="6"/>
  <c r="F42" i="6"/>
  <c r="F12" i="6"/>
  <c r="F26" i="6"/>
  <c r="F187" i="6"/>
  <c r="F176" i="6"/>
  <c r="F153" i="6"/>
  <c r="F181" i="6"/>
  <c r="F75" i="6"/>
  <c r="F120" i="6"/>
  <c r="F116" i="6"/>
  <c r="F23" i="6"/>
  <c r="F9" i="6"/>
  <c r="F179" i="6"/>
  <c r="F172" i="6"/>
  <c r="F57" i="6"/>
  <c r="F109" i="6"/>
  <c r="F112" i="6"/>
  <c r="F155" i="6"/>
  <c r="F171" i="6"/>
  <c r="F114" i="6"/>
  <c r="F175" i="6"/>
  <c r="F86" i="6"/>
  <c r="F159" i="6"/>
  <c r="F95" i="6"/>
  <c r="F99" i="6"/>
  <c r="F177" i="6"/>
  <c r="F173" i="6"/>
  <c r="F143" i="6"/>
  <c r="F31" i="6"/>
  <c r="F150" i="6"/>
  <c r="F106" i="6"/>
  <c r="F157" i="6"/>
  <c r="F25" i="6"/>
  <c r="F47" i="6"/>
  <c r="F18" i="6"/>
  <c r="F137" i="6"/>
  <c r="F10" i="6"/>
  <c r="F126" i="6"/>
  <c r="F108" i="6"/>
  <c r="F184" i="6"/>
  <c r="F65" i="6"/>
  <c r="F34" i="6"/>
  <c r="F136" i="6"/>
  <c r="F138" i="6"/>
  <c r="F85" i="6"/>
  <c r="F33" i="6"/>
  <c r="F32" i="6"/>
  <c r="F77" i="6"/>
  <c r="F17" i="6"/>
  <c r="F66" i="6"/>
  <c r="F140" i="6"/>
  <c r="F81" i="6"/>
  <c r="F133" i="6"/>
  <c r="F101" i="6"/>
  <c r="F40" i="6"/>
  <c r="F107" i="6"/>
  <c r="F124" i="6"/>
  <c r="F113" i="6"/>
  <c r="F45" i="6"/>
  <c r="F122" i="6"/>
  <c r="F80" i="6"/>
  <c r="F123" i="6"/>
  <c r="F39" i="6"/>
  <c r="F153" i="10"/>
  <c r="F161" i="10"/>
  <c r="F46" i="10"/>
  <c r="F61" i="10"/>
  <c r="F180" i="10"/>
  <c r="F173" i="10"/>
  <c r="F187" i="10"/>
  <c r="F55" i="10"/>
  <c r="F112" i="10"/>
  <c r="F150" i="10"/>
  <c r="F165" i="10"/>
  <c r="F133" i="10"/>
  <c r="F32" i="10"/>
  <c r="F90" i="10"/>
  <c r="F53" i="10"/>
  <c r="F50" i="10"/>
  <c r="F84" i="10"/>
  <c r="F87" i="10"/>
  <c r="F73" i="10"/>
  <c r="F80" i="10"/>
  <c r="F151" i="10"/>
  <c r="F188" i="10"/>
  <c r="F68" i="10"/>
  <c r="F91" i="10"/>
  <c r="F178" i="10"/>
  <c r="F27" i="10"/>
  <c r="AQ33" i="6"/>
  <c r="AQ26" i="6"/>
  <c r="AQ36" i="6"/>
  <c r="AQ152" i="6"/>
  <c r="AQ75" i="6"/>
  <c r="AQ18" i="6"/>
  <c r="AQ145" i="6"/>
  <c r="AQ54" i="6"/>
  <c r="AQ49" i="6"/>
  <c r="AQ114" i="6"/>
  <c r="AQ113" i="6"/>
  <c r="AQ102" i="6"/>
  <c r="AQ180" i="6"/>
  <c r="AQ161" i="6"/>
  <c r="AQ15" i="6"/>
  <c r="AQ104" i="6"/>
  <c r="AQ24" i="6"/>
  <c r="AQ81" i="6"/>
  <c r="AQ154" i="6"/>
  <c r="AQ159" i="6"/>
  <c r="AQ147" i="6"/>
  <c r="AQ64" i="6"/>
  <c r="AQ186" i="6"/>
  <c r="AQ14" i="6"/>
  <c r="AQ53" i="6"/>
  <c r="AQ79" i="6"/>
  <c r="AQ9" i="6"/>
  <c r="AQ62" i="6"/>
  <c r="AQ29" i="6"/>
  <c r="AQ71" i="6"/>
  <c r="AQ20" i="6"/>
  <c r="AQ5" i="6"/>
  <c r="AQ30" i="6"/>
  <c r="AQ45" i="6"/>
  <c r="AQ28" i="6"/>
  <c r="AQ123" i="6"/>
  <c r="AQ37" i="6"/>
  <c r="AQ65" i="6"/>
  <c r="AQ83" i="6"/>
  <c r="AQ187" i="6"/>
  <c r="AQ184" i="6"/>
  <c r="AQ181" i="6"/>
  <c r="AQ118" i="6"/>
  <c r="AQ157" i="6"/>
  <c r="AQ168" i="6"/>
  <c r="AQ60" i="6"/>
  <c r="AQ127" i="6"/>
  <c r="AQ19" i="6"/>
  <c r="AQ68" i="6"/>
  <c r="AQ175" i="6"/>
  <c r="AQ31" i="6"/>
  <c r="AQ126" i="6"/>
  <c r="AQ125" i="6"/>
  <c r="AQ88" i="6"/>
  <c r="AQ138" i="6"/>
  <c r="AQ25" i="6"/>
  <c r="AQ98" i="6"/>
  <c r="AQ84" i="6"/>
  <c r="AQ77" i="6"/>
  <c r="AQ116" i="6"/>
  <c r="AQ146" i="6"/>
  <c r="AQ72" i="6"/>
  <c r="AQ140" i="6"/>
  <c r="AQ134" i="6"/>
  <c r="AQ150" i="6"/>
  <c r="AQ21" i="6"/>
  <c r="AQ106" i="6"/>
  <c r="AQ137" i="6"/>
  <c r="AQ103" i="6"/>
  <c r="AQ142" i="6"/>
  <c r="AQ11" i="6"/>
  <c r="AQ158" i="6"/>
  <c r="AQ124" i="6"/>
  <c r="AQ22" i="6"/>
  <c r="AQ17" i="6"/>
  <c r="AQ183" i="6"/>
  <c r="AQ56" i="6"/>
  <c r="AQ67" i="6"/>
  <c r="AQ8" i="6"/>
  <c r="AQ57" i="6"/>
  <c r="AQ108" i="6"/>
  <c r="AQ122" i="6"/>
  <c r="AQ171" i="6"/>
  <c r="AQ112" i="6"/>
  <c r="AQ51" i="6"/>
  <c r="AQ85" i="6"/>
  <c r="AQ167" i="6"/>
  <c r="AQ143" i="6"/>
  <c r="AQ80" i="6"/>
  <c r="AQ128" i="6"/>
  <c r="AQ100" i="6"/>
  <c r="AQ52" i="6"/>
  <c r="AQ173" i="6"/>
  <c r="AQ32" i="6"/>
  <c r="AQ23" i="6"/>
  <c r="AQ110" i="6"/>
  <c r="AQ42" i="6"/>
  <c r="AQ169" i="6"/>
  <c r="AQ165" i="6"/>
  <c r="AQ148" i="6"/>
  <c r="AQ162" i="6"/>
  <c r="AQ89" i="6"/>
  <c r="AQ105" i="6"/>
  <c r="AQ59" i="6"/>
  <c r="AQ133" i="6"/>
  <c r="AQ78" i="6"/>
  <c r="AQ27" i="6"/>
  <c r="AQ69" i="6"/>
  <c r="AQ91" i="6"/>
  <c r="AQ70" i="6"/>
  <c r="AQ90" i="6"/>
  <c r="AQ163" i="6"/>
  <c r="AQ149" i="6"/>
  <c r="AQ153" i="6"/>
  <c r="AQ16" i="6"/>
  <c r="AQ111" i="6"/>
  <c r="AQ66" i="6"/>
  <c r="AQ95" i="6"/>
  <c r="AQ155" i="6"/>
  <c r="AQ151" i="6"/>
  <c r="AQ99" i="6"/>
  <c r="AQ160" i="6"/>
  <c r="AQ73" i="6"/>
  <c r="AQ121" i="6"/>
  <c r="AQ182" i="6"/>
  <c r="AQ185" i="6"/>
  <c r="AQ38" i="6"/>
  <c r="AQ156" i="6"/>
  <c r="AQ58" i="6"/>
  <c r="AQ179" i="6"/>
  <c r="AQ35" i="6"/>
  <c r="AQ93" i="6"/>
  <c r="AQ76" i="6"/>
  <c r="AQ46" i="6"/>
  <c r="AQ13" i="6"/>
  <c r="AQ44" i="6"/>
  <c r="AQ170" i="6"/>
  <c r="AQ120" i="6"/>
  <c r="AQ109" i="6"/>
  <c r="AQ97" i="6"/>
  <c r="AQ119" i="6"/>
  <c r="AQ6" i="6"/>
  <c r="AQ12" i="6"/>
  <c r="AQ40" i="6"/>
  <c r="AQ41" i="6"/>
  <c r="AQ48" i="6"/>
  <c r="AQ50" i="6"/>
  <c r="AQ61" i="6"/>
  <c r="AQ107" i="6"/>
  <c r="AQ164" i="6"/>
  <c r="AQ39" i="6"/>
  <c r="AQ117" i="6"/>
  <c r="AQ34" i="6"/>
  <c r="AQ174" i="6"/>
  <c r="AQ94" i="6"/>
  <c r="AQ144" i="6"/>
  <c r="AQ47" i="6"/>
  <c r="AQ87" i="6"/>
  <c r="AQ177" i="6"/>
  <c r="AQ63" i="6"/>
  <c r="AQ115" i="6"/>
  <c r="AQ86" i="6"/>
  <c r="AQ7" i="6"/>
  <c r="AQ131" i="6"/>
  <c r="AQ130" i="6"/>
  <c r="AQ136" i="6"/>
  <c r="AQ172" i="6"/>
  <c r="AQ135" i="6"/>
  <c r="AQ129" i="6"/>
  <c r="AQ132" i="6"/>
  <c r="AQ176" i="6"/>
  <c r="AQ55" i="6"/>
  <c r="AQ178" i="6"/>
  <c r="AQ74" i="6"/>
  <c r="AQ10" i="6"/>
  <c r="AQ92" i="6"/>
  <c r="AQ82" i="6"/>
  <c r="AQ141" i="6"/>
  <c r="AQ166" i="6"/>
  <c r="AQ96" i="6"/>
  <c r="AQ43" i="6"/>
  <c r="AQ101" i="6"/>
  <c r="AQ139" i="6"/>
  <c r="F29" i="10"/>
  <c r="F168" i="10"/>
  <c r="F16" i="10"/>
  <c r="F30" i="10"/>
  <c r="F142" i="10"/>
  <c r="F20" i="10"/>
  <c r="F106" i="10"/>
  <c r="F86" i="10"/>
  <c r="F134" i="10"/>
  <c r="F108" i="10"/>
  <c r="F37" i="10"/>
  <c r="D14" i="45" l="1"/>
  <c r="D8" i="45"/>
  <c r="E3" i="45"/>
  <c r="E5" i="45"/>
  <c r="D16" i="45"/>
  <c r="D17" i="39"/>
  <c r="D16" i="39"/>
  <c r="D15" i="39"/>
  <c r="AN16" i="1"/>
  <c r="AM18" i="1"/>
  <c r="AW23" i="1" a="1"/>
  <c r="AW23" i="1" s="1"/>
  <c r="AW21" i="1" a="1"/>
  <c r="AW21" i="1" s="1"/>
  <c r="AW24" i="1" a="1"/>
  <c r="AW24" i="1" s="1"/>
  <c r="AW18" i="1" a="1"/>
  <c r="AW18" i="1" s="1"/>
  <c r="AW20" i="1" a="1"/>
  <c r="AW20" i="1" s="1"/>
  <c r="AW22" i="1" a="1"/>
  <c r="AW22" i="1" s="1"/>
  <c r="AV26" i="1"/>
  <c r="D19" i="45" l="1"/>
  <c r="E8" i="45"/>
  <c r="D25" i="39"/>
  <c r="D30" i="39"/>
  <c r="D20" i="39"/>
  <c r="AN18" i="1"/>
  <c r="AM22" i="1"/>
  <c r="AN22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<sst xmlns="http://schemas.openxmlformats.org/spreadsheetml/2006/main" count="1028" uniqueCount="407">
  <si>
    <t>Demand breakdown</t>
  </si>
  <si>
    <t>National Composite Weather</t>
  </si>
  <si>
    <t>Natural gas NBP-TTF Eur/MWh basis day-ahead, London close, p/th</t>
  </si>
  <si>
    <t>LNG YTD</t>
  </si>
  <si>
    <t>LNG supply source</t>
  </si>
  <si>
    <t>GB Storage withdrawals</t>
  </si>
  <si>
    <t>Rough storage levels</t>
  </si>
  <si>
    <t>Compressor comparison to last Yr</t>
  </si>
  <si>
    <t>Compressor usage YTD</t>
  </si>
  <si>
    <t>Linepack swing</t>
  </si>
  <si>
    <t>NDM daily actual v historic</t>
  </si>
  <si>
    <t>Ireland Export</t>
  </si>
  <si>
    <t>Norway Supply</t>
  </si>
  <si>
    <t>Demand</t>
  </si>
  <si>
    <t>DM</t>
  </si>
  <si>
    <t>NDM</t>
  </si>
  <si>
    <t>LDZ</t>
  </si>
  <si>
    <t>PowerStation</t>
  </si>
  <si>
    <t xml:space="preserve">Industrial </t>
  </si>
  <si>
    <t>EU Export</t>
  </si>
  <si>
    <t>Storage Injection</t>
  </si>
  <si>
    <t>Cum. Total Demand</t>
  </si>
  <si>
    <t>Total per day</t>
  </si>
  <si>
    <t>23/24</t>
  </si>
  <si>
    <t>24/25</t>
  </si>
  <si>
    <t>Demand Sources (bcm)</t>
  </si>
  <si>
    <t>% Change</t>
  </si>
  <si>
    <t>Max</t>
  </si>
  <si>
    <t>Avg</t>
  </si>
  <si>
    <t>Min</t>
  </si>
  <si>
    <t xml:space="preserve">Value on Highest Demand Day </t>
  </si>
  <si>
    <t>Power Station</t>
  </si>
  <si>
    <t>Industrial</t>
  </si>
  <si>
    <t>Total NTS Demand</t>
  </si>
  <si>
    <t>Max Demand 23/24</t>
  </si>
  <si>
    <t>Non-daily metered</t>
  </si>
  <si>
    <t>DM and Industrial</t>
  </si>
  <si>
    <t>Electricity generation</t>
  </si>
  <si>
    <t>GB gas demand</t>
  </si>
  <si>
    <t>Export to Ireland</t>
  </si>
  <si>
    <t>Export to Europe</t>
  </si>
  <si>
    <t>Total gas demand</t>
  </si>
  <si>
    <t>Max Demand 24/25</t>
  </si>
  <si>
    <t>Supply Sources (TWh)</t>
  </si>
  <si>
    <t>Supply</t>
  </si>
  <si>
    <t>LNG Import</t>
  </si>
  <si>
    <t>UK Continental Shelf</t>
  </si>
  <si>
    <t>Norway Import</t>
  </si>
  <si>
    <t>EU Import</t>
  </si>
  <si>
    <t>Storage Withdrawal</t>
  </si>
  <si>
    <t>Supply Sources (bcm)</t>
  </si>
  <si>
    <t>UK Continetal Shelf</t>
  </si>
  <si>
    <t>Total</t>
  </si>
  <si>
    <t>Max Supply 23/24</t>
  </si>
  <si>
    <t>Power</t>
  </si>
  <si>
    <t>GB Total</t>
  </si>
  <si>
    <t>Ireland</t>
  </si>
  <si>
    <t>Interconnector export</t>
  </si>
  <si>
    <t>Storage injection</t>
  </si>
  <si>
    <t>Total Demand</t>
  </si>
  <si>
    <t>Combined (DM + NTS Industrial)</t>
  </si>
  <si>
    <t>Daily</t>
  </si>
  <si>
    <t>Cumulative</t>
  </si>
  <si>
    <t>Date</t>
  </si>
  <si>
    <t>Power Generation</t>
  </si>
  <si>
    <t>Gas day</t>
  </si>
  <si>
    <t>Sum</t>
  </si>
  <si>
    <t>Average</t>
  </si>
  <si>
    <t>LNG Supply</t>
  </si>
  <si>
    <t xml:space="preserve">Gas Day </t>
  </si>
  <si>
    <t>Gas Day</t>
  </si>
  <si>
    <t>Dummy Date</t>
  </si>
  <si>
    <t>2023/24 Incl Rough</t>
  </si>
  <si>
    <t>2023/24 Excl Rough</t>
  </si>
  <si>
    <t>2024/25 Incl Rough</t>
  </si>
  <si>
    <t>2024/25 Excl Rough</t>
  </si>
  <si>
    <t>2023/24 76% full</t>
  </si>
  <si>
    <t>2023/24 51% full</t>
  </si>
  <si>
    <t>2024/25 81% full</t>
  </si>
  <si>
    <t>2024/25 30% full</t>
  </si>
  <si>
    <t>November Incl Rough</t>
  </si>
  <si>
    <t>March Incl Rough</t>
  </si>
  <si>
    <t>Gas Year</t>
  </si>
  <si>
    <t>Day of Gas Day Year Zero</t>
  </si>
  <si>
    <t>Day of Gas Day</t>
  </si>
  <si>
    <t>Gas Day (Dummy)</t>
  </si>
  <si>
    <t>Oct</t>
  </si>
  <si>
    <t>Nov</t>
  </si>
  <si>
    <t>Dec</t>
  </si>
  <si>
    <t>Jan</t>
  </si>
  <si>
    <t>Feb</t>
  </si>
  <si>
    <t>Mar</t>
  </si>
  <si>
    <t>Max. Max Value</t>
  </si>
  <si>
    <t>Min. Min Value</t>
  </si>
  <si>
    <t>Max. Linepack Range</t>
  </si>
  <si>
    <t>Breakdown of Gas Demand</t>
  </si>
  <si>
    <t>Table 1</t>
  </si>
  <si>
    <t>bcm</t>
  </si>
  <si>
    <t>Demand in bcm</t>
  </si>
  <si>
    <t>2022/23 Actual Demand</t>
  </si>
  <si>
    <t>2022/23 Weather Corrected Demand</t>
  </si>
  <si>
    <t>2023/24 Actual Demand</t>
  </si>
  <si>
    <t>2023/24 Weather Corrected Demand</t>
  </si>
  <si>
    <t>WC vs last year</t>
  </si>
  <si>
    <t>Table A</t>
  </si>
  <si>
    <t>Total NTS demand</t>
  </si>
  <si>
    <t>TWh</t>
  </si>
  <si>
    <t>DM &amp; Ind</t>
  </si>
  <si>
    <t>Winter 2024/25</t>
  </si>
  <si>
    <t>DM &amp; Industrial</t>
  </si>
  <si>
    <t xml:space="preserve">Norway </t>
  </si>
  <si>
    <t>2023/24</t>
  </si>
  <si>
    <t>2024/25</t>
  </si>
  <si>
    <t>Winter (mcm/d)</t>
  </si>
  <si>
    <t>Winter (GWh/d)</t>
  </si>
  <si>
    <t>2020/21</t>
  </si>
  <si>
    <t>2021/22</t>
  </si>
  <si>
    <t>2022/23</t>
  </si>
  <si>
    <t>Number of days where at least 40%   of electricity was generated from gas</t>
  </si>
  <si>
    <t>Number of days where at least 50%   of electricity was generated from gas</t>
  </si>
  <si>
    <t>Norway</t>
  </si>
  <si>
    <t>2024/25 Forecast</t>
  </si>
  <si>
    <t>2024/25 Actual Demand</t>
  </si>
  <si>
    <t>2024/25 Weather Corrected Demand</t>
  </si>
  <si>
    <t xml:space="preserve">Highest Supply in 2023/24 </t>
  </si>
  <si>
    <t>Highest Supply in 2024/25</t>
  </si>
  <si>
    <t xml:space="preserve">Highest Demand in 2023/24 18-Jan-2024 </t>
  </si>
  <si>
    <t>Highest Demand in 2024/25 10-Jan-2025</t>
  </si>
  <si>
    <t>Hourly data</t>
  </si>
  <si>
    <t>Gas</t>
  </si>
  <si>
    <t>Wind</t>
  </si>
  <si>
    <t>Imports</t>
  </si>
  <si>
    <t>HH</t>
  </si>
  <si>
    <t>GAS</t>
  </si>
  <si>
    <t>WIND</t>
  </si>
  <si>
    <t>IMPORTS</t>
  </si>
  <si>
    <t>Source: Neso</t>
  </si>
  <si>
    <t>Source: Argus Direct</t>
  </si>
  <si>
    <t>US</t>
  </si>
  <si>
    <t>Qatar</t>
  </si>
  <si>
    <t>Peru</t>
  </si>
  <si>
    <t>Angola</t>
  </si>
  <si>
    <t>Nigeria</t>
  </si>
  <si>
    <t>Trinidad</t>
  </si>
  <si>
    <t>Algeria</t>
  </si>
  <si>
    <t>Equatorial Guinea</t>
  </si>
  <si>
    <t>2024/25 Actual</t>
  </si>
  <si>
    <t>2023/24 Actual</t>
  </si>
  <si>
    <t>2015/16</t>
  </si>
  <si>
    <t>2016/17</t>
  </si>
  <si>
    <t>2017/18</t>
  </si>
  <si>
    <t>2018/19</t>
  </si>
  <si>
    <t>2019/20</t>
  </si>
  <si>
    <t>Act vs last year</t>
  </si>
  <si>
    <t>SND</t>
  </si>
  <si>
    <t>Actual</t>
  </si>
  <si>
    <t>Dif</t>
  </si>
  <si>
    <t>Days higher demand than SND</t>
  </si>
  <si>
    <t>Days lower demand than SND</t>
  </si>
  <si>
    <t>Range (20/21 - 23/24)</t>
  </si>
  <si>
    <t xml:space="preserve"> Linepack Range</t>
  </si>
  <si>
    <t>Linepack Average</t>
  </si>
  <si>
    <t>Year</t>
  </si>
  <si>
    <t>1960/1961</t>
  </si>
  <si>
    <t>1961/1962</t>
  </si>
  <si>
    <t>1962/1963</t>
  </si>
  <si>
    <t>1963/1964</t>
  </si>
  <si>
    <t>1964/1965</t>
  </si>
  <si>
    <t>1965/1966</t>
  </si>
  <si>
    <t>1966/1967</t>
  </si>
  <si>
    <t>1967/1968</t>
  </si>
  <si>
    <t>1968/1969</t>
  </si>
  <si>
    <t>1969/1970</t>
  </si>
  <si>
    <t>1970/1971</t>
  </si>
  <si>
    <t>1971/1972</t>
  </si>
  <si>
    <t>1972/1973</t>
  </si>
  <si>
    <t>1973/1974</t>
  </si>
  <si>
    <t>1974/1975</t>
  </si>
  <si>
    <t>1975/1976</t>
  </si>
  <si>
    <t>1976/1977</t>
  </si>
  <si>
    <t>1977/1978</t>
  </si>
  <si>
    <t>1978/1979</t>
  </si>
  <si>
    <t>1979/1980</t>
  </si>
  <si>
    <t>1980/1981</t>
  </si>
  <si>
    <t>1981/1982</t>
  </si>
  <si>
    <t>1982/1983</t>
  </si>
  <si>
    <t>1983/1984</t>
  </si>
  <si>
    <t>1984/1985</t>
  </si>
  <si>
    <t>1985/1986</t>
  </si>
  <si>
    <t>1986/1987</t>
  </si>
  <si>
    <t>1987/1988</t>
  </si>
  <si>
    <t>1988/1989</t>
  </si>
  <si>
    <t>1989/1990</t>
  </si>
  <si>
    <t>1990/1991</t>
  </si>
  <si>
    <t>1991/1992</t>
  </si>
  <si>
    <t>1992/1993</t>
  </si>
  <si>
    <t>1993/1994</t>
  </si>
  <si>
    <t>1994/1995</t>
  </si>
  <si>
    <t>1995/1996</t>
  </si>
  <si>
    <t>1996/1997</t>
  </si>
  <si>
    <t>1997/1998</t>
  </si>
  <si>
    <t>1998/1999</t>
  </si>
  <si>
    <t>1999/2000</t>
  </si>
  <si>
    <t>2000/2001</t>
  </si>
  <si>
    <t>2001/2002</t>
  </si>
  <si>
    <t>2002/2003</t>
  </si>
  <si>
    <t>2003/2004</t>
  </si>
  <si>
    <t>2004/2005</t>
  </si>
  <si>
    <t>2005/2006</t>
  </si>
  <si>
    <t>2006/2007</t>
  </si>
  <si>
    <t>2007/2008</t>
  </si>
  <si>
    <t>2008/2009</t>
  </si>
  <si>
    <t>2009/2010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</si>
  <si>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</si>
  <si>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</si>
  <si>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</si>
  <si>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</si>
  <si>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</si>
  <si>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</si>
  <si>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</si>
  <si>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</si>
  <si>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</si>
  <si>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</si>
  <si>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</si>
  <si>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</si>
  <si>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</si>
  <si>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2023/2024</t>
  </si>
  <si>
    <t>2024/2025</t>
  </si>
  <si>
    <t>Winters 1960/61 - 2003/04</t>
  </si>
  <si>
    <t>Previous 20 winters</t>
  </si>
  <si>
    <t>Last Winter (2024/25)</t>
  </si>
  <si>
    <t>Demand (bcm)</t>
  </si>
  <si>
    <t>Days</t>
  </si>
  <si>
    <t xml:space="preserve">Other - not for inclusion in publication </t>
  </si>
  <si>
    <t>Title</t>
  </si>
  <si>
    <t>Link</t>
  </si>
  <si>
    <t>Supply breakdown</t>
  </si>
  <si>
    <t>Demand Summary</t>
  </si>
  <si>
    <t>Historical CWVs</t>
  </si>
  <si>
    <t>Demand Summary (Weather corrected)</t>
  </si>
  <si>
    <t>LDZ NDM demand - Actual vs Season Normal</t>
  </si>
  <si>
    <t>Power Station Demand</t>
  </si>
  <si>
    <t>Electricity Generation Sources</t>
  </si>
  <si>
    <t>Half hourly electricity generation</t>
  </si>
  <si>
    <t>Electricity Generation from gas</t>
  </si>
  <si>
    <t>Demand key stats</t>
  </si>
  <si>
    <t>Supply key stats</t>
  </si>
  <si>
    <t xml:space="preserve">Sypply Summary </t>
  </si>
  <si>
    <t>Flexible daily supply volumes</t>
  </si>
  <si>
    <t>Storage stock levels</t>
  </si>
  <si>
    <t>LNG deliveries</t>
  </si>
  <si>
    <t>LNG deliveries by origin</t>
  </si>
  <si>
    <t>Total supply volumes</t>
  </si>
  <si>
    <t>Compressor usage</t>
  </si>
  <si>
    <t>LNG Map</t>
  </si>
  <si>
    <t>Linepack utilisation</t>
  </si>
  <si>
    <t>NDM daily demand</t>
  </si>
  <si>
    <t>NDM cumulative demand</t>
  </si>
  <si>
    <t>Industria &amp; DM daily demand</t>
  </si>
  <si>
    <t>Industrial &amp; DM daily demand</t>
  </si>
  <si>
    <t>Daily NTS demand for power</t>
  </si>
  <si>
    <t>Gas demand for power cumulative demand</t>
  </si>
  <si>
    <t>Ireland daily demand</t>
  </si>
  <si>
    <t>Ireland cumulative demand</t>
  </si>
  <si>
    <t>Exports to continental Europe demand</t>
  </si>
  <si>
    <t>Exports to continental cumulative demand</t>
  </si>
  <si>
    <t>Storage Withdrwawal</t>
  </si>
  <si>
    <t>UKCS daily supply</t>
  </si>
  <si>
    <t>UKCS cumulative supply</t>
  </si>
  <si>
    <t>NCS daily supply</t>
  </si>
  <si>
    <t>NCS cumulative supply</t>
  </si>
  <si>
    <t>LNG daily supply</t>
  </si>
  <si>
    <t>LNG cumulative supply</t>
  </si>
  <si>
    <t>Daily imports from continental Europe</t>
  </si>
  <si>
    <t>Cumulative imports from continental Europe</t>
  </si>
  <si>
    <t>Winter Period</t>
  </si>
  <si>
    <t>Coal</t>
  </si>
  <si>
    <t>Nuclear</t>
  </si>
  <si>
    <t>Wind_Emb</t>
  </si>
  <si>
    <t>Hydro</t>
  </si>
  <si>
    <t>Biomas</t>
  </si>
  <si>
    <t>Other</t>
  </si>
  <si>
    <t>Solar</t>
  </si>
  <si>
    <t>Storage</t>
  </si>
  <si>
    <t>Generation</t>
  </si>
  <si>
    <t>Twh</t>
  </si>
  <si>
    <t>Diff</t>
  </si>
  <si>
    <t>Number of days where at least 60%   of electricity was generated from gas</t>
  </si>
  <si>
    <t>X</t>
  </si>
  <si>
    <t>Y</t>
  </si>
  <si>
    <t>Location</t>
  </si>
  <si>
    <t>LNG Export (bcm)2024/25</t>
  </si>
  <si>
    <t>C. America/Caribbean</t>
  </si>
  <si>
    <t>Europe</t>
  </si>
  <si>
    <t>Far East</t>
  </si>
  <si>
    <t>Indian Subcontinent</t>
  </si>
  <si>
    <t>Middle East</t>
  </si>
  <si>
    <t>S. America Atlantic</t>
  </si>
  <si>
    <t>S. America Pacific</t>
  </si>
  <si>
    <t>Southeast Asia</t>
  </si>
  <si>
    <t>GB</t>
  </si>
  <si>
    <t>Figure 10</t>
  </si>
  <si>
    <t xml:space="preserve">Half Hourly </t>
  </si>
  <si>
    <t>Number of half hours where at least 40%   of electricity was generated from gas</t>
  </si>
  <si>
    <t>Number of half hours where at least 50%   of electricity was generated from gas</t>
  </si>
  <si>
    <t>Number of half hours where at least 60%   of electricity was generated from gas</t>
  </si>
  <si>
    <t>Peak electicity generated from   gas in a half hour</t>
  </si>
  <si>
    <t>Average electricity generated from gas in a day</t>
  </si>
  <si>
    <t>Peak electicity generated from gas in a day</t>
  </si>
  <si>
    <t>Table 4 Electricity generation from gas - daily</t>
  </si>
  <si>
    <t>Table 5 Electricity generation from gas - half hourly</t>
  </si>
  <si>
    <t>Table B</t>
  </si>
  <si>
    <t>Table 2</t>
  </si>
  <si>
    <t>Supply Sources (gwh)</t>
  </si>
  <si>
    <t>Demand in TWh</t>
  </si>
  <si>
    <t>Table C</t>
  </si>
  <si>
    <t>Supply Summary</t>
  </si>
  <si>
    <t>Table D</t>
  </si>
  <si>
    <t>twh</t>
  </si>
  <si>
    <t>Supply Sources (twh)</t>
  </si>
  <si>
    <t>LDZ Offtake</t>
  </si>
  <si>
    <t>LDZ Demand</t>
  </si>
  <si>
    <t>NTS Demand</t>
  </si>
  <si>
    <t xml:space="preserve">Source </t>
  </si>
  <si>
    <t>NESO</t>
  </si>
  <si>
    <t>Source: NESO</t>
  </si>
  <si>
    <t>LNG Journal (Maritime Content)</t>
  </si>
  <si>
    <t>1962/63</t>
  </si>
  <si>
    <t>1985/86</t>
  </si>
  <si>
    <t>1978/79</t>
  </si>
  <si>
    <t>1961/62</t>
  </si>
  <si>
    <t>1981/82</t>
  </si>
  <si>
    <t>1968/69</t>
  </si>
  <si>
    <t>1969/70</t>
  </si>
  <si>
    <t>1964/65</t>
  </si>
  <si>
    <t>2012/13</t>
  </si>
  <si>
    <t>1967/68</t>
  </si>
  <si>
    <t>1963/64</t>
  </si>
  <si>
    <t>1984/85</t>
  </si>
  <si>
    <t>1965/66</t>
  </si>
  <si>
    <t>1986/87</t>
  </si>
  <si>
    <t>1976/77</t>
  </si>
  <si>
    <t>1995/96</t>
  </si>
  <si>
    <t>1993/94</t>
  </si>
  <si>
    <t>2010/11</t>
  </si>
  <si>
    <t>2009/10</t>
  </si>
  <si>
    <t>1977/78</t>
  </si>
  <si>
    <t>1983/84</t>
  </si>
  <si>
    <t>1980/81</t>
  </si>
  <si>
    <t>1975/76</t>
  </si>
  <si>
    <t>1966/67</t>
  </si>
  <si>
    <t>2008/09</t>
  </si>
  <si>
    <t>1982/83</t>
  </si>
  <si>
    <t>1979/80</t>
  </si>
  <si>
    <t>1973/74</t>
  </si>
  <si>
    <t>2000/01</t>
  </si>
  <si>
    <t>1990/91</t>
  </si>
  <si>
    <t>1992/93</t>
  </si>
  <si>
    <t>1974/75</t>
  </si>
  <si>
    <t>1970/71</t>
  </si>
  <si>
    <t>2005/06</t>
  </si>
  <si>
    <t>1972/73</t>
  </si>
  <si>
    <t>1987/88</t>
  </si>
  <si>
    <t>1996/97</t>
  </si>
  <si>
    <t>1971/72</t>
  </si>
  <si>
    <t>1991/92</t>
  </si>
  <si>
    <t>1960/61</t>
  </si>
  <si>
    <t>2003/04</t>
  </si>
  <si>
    <t>1998/99</t>
  </si>
  <si>
    <t>2002/03</t>
  </si>
  <si>
    <t>2014/15</t>
  </si>
  <si>
    <t>2004/05</t>
  </si>
  <si>
    <t>1999/00</t>
  </si>
  <si>
    <t>2007/08</t>
  </si>
  <si>
    <t>1994/95</t>
  </si>
  <si>
    <t>1988/89</t>
  </si>
  <si>
    <t>1989/90</t>
  </si>
  <si>
    <t>2001/02</t>
  </si>
  <si>
    <t>2013/14</t>
  </si>
  <si>
    <t>1997/98</t>
  </si>
  <si>
    <t>2011/12</t>
  </si>
  <si>
    <t>2006/07</t>
  </si>
  <si>
    <t>Cold</t>
  </si>
  <si>
    <t>Warm</t>
  </si>
  <si>
    <t>SND Range</t>
  </si>
  <si>
    <t>EU exports</t>
  </si>
  <si>
    <t>15.4 bcm</t>
  </si>
  <si>
    <t>26.9 bcm</t>
  </si>
  <si>
    <t>4.1 bcm</t>
  </si>
  <si>
    <t>9.2 bcm</t>
  </si>
  <si>
    <t>0.4 bcm</t>
  </si>
  <si>
    <t>2.4 bcm</t>
  </si>
  <si>
    <t>3.4 bcm</t>
  </si>
  <si>
    <t>% Split</t>
  </si>
  <si>
    <t>% change</t>
  </si>
  <si>
    <t>UK continetal Shelf</t>
  </si>
  <si>
    <t>Eu Import</t>
  </si>
  <si>
    <t>3.5 bcm</t>
  </si>
  <si>
    <t>9.8 bcm</t>
  </si>
  <si>
    <t>0.6 bcm</t>
  </si>
  <si>
    <t>Total gas supply</t>
  </si>
  <si>
    <t>16.1 bcm</t>
  </si>
  <si>
    <t>Ireland Exports</t>
  </si>
  <si>
    <t>Demand Table</t>
  </si>
  <si>
    <t>Supply Table</t>
  </si>
  <si>
    <t>Power 2020-2023</t>
  </si>
  <si>
    <t>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</si>
</sst>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0.0"/>
    <numFmt numFmtId="165" formatCode="#,##0.0;\-#,##0.0"/>
    <numFmt numFmtId="166" formatCode="0.00000000"/>
    <numFmt numFmtId="167" formatCode="mmm"/>
    <numFmt numFmtId="168" formatCode="_-* #,##0_-;\-* #,##0_-;_-* &quot;-&quot;??_-;_-@_-"/>
    <numFmt numFmtId="169" formatCode="0.0%"/>
    <numFmt numFmtId="170" formatCode="0.00000"/>
    <numFmt numFmtId="171" formatCode="_-* #,##0.0_-;\-* #,##0.0_-;_-* &quot;-&quot;??_-;_-@_-"/>
    <numFmt numFmtId="172" formatCode="0.0000"/>
  </numFmts>
  <fonts count="43" x14ac:knownFonts="1">
    <font>
      <sz val="11"/>
      <color theme="1"/>
      <name val="Aptos Narrow"/>
      <family val="2"/>
      <scheme val="minor"/>
    </font>
    <font>
      <sz val="11"/>
      <color theme="1"/>
      <name val="Tenorite"/>
    </font>
    <font>
      <b/>
      <sz val="11"/>
      <color theme="1"/>
      <name val="Aptos Narrow"/>
      <family val="2"/>
      <scheme val="minor"/>
    </font>
    <font>
      <sz val="10"/>
      <color rgb="FF000000"/>
      <name val="Tenorite"/>
    </font>
    <font>
      <sz val="9"/>
      <color rgb="FF000000"/>
      <name val="Tenorite"/>
    </font>
    <font>
      <b/>
      <sz val="9"/>
      <color rgb="FF000000"/>
      <name val="Tenorite"/>
    </font>
    <font>
      <sz val="9"/>
      <color theme="1"/>
      <name val="Tenorite"/>
    </font>
    <font>
      <b/>
      <sz val="9"/>
      <color theme="1"/>
      <name val="Tenorite"/>
    </font>
    <font>
      <sz val="9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u/>
      <sz val="11"/>
      <color theme="1"/>
      <name val="Aptos Narrow"/>
      <family val="2"/>
      <scheme val="minor"/>
    </font>
    <font>
      <b/>
      <sz val="15"/>
      <color theme="3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sz val="10"/>
      <name val="Arial"/>
      <family val="2"/>
    </font>
    <font>
      <sz val="8"/>
      <name val="Aptos Narrow"/>
      <family val="2"/>
      <scheme val="minor"/>
    </font>
    <font>
      <sz val="10"/>
      <color theme="1"/>
      <name val="Trebuchet MS"/>
      <family val="2"/>
    </font>
    <font>
      <b/>
      <sz val="11"/>
      <color rgb="FF000000"/>
      <name val="Tenorite"/>
    </font>
    <font>
      <u/>
      <sz val="11"/>
      <color theme="10"/>
      <name val="Tenorite"/>
    </font>
    <font>
      <sz val="11"/>
      <color rgb="FF000000"/>
      <name val="Tenorite"/>
    </font>
    <font>
      <b/>
      <sz val="11"/>
      <color theme="1"/>
      <name val="Tenorite"/>
    </font>
    <font>
      <b/>
      <i/>
      <sz val="11"/>
      <color theme="1"/>
      <name val="Tenorite"/>
    </font>
    <font>
      <i/>
      <sz val="11"/>
      <color theme="1"/>
      <name val="Tenorite"/>
    </font>
    <font>
      <u/>
      <sz val="11"/>
      <color theme="1"/>
      <name val="Tenorite"/>
    </font>
    <font>
      <sz val="11"/>
      <name val="Tenorite"/>
    </font>
    <font>
      <b/>
      <sz val="10"/>
      <name val="Arial"/>
      <family val="2"/>
    </font>
    <font>
      <b/>
      <sz val="10"/>
      <name val="Tenorite"/>
    </font>
    <font>
      <b/>
      <sz val="11"/>
      <name val="Tenorite"/>
    </font>
    <font>
      <sz val="18"/>
      <color theme="3"/>
      <name val="Aptos Display"/>
      <family val="2"/>
      <scheme val="maj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1"/>
      <color theme="2" tint="-0.89999084444715716"/>
      <name val="Aptos Narrow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/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/>
      <bottom style="medium">
        <color indexed="64"/>
      </bottom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</borders>
  <cellStyleXfs count="59">
    <xf numFmtId="0" fontId="0" fillId="0" borderId="0"/>
    <xf numFmtId="9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/>
    <xf numFmtId="0" fontId="14" fillId="0" borderId="0"/>
    <xf numFmtId="0" fontId="14" fillId="0" borderId="0"/>
    <xf numFmtId="0" fontId="9" fillId="0" borderId="0"/>
    <xf numFmtId="0" fontId="14" fillId="0" borderId="0"/>
    <xf numFmtId="0" fontId="14" fillId="0" borderId="0"/>
    <xf numFmtId="0" fontId="14" fillId="0" borderId="0"/>
    <xf numFmtId="43" fontId="9" fillId="0" borderId="0" applyFont="0" applyFill="0" applyBorder="0" applyAlignment="0" applyProtection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0" fontId="12" fillId="0" borderId="1" applyNumberFormat="0" applyFill="0" applyAlignment="0" applyProtection="0"/>
    <xf numFmtId="0" fontId="13" fillId="0" borderId="0" applyNumberFormat="0" applyFill="0" applyBorder="0" applyAlignment="0" applyProtection="0"/>
    <xf numFmtId="43" fontId="9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29" fillId="0" borderId="33" applyNumberFormat="0" applyFill="0" applyAlignment="0" applyProtection="0"/>
    <xf numFmtId="0" fontId="30" fillId="0" borderId="34" applyNumberFormat="0" applyFill="0" applyAlignment="0" applyProtection="0"/>
    <xf numFmtId="0" fontId="30" fillId="0" borderId="0" applyNumberFormat="0" applyFill="0" applyBorder="0" applyAlignment="0" applyProtection="0"/>
    <xf numFmtId="0" fontId="31" fillId="11" borderId="0" applyNumberFormat="0" applyBorder="0" applyAlignment="0" applyProtection="0"/>
    <xf numFmtId="0" fontId="32" fillId="12" borderId="0" applyNumberFormat="0" applyBorder="0" applyAlignment="0" applyProtection="0"/>
    <xf numFmtId="0" fontId="33" fillId="13" borderId="0" applyNumberFormat="0" applyBorder="0" applyAlignment="0" applyProtection="0"/>
    <xf numFmtId="0" fontId="34" fillId="14" borderId="35" applyNumberFormat="0" applyAlignment="0" applyProtection="0"/>
    <xf numFmtId="0" fontId="35" fillId="15" borderId="36" applyNumberFormat="0" applyAlignment="0" applyProtection="0"/>
    <xf numFmtId="0" fontId="36" fillId="15" borderId="35" applyNumberFormat="0" applyAlignment="0" applyProtection="0"/>
    <xf numFmtId="0" fontId="37" fillId="0" borderId="37" applyNumberFormat="0" applyFill="0" applyAlignment="0" applyProtection="0"/>
    <xf numFmtId="0" fontId="38" fillId="16" borderId="38" applyNumberFormat="0" applyAlignment="0" applyProtection="0"/>
    <xf numFmtId="0" fontId="39" fillId="0" borderId="0" applyNumberFormat="0" applyFill="0" applyBorder="0" applyAlignment="0" applyProtection="0"/>
    <xf numFmtId="0" fontId="9" fillId="17" borderId="39" applyNumberFormat="0" applyFont="0" applyAlignment="0" applyProtection="0"/>
    <xf numFmtId="0" fontId="13" fillId="0" borderId="0" applyNumberFormat="0" applyFill="0" applyBorder="0" applyAlignment="0" applyProtection="0"/>
    <xf numFmtId="0" fontId="2" fillId="0" borderId="40" applyNumberFormat="0" applyFill="0" applyAlignment="0" applyProtection="0"/>
    <xf numFmtId="0" fontId="40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40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40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40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40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40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43" fontId="9" fillId="0" borderId="0" applyFont="0" applyFill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0" fillId="0" borderId="0" xfId="0" applyAlignment="1">
      <alignment vertical="center"/>
    </xf>
    <xf numFmtId="37" fontId="4" fillId="0" borderId="0" xfId="0" applyNumberFormat="1" applyFont="1" applyAlignment="1">
      <alignment vertical="center"/>
    </xf>
    <xf numFmtId="37" fontId="0" fillId="0" borderId="0" xfId="0" applyNumberFormat="1"/>
    <xf numFmtId="164" fontId="6" fillId="0" borderId="0" xfId="0" applyNumberFormat="1" applyFont="1"/>
    <xf numFmtId="1" fontId="6" fillId="0" borderId="0" xfId="0" applyNumberFormat="1" applyFont="1"/>
    <xf numFmtId="0" fontId="6" fillId="0" borderId="0" xfId="0" applyFont="1"/>
    <xf numFmtId="16" fontId="3" fillId="0" borderId="0" xfId="0" quotePrefix="1" applyNumberFormat="1" applyFont="1" applyAlignment="1">
      <alignment horizontal="left" vertical="top"/>
    </xf>
    <xf numFmtId="16" fontId="6" fillId="0" borderId="0" xfId="0" applyNumberFormat="1" applyFont="1"/>
    <xf numFmtId="164" fontId="0" fillId="0" borderId="0" xfId="0" applyNumberFormat="1"/>
    <xf numFmtId="0" fontId="10" fillId="0" borderId="0" xfId="2"/>
    <xf numFmtId="0" fontId="11" fillId="0" borderId="0" xfId="0" applyFont="1"/>
    <xf numFmtId="0" fontId="0" fillId="6" borderId="0" xfId="0" applyFill="1"/>
    <xf numFmtId="0" fontId="0" fillId="7" borderId="0" xfId="0" applyFill="1"/>
    <xf numFmtId="39" fontId="0" fillId="0" borderId="0" xfId="0" applyNumberFormat="1"/>
    <xf numFmtId="16" fontId="0" fillId="0" borderId="0" xfId="0" applyNumberFormat="1"/>
    <xf numFmtId="167" fontId="0" fillId="0" borderId="0" xfId="0" applyNumberFormat="1"/>
    <xf numFmtId="0" fontId="0" fillId="8" borderId="0" xfId="0" applyFill="1" applyAlignment="1">
      <alignment horizontal="left"/>
    </xf>
    <xf numFmtId="0" fontId="0" fillId="8" borderId="0" xfId="0" applyFill="1"/>
    <xf numFmtId="0" fontId="17" fillId="9" borderId="2" xfId="0" applyFont="1" applyFill="1" applyBorder="1" applyAlignment="1">
      <alignment horizontal="center" vertical="center" wrapText="1"/>
    </xf>
    <xf numFmtId="0" fontId="17" fillId="9" borderId="8" xfId="0" applyFont="1" applyFill="1" applyBorder="1" applyAlignment="1">
      <alignment horizontal="center" vertical="center" wrapText="1"/>
    </xf>
    <xf numFmtId="0" fontId="17" fillId="9" borderId="0" xfId="0" applyFont="1" applyFill="1" applyAlignment="1">
      <alignment horizontal="center" vertical="center" wrapText="1"/>
    </xf>
    <xf numFmtId="9" fontId="17" fillId="8" borderId="8" xfId="1" applyFont="1" applyFill="1" applyBorder="1" applyAlignment="1">
      <alignment horizontal="center" vertical="center" wrapText="1"/>
    </xf>
    <xf numFmtId="0" fontId="18" fillId="0" borderId="0" xfId="2" applyFont="1"/>
    <xf numFmtId="0" fontId="1" fillId="3" borderId="0" xfId="0" applyFont="1" applyFill="1"/>
    <xf numFmtId="2" fontId="1" fillId="0" borderId="0" xfId="0" applyNumberFormat="1" applyFont="1"/>
    <xf numFmtId="9" fontId="1" fillId="0" borderId="0" xfId="1" applyFont="1"/>
    <xf numFmtId="164" fontId="1" fillId="0" borderId="0" xfId="0" applyNumberFormat="1" applyFont="1"/>
    <xf numFmtId="2" fontId="1" fillId="0" borderId="0" xfId="1" applyNumberFormat="1" applyFont="1" applyAlignment="1">
      <alignment horizontal="center"/>
    </xf>
    <xf numFmtId="2" fontId="1" fillId="0" borderId="0" xfId="1" applyNumberFormat="1" applyFont="1"/>
    <xf numFmtId="165" fontId="1" fillId="0" borderId="0" xfId="0" applyNumberFormat="1" applyFont="1"/>
    <xf numFmtId="0" fontId="1" fillId="7" borderId="0" xfId="0" applyFont="1" applyFill="1"/>
    <xf numFmtId="37" fontId="1" fillId="0" borderId="0" xfId="0" applyNumberFormat="1" applyFont="1"/>
    <xf numFmtId="164" fontId="20" fillId="0" borderId="0" xfId="0" applyNumberFormat="1" applyFont="1"/>
    <xf numFmtId="0" fontId="17" fillId="9" borderId="12" xfId="0" applyFont="1" applyFill="1" applyBorder="1" applyAlignment="1">
      <alignment horizontal="center" vertical="center" wrapText="1"/>
    </xf>
    <xf numFmtId="0" fontId="17" fillId="9" borderId="13" xfId="0" applyFont="1" applyFill="1" applyBorder="1" applyAlignment="1">
      <alignment horizontal="center" vertical="center" wrapText="1"/>
    </xf>
    <xf numFmtId="0" fontId="17" fillId="9" borderId="7" xfId="0" applyFont="1" applyFill="1" applyBorder="1" applyAlignment="1">
      <alignment horizontal="center" vertical="center" wrapText="1"/>
    </xf>
    <xf numFmtId="164" fontId="17" fillId="0" borderId="9" xfId="0" applyNumberFormat="1" applyFont="1" applyBorder="1" applyAlignment="1">
      <alignment horizontal="center" vertical="center" wrapText="1"/>
    </xf>
    <xf numFmtId="0" fontId="22" fillId="0" borderId="0" xfId="0" applyFont="1" applyAlignment="1">
      <alignment horizontal="center"/>
    </xf>
    <xf numFmtId="0" fontId="17" fillId="9" borderId="3" xfId="0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17" fillId="9" borderId="10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9" fillId="0" borderId="0" xfId="0" applyFont="1"/>
    <xf numFmtId="164" fontId="17" fillId="0" borderId="9" xfId="0" applyNumberFormat="1" applyFont="1" applyBorder="1" applyAlignment="1">
      <alignment horizontal="left" vertical="center" wrapText="1"/>
    </xf>
    <xf numFmtId="0" fontId="17" fillId="0" borderId="0" xfId="0" applyFont="1" applyAlignment="1">
      <alignment horizontal="center" vertical="center" wrapText="1"/>
    </xf>
    <xf numFmtId="0" fontId="17" fillId="9" borderId="15" xfId="0" applyFont="1" applyFill="1" applyBorder="1" applyAlignment="1">
      <alignment horizontal="center" vertical="center" wrapText="1"/>
    </xf>
    <xf numFmtId="0" fontId="17" fillId="9" borderId="14" xfId="0" applyFont="1" applyFill="1" applyBorder="1" applyAlignment="1">
      <alignment horizontal="center" vertical="center" wrapText="1"/>
    </xf>
    <xf numFmtId="1" fontId="17" fillId="0" borderId="9" xfId="0" applyNumberFormat="1" applyFont="1" applyBorder="1" applyAlignment="1">
      <alignment horizontal="center" vertical="center" wrapText="1"/>
    </xf>
    <xf numFmtId="37" fontId="17" fillId="5" borderId="0" xfId="0" applyNumberFormat="1" applyFont="1" applyFill="1" applyAlignment="1">
      <alignment vertical="center" wrapText="1"/>
    </xf>
    <xf numFmtId="0" fontId="17" fillId="9" borderId="4" xfId="0" applyFont="1" applyFill="1" applyBorder="1" applyAlignment="1">
      <alignment vertical="center" wrapText="1"/>
    </xf>
    <xf numFmtId="37" fontId="19" fillId="0" borderId="0" xfId="0" applyNumberFormat="1" applyFont="1" applyAlignment="1">
      <alignment vertical="center"/>
    </xf>
    <xf numFmtId="37" fontId="19" fillId="4" borderId="0" xfId="0" applyNumberFormat="1" applyFont="1" applyFill="1" applyAlignment="1">
      <alignment vertical="center"/>
    </xf>
    <xf numFmtId="16" fontId="19" fillId="0" borderId="0" xfId="0" quotePrefix="1" applyNumberFormat="1" applyFont="1" applyAlignment="1">
      <alignment horizontal="left" vertical="top"/>
    </xf>
    <xf numFmtId="0" fontId="20" fillId="0" borderId="0" xfId="0" applyFont="1"/>
    <xf numFmtId="16" fontId="1" fillId="0" borderId="0" xfId="0" applyNumberFormat="1" applyFont="1"/>
    <xf numFmtId="16" fontId="19" fillId="2" borderId="0" xfId="0" quotePrefix="1" applyNumberFormat="1" applyFont="1" applyFill="1" applyAlignment="1">
      <alignment horizontal="left" vertical="top"/>
    </xf>
    <xf numFmtId="0" fontId="17" fillId="9" borderId="17" xfId="0" applyFont="1" applyFill="1" applyBorder="1" applyAlignment="1">
      <alignment horizontal="center" vertical="center" wrapText="1"/>
    </xf>
    <xf numFmtId="0" fontId="17" fillId="9" borderId="18" xfId="0" applyFont="1" applyFill="1" applyBorder="1" applyAlignment="1">
      <alignment horizontal="center" vertical="center" wrapText="1"/>
    </xf>
    <xf numFmtId="0" fontId="17" fillId="9" borderId="19" xfId="0" applyFont="1" applyFill="1" applyBorder="1" applyAlignment="1">
      <alignment horizontal="center" vertical="center" wrapText="1"/>
    </xf>
    <xf numFmtId="16" fontId="20" fillId="0" borderId="0" xfId="0" applyNumberFormat="1" applyFont="1"/>
    <xf numFmtId="0" fontId="23" fillId="0" borderId="0" xfId="0" applyFont="1"/>
    <xf numFmtId="1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0" applyNumberFormat="1" applyFont="1"/>
    <xf numFmtId="3" fontId="1" fillId="0" borderId="0" xfId="0" applyNumberFormat="1" applyFont="1"/>
    <xf numFmtId="15" fontId="1" fillId="0" borderId="0" xfId="0" applyNumberFormat="1" applyFont="1"/>
    <xf numFmtId="0" fontId="1" fillId="0" borderId="0" xfId="0" applyFont="1" applyAlignment="1">
      <alignment wrapText="1"/>
    </xf>
    <xf numFmtId="39" fontId="1" fillId="0" borderId="0" xfId="0" applyNumberFormat="1" applyFont="1"/>
    <xf numFmtId="39" fontId="19" fillId="0" borderId="0" xfId="0" applyNumberFormat="1" applyFont="1" applyAlignment="1">
      <alignment vertical="center"/>
    </xf>
    <xf numFmtId="1" fontId="1" fillId="0" borderId="0" xfId="0" applyNumberFormat="1" applyFont="1"/>
    <xf numFmtId="166" fontId="1" fillId="0" borderId="0" xfId="0" applyNumberFormat="1" applyFont="1"/>
    <xf numFmtId="37" fontId="17" fillId="3" borderId="0" xfId="0" applyNumberFormat="1" applyFont="1" applyFill="1" applyAlignment="1">
      <alignment vertical="center" wrapText="1"/>
    </xf>
    <xf numFmtId="9" fontId="7" fillId="0" borderId="8" xfId="1" applyFont="1" applyBorder="1" applyAlignment="1">
      <alignment horizontal="center"/>
    </xf>
    <xf numFmtId="9" fontId="7" fillId="0" borderId="20" xfId="1" applyFont="1" applyBorder="1" applyAlignment="1">
      <alignment horizontal="center"/>
    </xf>
    <xf numFmtId="9" fontId="7" fillId="0" borderId="21" xfId="1" applyFont="1" applyBorder="1" applyAlignment="1">
      <alignment horizontal="center"/>
    </xf>
    <xf numFmtId="37" fontId="17" fillId="0" borderId="0" xfId="0" applyNumberFormat="1" applyFont="1" applyAlignment="1">
      <alignment vertical="center"/>
    </xf>
    <xf numFmtId="1" fontId="20" fillId="0" borderId="0" xfId="0" applyNumberFormat="1" applyFont="1"/>
    <xf numFmtId="0" fontId="17" fillId="9" borderId="21" xfId="0" applyFont="1" applyFill="1" applyBorder="1" applyAlignment="1">
      <alignment horizontal="center" vertical="center" wrapText="1"/>
    </xf>
    <xf numFmtId="0" fontId="17" fillId="9" borderId="22" xfId="0" applyFont="1" applyFill="1" applyBorder="1" applyAlignment="1">
      <alignment vertical="center" wrapText="1"/>
    </xf>
    <xf numFmtId="0" fontId="17" fillId="9" borderId="23" xfId="0" applyFont="1" applyFill="1" applyBorder="1" applyAlignment="1">
      <alignment vertical="center" wrapText="1"/>
    </xf>
    <xf numFmtId="14" fontId="19" fillId="0" borderId="0" xfId="0" applyNumberFormat="1" applyFont="1"/>
    <xf numFmtId="14" fontId="1" fillId="0" borderId="0" xfId="0" applyNumberFormat="1" applyFont="1"/>
    <xf numFmtId="0" fontId="19" fillId="0" borderId="0" xfId="5" applyFont="1"/>
    <xf numFmtId="0" fontId="24" fillId="0" borderId="0" xfId="7" applyFont="1"/>
    <xf numFmtId="1" fontId="19" fillId="0" borderId="0" xfId="0" applyNumberFormat="1" applyFont="1"/>
    <xf numFmtId="0" fontId="25" fillId="0" borderId="24" xfId="4" applyFont="1" applyBorder="1"/>
    <xf numFmtId="168" fontId="26" fillId="0" borderId="24" xfId="16" applyNumberFormat="1" applyFont="1" applyBorder="1"/>
    <xf numFmtId="0" fontId="17" fillId="9" borderId="24" xfId="0" applyFont="1" applyFill="1" applyBorder="1" applyAlignment="1">
      <alignment horizontal="center" vertical="center" wrapText="1"/>
    </xf>
    <xf numFmtId="0" fontId="25" fillId="0" borderId="25" xfId="4" applyFont="1" applyBorder="1"/>
    <xf numFmtId="0" fontId="17" fillId="9" borderId="16" xfId="0" applyFont="1" applyFill="1" applyBorder="1" applyAlignment="1">
      <alignment vertical="center" wrapText="1"/>
    </xf>
    <xf numFmtId="2" fontId="17" fillId="8" borderId="8" xfId="1" applyNumberFormat="1" applyFont="1" applyFill="1" applyBorder="1" applyAlignment="1">
      <alignment horizontal="center" vertical="center" wrapText="1"/>
    </xf>
    <xf numFmtId="0" fontId="17" fillId="9" borderId="16" xfId="0" applyFont="1" applyFill="1" applyBorder="1" applyAlignment="1">
      <alignment horizontal="center" vertical="center" wrapText="1"/>
    </xf>
    <xf numFmtId="0" fontId="17" fillId="9" borderId="4" xfId="0" applyFont="1" applyFill="1" applyBorder="1" applyAlignment="1">
      <alignment horizontal="center" vertical="center" wrapText="1"/>
    </xf>
    <xf numFmtId="169" fontId="1" fillId="0" borderId="0" xfId="1" applyNumberFormat="1" applyFont="1"/>
    <xf numFmtId="1" fontId="0" fillId="0" borderId="0" xfId="0" applyNumberFormat="1"/>
    <xf numFmtId="0" fontId="0" fillId="0" borderId="0" xfId="0" applyAlignment="1">
      <alignment horizontal="right"/>
    </xf>
    <xf numFmtId="0" fontId="2" fillId="10" borderId="0" xfId="0" applyFont="1" applyFill="1"/>
    <xf numFmtId="164" fontId="17" fillId="8" borderId="8" xfId="1" applyNumberFormat="1" applyFont="1" applyFill="1" applyBorder="1" applyAlignment="1">
      <alignment horizontal="center" vertical="center" wrapText="1"/>
    </xf>
    <xf numFmtId="0" fontId="17" fillId="0" borderId="0" xfId="0" applyFont="1" applyAlignment="1">
      <alignment vertical="center" wrapText="1"/>
    </xf>
    <xf numFmtId="2" fontId="17" fillId="0" borderId="0" xfId="1" applyNumberFormat="1" applyFont="1" applyFill="1" applyBorder="1" applyAlignment="1">
      <alignment horizontal="center" vertical="center" wrapText="1"/>
    </xf>
    <xf numFmtId="164" fontId="17" fillId="0" borderId="0" xfId="0" applyNumberFormat="1" applyFont="1" applyAlignment="1">
      <alignment horizontal="center" vertical="center" wrapText="1"/>
    </xf>
    <xf numFmtId="0" fontId="17" fillId="9" borderId="26" xfId="0" applyFont="1" applyFill="1" applyBorder="1" applyAlignment="1">
      <alignment horizontal="center" vertical="center" wrapText="1"/>
    </xf>
    <xf numFmtId="0" fontId="17" fillId="9" borderId="27" xfId="0" applyFont="1" applyFill="1" applyBorder="1" applyAlignment="1">
      <alignment horizontal="center" vertical="center" wrapText="1"/>
    </xf>
    <xf numFmtId="0" fontId="17" fillId="9" borderId="28" xfId="0" applyFont="1" applyFill="1" applyBorder="1" applyAlignment="1">
      <alignment horizontal="center" vertical="center" wrapText="1"/>
    </xf>
    <xf numFmtId="0" fontId="17" fillId="9" borderId="29" xfId="0" applyFont="1" applyFill="1" applyBorder="1" applyAlignment="1">
      <alignment horizontal="center" vertical="center" wrapText="1"/>
    </xf>
    <xf numFmtId="9" fontId="17" fillId="8" borderId="30" xfId="1" applyFont="1" applyFill="1" applyBorder="1" applyAlignment="1">
      <alignment horizontal="center" vertical="center" wrapText="1"/>
    </xf>
    <xf numFmtId="0" fontId="17" fillId="9" borderId="31" xfId="0" applyFont="1" applyFill="1" applyBorder="1" applyAlignment="1">
      <alignment horizontal="center" vertical="center" wrapText="1"/>
    </xf>
    <xf numFmtId="164" fontId="17" fillId="0" borderId="32" xfId="0" applyNumberFormat="1" applyFont="1" applyBorder="1" applyAlignment="1">
      <alignment horizontal="center" vertical="center" wrapText="1"/>
    </xf>
    <xf numFmtId="2" fontId="27" fillId="0" borderId="8" xfId="1" applyNumberFormat="1" applyFont="1" applyFill="1" applyBorder="1" applyAlignment="1">
      <alignment horizontal="center" vertical="center" wrapText="1"/>
    </xf>
    <xf numFmtId="164" fontId="17" fillId="0" borderId="8" xfId="1" applyNumberFormat="1" applyFont="1" applyBorder="1" applyAlignment="1">
      <alignment horizontal="center" vertical="center" wrapText="1"/>
    </xf>
    <xf numFmtId="14" fontId="25" fillId="0" borderId="41" xfId="12" applyNumberFormat="1" applyFont="1" applyBorder="1" applyAlignment="1" applyProtection="1">
      <alignment horizontal="center" vertical="center" wrapText="1"/>
      <protection locked="0"/>
    </xf>
    <xf numFmtId="0" fontId="20" fillId="10" borderId="0" xfId="0" applyFont="1" applyFill="1"/>
    <xf numFmtId="14" fontId="0" fillId="0" borderId="0" xfId="0" applyNumberFormat="1"/>
    <xf numFmtId="0" fontId="17" fillId="9" borderId="42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37" fontId="17" fillId="3" borderId="0" xfId="0" applyNumberFormat="1" applyFont="1" applyFill="1" applyAlignment="1">
      <alignment vertical="center"/>
    </xf>
    <xf numFmtId="0" fontId="17" fillId="3" borderId="0" xfId="0" quotePrefix="1" applyFont="1" applyFill="1"/>
    <xf numFmtId="9" fontId="0" fillId="0" borderId="0" xfId="1" applyFont="1"/>
    <xf numFmtId="2" fontId="0" fillId="0" borderId="0" xfId="0" applyNumberFormat="1"/>
    <xf numFmtId="0" fontId="0" fillId="0" borderId="0" xfId="1" applyNumberFormat="1" applyFont="1"/>
    <xf numFmtId="0" fontId="1" fillId="0" borderId="24" xfId="0" applyFont="1" applyBorder="1"/>
    <xf numFmtId="164" fontId="1" fillId="0" borderId="24" xfId="0" applyNumberFormat="1" applyFont="1" applyBorder="1"/>
    <xf numFmtId="0" fontId="41" fillId="0" borderId="0" xfId="0" applyFont="1"/>
    <xf numFmtId="170" fontId="0" fillId="0" borderId="0" xfId="0" applyNumberFormat="1"/>
    <xf numFmtId="0" fontId="17" fillId="9" borderId="43" xfId="0" applyFont="1" applyFill="1" applyBorder="1" applyAlignment="1">
      <alignment horizontal="center" vertical="center" wrapText="1"/>
    </xf>
    <xf numFmtId="0" fontId="17" fillId="9" borderId="44" xfId="0" applyFont="1" applyFill="1" applyBorder="1" applyAlignment="1">
      <alignment horizontal="center" vertical="center" wrapText="1"/>
    </xf>
    <xf numFmtId="1" fontId="17" fillId="0" borderId="0" xfId="0" applyNumberFormat="1" applyFont="1" applyAlignment="1">
      <alignment horizontal="center" vertical="center" wrapText="1"/>
    </xf>
    <xf numFmtId="0" fontId="17" fillId="9" borderId="45" xfId="0" applyFont="1" applyFill="1" applyBorder="1" applyAlignment="1">
      <alignment horizontal="center" vertical="center" wrapText="1"/>
    </xf>
    <xf numFmtId="1" fontId="17" fillId="0" borderId="16" xfId="0" applyNumberFormat="1" applyFont="1" applyBorder="1" applyAlignment="1">
      <alignment horizontal="center" vertical="center" wrapText="1"/>
    </xf>
    <xf numFmtId="1" fontId="20" fillId="0" borderId="16" xfId="0" applyNumberFormat="1" applyFont="1" applyBorder="1"/>
    <xf numFmtId="164" fontId="17" fillId="0" borderId="0" xfId="0" applyNumberFormat="1" applyFont="1" applyAlignment="1">
      <alignment horizontal="left" vertical="center" wrapText="1"/>
    </xf>
    <xf numFmtId="2" fontId="9" fillId="0" borderId="0" xfId="1" applyNumberFormat="1" applyFont="1" applyFill="1" applyBorder="1"/>
    <xf numFmtId="9" fontId="1" fillId="0" borderId="0" xfId="1" applyFont="1" applyFill="1" applyBorder="1"/>
    <xf numFmtId="164" fontId="20" fillId="0" borderId="16" xfId="0" applyNumberFormat="1" applyFont="1" applyBorder="1" applyAlignment="1">
      <alignment horizontal="center"/>
    </xf>
    <xf numFmtId="171" fontId="20" fillId="0" borderId="16" xfId="16" applyNumberFormat="1" applyFont="1" applyBorder="1" applyAlignment="1">
      <alignment horizontal="center"/>
    </xf>
    <xf numFmtId="9" fontId="17" fillId="0" borderId="0" xfId="1" applyFont="1" applyFill="1" applyBorder="1" applyAlignment="1">
      <alignment horizontal="center" vertical="center" wrapText="1"/>
    </xf>
    <xf numFmtId="164" fontId="17" fillId="0" borderId="0" xfId="1" applyNumberFormat="1" applyFont="1" applyFill="1" applyBorder="1" applyAlignment="1">
      <alignment horizontal="center" vertical="center" wrapText="1"/>
    </xf>
    <xf numFmtId="9" fontId="0" fillId="0" borderId="0" xfId="1" applyFont="1" applyFill="1" applyBorder="1"/>
    <xf numFmtId="0" fontId="0" fillId="0" borderId="0" xfId="1" applyNumberFormat="1" applyFont="1" applyFill="1" applyBorder="1"/>
    <xf numFmtId="2" fontId="27" fillId="0" borderId="0" xfId="1" applyNumberFormat="1" applyFont="1" applyFill="1" applyBorder="1" applyAlignment="1">
      <alignment horizontal="center" vertical="center" wrapText="1"/>
    </xf>
    <xf numFmtId="0" fontId="17" fillId="9" borderId="5" xfId="0" applyFont="1" applyFill="1" applyBorder="1" applyAlignment="1">
      <alignment vertical="center" wrapText="1"/>
    </xf>
    <xf numFmtId="0" fontId="17" fillId="5" borderId="0" xfId="0" quotePrefix="1" applyFont="1" applyFill="1" applyAlignment="1">
      <alignment horizontal="center"/>
    </xf>
    <xf numFmtId="0" fontId="17" fillId="5" borderId="0" xfId="0" applyFont="1" applyFill="1" applyAlignment="1">
      <alignment horizontal="center"/>
    </xf>
    <xf numFmtId="0" fontId="2" fillId="5" borderId="0" xfId="0" applyFont="1" applyFill="1"/>
    <xf numFmtId="165" fontId="19" fillId="0" borderId="0" xfId="0" applyNumberFormat="1" applyFont="1" applyAlignment="1">
      <alignment vertical="center"/>
    </xf>
    <xf numFmtId="172" fontId="0" fillId="0" borderId="0" xfId="0" applyNumberFormat="1"/>
    <xf numFmtId="168" fontId="1" fillId="0" borderId="0" xfId="16" applyNumberFormat="1" applyFont="1"/>
    <xf numFmtId="9" fontId="17" fillId="0" borderId="9" xfId="1" applyFont="1" applyFill="1" applyBorder="1" applyAlignment="1">
      <alignment horizontal="center" vertical="center" wrapText="1"/>
    </xf>
    <xf numFmtId="0" fontId="17" fillId="0" borderId="13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42" fillId="0" borderId="0" xfId="0" applyFont="1"/>
    <xf numFmtId="9" fontId="17" fillId="0" borderId="9" xfId="1" applyFont="1" applyBorder="1" applyAlignment="1">
      <alignment horizontal="center" vertical="center" wrapText="1"/>
    </xf>
    <xf numFmtId="169" fontId="17" fillId="0" borderId="9" xfId="1" applyNumberFormat="1" applyFont="1" applyBorder="1" applyAlignment="1">
      <alignment horizontal="center" vertical="center" wrapText="1"/>
    </xf>
    <xf numFmtId="9" fontId="0" fillId="0" borderId="0" xfId="0" applyNumberFormat="1"/>
    <xf numFmtId="0" fontId="25" fillId="0" borderId="0" xfId="4" applyFont="1"/>
    <xf numFmtId="9" fontId="1" fillId="0" borderId="0" xfId="1" applyFont="1" applyFill="1"/>
    <xf numFmtId="169" fontId="1" fillId="0" borderId="0" xfId="1" applyNumberFormat="1" applyFont="1" applyFill="1"/>
    <xf numFmtId="164" fontId="42" fillId="0" borderId="0" xfId="0" applyNumberFormat="1" applyFont="1"/>
    <xf numFmtId="164" fontId="0" fillId="0" borderId="0" xfId="1" applyNumberFormat="1" applyFont="1"/>
    <xf numFmtId="164" fontId="17" fillId="0" borderId="24" xfId="0" applyNumberFormat="1" applyFont="1" applyBorder="1" applyAlignment="1">
      <alignment vertical="center" wrapText="1"/>
    </xf>
    <xf numFmtId="9" fontId="17" fillId="0" borderId="24" xfId="1" applyFont="1" applyBorder="1" applyAlignment="1">
      <alignment vertical="center" wrapText="1"/>
    </xf>
    <xf numFmtId="164" fontId="17" fillId="0" borderId="24" xfId="0" applyNumberFormat="1" applyFont="1" applyBorder="1" applyAlignment="1">
      <alignment horizontal="right" vertical="center" wrapText="1"/>
    </xf>
    <xf numFmtId="0" fontId="17" fillId="0" borderId="14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17" fillId="9" borderId="5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37" fontId="5" fillId="0" borderId="0" xfId="0" applyNumberFormat="1" applyFont="1" applyAlignment="1">
      <alignment horizontal="center" vertical="center"/>
    </xf>
    <xf numFmtId="0" fontId="0" fillId="0" borderId="0" xfId="0" applyFill="1"/>
    <xf numFmtId="16" fontId="1" fillId="0" borderId="0" xfId="0" applyNumberFormat="1" applyFont="1" applyFill="1"/>
    <xf numFmtId="0" fontId="1" fillId="0" borderId="0" xfId="0" applyFont="1" applyFill="1"/>
    <xf numFmtId="0" fontId="20" fillId="0" borderId="46" xfId="0" applyFont="1" applyBorder="1" applyAlignment="1">
      <alignment horizontal="center"/>
    </xf>
    <xf numFmtId="164" fontId="8" fillId="0" borderId="0" xfId="0" applyNumberFormat="1" applyFont="1" applyFill="1"/>
    <xf numFmtId="37" fontId="4" fillId="0" borderId="0" xfId="0" applyNumberFormat="1" applyFont="1" applyFill="1" applyAlignment="1">
      <alignment vertical="center"/>
    </xf>
  </cellXfs>
  <cellStyles count="59">
    <cellStyle name="20% - Accent1" xfId="35" builtinId="30" customBuiltin="1"/>
    <cellStyle name="20% - Accent2" xfId="39" builtinId="34" customBuiltin="1"/>
    <cellStyle name="20% - Accent3" xfId="43" builtinId="38" customBuiltin="1"/>
    <cellStyle name="20% - Accent4" xfId="47" builtinId="42" customBuiltin="1"/>
    <cellStyle name="20% - Accent5" xfId="51" builtinId="46" customBuiltin="1"/>
    <cellStyle name="20% - Accent6" xfId="55" builtinId="50" customBuiltin="1"/>
    <cellStyle name="40% - Accent1" xfId="36" builtinId="31" customBuiltin="1"/>
    <cellStyle name="40% - Accent2" xfId="40" builtinId="35" customBuiltin="1"/>
    <cellStyle name="40% - Accent3" xfId="44" builtinId="39" customBuiltin="1"/>
    <cellStyle name="40% - Accent4" xfId="48" builtinId="43" customBuiltin="1"/>
    <cellStyle name="40% - Accent5" xfId="52" builtinId="47" customBuiltin="1"/>
    <cellStyle name="40% - Accent6" xfId="56" builtinId="51" customBuiltin="1"/>
    <cellStyle name="60% - Accent1" xfId="37" builtinId="32" customBuiltin="1"/>
    <cellStyle name="60% - Accent2" xfId="41" builtinId="36" customBuiltin="1"/>
    <cellStyle name="60% - Accent3" xfId="45" builtinId="40" customBuiltin="1"/>
    <cellStyle name="60% - Accent4" xfId="49" builtinId="44" customBuiltin="1"/>
    <cellStyle name="60% - Accent5" xfId="53" builtinId="48" customBuiltin="1"/>
    <cellStyle name="60% - Accent6" xfId="57" builtinId="52" customBuiltin="1"/>
    <cellStyle name="Accent1" xfId="34" builtinId="29" customBuiltin="1"/>
    <cellStyle name="Accent2" xfId="38" builtinId="33" customBuiltin="1"/>
    <cellStyle name="Accent3" xfId="42" builtinId="37" customBuiltin="1"/>
    <cellStyle name="Accent4" xfId="46" builtinId="41" customBuiltin="1"/>
    <cellStyle name="Accent5" xfId="50" builtinId="45" customBuiltin="1"/>
    <cellStyle name="Accent6" xfId="54" builtinId="49" customBuiltin="1"/>
    <cellStyle name="Bad" xfId="23" builtinId="27" customBuiltin="1"/>
    <cellStyle name="Calculation" xfId="27" builtinId="22" customBuiltin="1"/>
    <cellStyle name="Check Cell" xfId="29" builtinId="23" customBuiltin="1"/>
    <cellStyle name="Comma" xfId="16" builtinId="3"/>
    <cellStyle name="Comma 2" xfId="10" xr:uid="{B3C355B2-4BE6-4D09-863E-C3B1BDA9C85E}"/>
    <cellStyle name="Comma 3" xfId="58" xr:uid="{06B9B90D-8DD6-462B-908F-1609310FCC47}"/>
    <cellStyle name="Explanatory Text" xfId="32" builtinId="53" customBuiltin="1"/>
    <cellStyle name="Explanatory Text 2" xfId="15" xr:uid="{629AF536-E4CC-4DA4-B9C4-48AD6F9C8330}"/>
    <cellStyle name="Good" xfId="22" builtinId="26" customBuiltin="1"/>
    <cellStyle name="Heading 1" xfId="18" builtinId="16" customBuiltin="1"/>
    <cellStyle name="Heading 1 3" xfId="14" xr:uid="{B477A695-F30C-469B-8741-AF323F76B118}"/>
    <cellStyle name="Heading 2" xfId="19" builtinId="17" customBuiltin="1"/>
    <cellStyle name="Heading 3" xfId="20" builtinId="18" customBuiltin="1"/>
    <cellStyle name="Heading 4" xfId="21" builtinId="19" customBuiltin="1"/>
    <cellStyle name="Hyperlink" xfId="2" builtinId="8"/>
    <cellStyle name="Input" xfId="25" builtinId="20" customBuiltin="1"/>
    <cellStyle name="Linked Cell" xfId="28" builtinId="24" customBuiltin="1"/>
    <cellStyle name="Neutral" xfId="24" builtinId="28" customBuiltin="1"/>
    <cellStyle name="Normal" xfId="0" builtinId="0"/>
    <cellStyle name="Normal 2" xfId="4" xr:uid="{DBC39AD9-5D4B-4612-91C2-9655777F02C2}"/>
    <cellStyle name="Normal 2 2" xfId="6" xr:uid="{7D5335E3-F7C3-4AEB-96EC-B33CC464A938}"/>
    <cellStyle name="Normal 2 2 3" xfId="3" xr:uid="{4554BB25-74C6-475B-AE19-3C3EB7A6FCF5}"/>
    <cellStyle name="Normal 2 3" xfId="7" xr:uid="{7B24ABF3-270C-454F-9BAB-C645E03AD447}"/>
    <cellStyle name="Normal 2 4" xfId="9" xr:uid="{CAA2B560-1B01-46F0-A732-39723FF778EA}"/>
    <cellStyle name="Normal 23" xfId="11" xr:uid="{F297F814-5EAE-4C41-857C-8D7CF7213005}"/>
    <cellStyle name="Normal 3" xfId="12" xr:uid="{CADCC8C9-6414-4A9F-80CD-32725DB0B79C}"/>
    <cellStyle name="Normal 4" xfId="5" xr:uid="{89015B45-3628-4AE7-A834-012CB943E333}"/>
    <cellStyle name="Normal 4 2" xfId="8" xr:uid="{11CBB065-C236-470F-8658-C946A209FCAD}"/>
    <cellStyle name="Note" xfId="31" builtinId="10" customBuiltin="1"/>
    <cellStyle name="Output" xfId="26" builtinId="21" customBuiltin="1"/>
    <cellStyle name="Percent" xfId="1" builtinId="5"/>
    <cellStyle name="Percent 2" xfId="13" xr:uid="{08C1B8D1-3BA2-48C1-AD09-E90DA55D45DA}"/>
    <cellStyle name="Title" xfId="17" builtinId="15" customBuiltin="1"/>
    <cellStyle name="Total" xfId="33" builtinId="25" customBuiltin="1"/>
    <cellStyle name="Warning Text" xfId="30" builtinId="11" customBuiltin="1"/>
  </cellStyles>
  <dxfs count="24"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>
          <bgColor theme="9" tint="0.39994506668294322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none">
          <bgColor auto="1"/>
        </patternFill>
      </fill>
    </dxf>
    <dxf>
      <fill>
        <patternFill>
          <bgColor rgb="FFFFCCCB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</dxf>
    <dxf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ill>
        <patternFill patternType="solid">
          <fgColor indexed="64"/>
          <bgColor theme="0"/>
        </patternFill>
      </fill>
    </dxf>
  </dxfs>
  <tableStyles count="0" defaultTableStyle="TableStyleMedium2" defaultPivotStyle="PivotStyleLight16"/>
  <colors>
    <mruColors>
      <color rgb="FF6A8868"/>
      <color rgb="FFFE0000"/>
      <color rgb="FF6D1769"/>
      <color rgb="FFFFCCCB"/>
      <color rgb="FFFF474C"/>
      <color rgb="FFFE1A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microsoft.com/office/2017/10/relationships/person" Target="persons/perso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Demand Breakdown- Winter 2024/25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'Demand Breakdown'!$B$2</c:f>
              <c:strCache>
                <c:ptCount val="1"/>
                <c:pt idx="0">
                  <c:v>2024/25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00E-4F26-8697-1A0E426917E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900E-4F26-8697-1A0E426917E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00E-4F26-8697-1A0E426917E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900E-4F26-8697-1A0E426917E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00E-4F26-8697-1A0E426917E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900E-4F26-8697-1A0E426917E2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F9CDA106-48A4-4AFD-8498-C20DCC575AD1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738F6A9F-DC61-45DA-BE23-66E91476159A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900E-4F26-8697-1A0E426917E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E86E27B-A6F0-4E98-B912-381F184AA3CC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4608E1-135F-4893-BAC0-999815D363C1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900E-4F26-8697-1A0E426917E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B7A9FF1-DD12-4EBE-A975-71595EA6AF6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91D819C5-73F6-4F9B-9A28-CBCDE6411A09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00E-4F26-8697-1A0E426917E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10005F43-242F-445C-BAD2-F9475A827B92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FCD14E96-A6D6-4A9C-8E3D-064EC77C1DF5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900E-4F26-8697-1A0E426917E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58697587-6515-4AB0-BA83-E6E6AF70EFCE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DD96956-D7BE-45DA-B548-484B8892292A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900E-4F26-8697-1A0E426917E2}"/>
                </c:ext>
              </c:extLst>
            </c:dLbl>
            <c:dLbl>
              <c:idx val="5"/>
              <c:layout>
                <c:manualLayout>
                  <c:x val="2.777777777777676E-3"/>
                  <c:y val="-0.11197018952124717"/>
                </c:manualLayout>
              </c:layout>
              <c:tx>
                <c:rich>
                  <a:bodyPr/>
                  <a:lstStyle/>
                  <a:p>
                    <a:fld id="{63D15C3F-3A64-4853-BA62-F3FE89AB7ED6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EFC6C973-3D86-4B11-B65F-6BF1212D5162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00E-4F26-8697-1A0E426917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'Demand Breakdown'!$A$3:$A$8</c:f>
              <c:strCache>
                <c:ptCount val="6"/>
                <c:pt idx="0">
                  <c:v>NDM</c:v>
                </c:pt>
                <c:pt idx="1">
                  <c:v>Power Station</c:v>
                </c:pt>
                <c:pt idx="2">
                  <c:v>DM &amp; Industrial</c:v>
                </c:pt>
                <c:pt idx="3">
                  <c:v>Ireland Exports</c:v>
                </c:pt>
                <c:pt idx="4">
                  <c:v>Storage Injection</c:v>
                </c:pt>
                <c:pt idx="5">
                  <c:v>EU exports</c:v>
                </c:pt>
              </c:strCache>
            </c:strRef>
          </c:cat>
          <c:val>
            <c:numRef>
              <c:f>'Demand Breakdown'!$B$3:$B$8</c:f>
              <c:numCache>
                <c:formatCode>0.0</c:formatCode>
                <c:ptCount val="6"/>
                <c:pt idx="0">
                  <c:v>26.915271617692728</c:v>
                </c:pt>
                <c:pt idx="1">
                  <c:v>9.2339368905729966</c:v>
                </c:pt>
                <c:pt idx="2">
                  <c:v>4.1180551784403443</c:v>
                </c:pt>
                <c:pt idx="3">
                  <c:v>3.3519081100000001</c:v>
                </c:pt>
                <c:pt idx="4">
                  <c:v>2.3966558899999999</c:v>
                </c:pt>
                <c:pt idx="5">
                  <c:v>0.37580014999999983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'Demand Breakdown'!$F$33:$F$38</c15:f>
                <c15:dlblRangeCache>
                  <c:ptCount val="6"/>
                  <c:pt idx="0">
                    <c:v>26.9 bcm</c:v>
                  </c:pt>
                  <c:pt idx="1">
                    <c:v>9.2 bcm</c:v>
                  </c:pt>
                  <c:pt idx="2">
                    <c:v>4.1 bcm</c:v>
                  </c:pt>
                  <c:pt idx="3">
                    <c:v>3.4 bcm</c:v>
                  </c:pt>
                  <c:pt idx="4">
                    <c:v>2.4 bcm</c:v>
                  </c:pt>
                  <c:pt idx="5">
                    <c:v>0.4 bcm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900E-4F26-8697-1A0E42691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9"/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Supply Winter Key Stats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6 &amp; Figure 7'!$B$2</c:f>
              <c:strCache>
                <c:ptCount val="1"/>
                <c:pt idx="0">
                  <c:v>2023/24 Actual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 6 &amp; Figure 7'!$A$3:$A$8</c:f>
              <c:strCache>
                <c:ptCount val="6"/>
                <c:pt idx="0">
                  <c:v>UK continetal Shelf</c:v>
                </c:pt>
                <c:pt idx="1">
                  <c:v>Norway </c:v>
                </c:pt>
                <c:pt idx="2">
                  <c:v>LNG Import</c:v>
                </c:pt>
                <c:pt idx="3">
                  <c:v>Eu Import</c:v>
                </c:pt>
                <c:pt idx="4">
                  <c:v>Storage Withdrawal</c:v>
                </c:pt>
                <c:pt idx="5">
                  <c:v>Total gas supply</c:v>
                </c:pt>
              </c:strCache>
            </c:strRef>
          </c:cat>
          <c:val>
            <c:numRef>
              <c:f>'Table 6 &amp; Figure 7'!$B$3:$B$8</c:f>
              <c:numCache>
                <c:formatCode>0.0</c:formatCode>
                <c:ptCount val="6"/>
                <c:pt idx="0">
                  <c:v>16.483906060606067</c:v>
                </c:pt>
                <c:pt idx="1">
                  <c:v>15.616993939393936</c:v>
                </c:pt>
                <c:pt idx="2">
                  <c:v>8.2818999999999985</c:v>
                </c:pt>
                <c:pt idx="3">
                  <c:v>6.9200000000000012E-2</c:v>
                </c:pt>
                <c:pt idx="4">
                  <c:v>3.2271000000000019</c:v>
                </c:pt>
                <c:pt idx="5">
                  <c:v>43.679100000000005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F4-488B-8BB2-45DB96B99CF5}"/>
            </c:ext>
          </c:extLst>
        </c:ser>
        <c:ser>
          <c:idx val="2"/>
          <c:order val="2"/>
          <c:tx>
            <c:strRef>
              <c:f>'Table 6 &amp; Figure 7'!$D$2</c:f>
              <c:strCache>
                <c:ptCount val="1"/>
                <c:pt idx="0">
                  <c:v>2024/25 Actual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'Table 6 &amp; Figure 7'!$A$3:$A$8</c:f>
              <c:strCache>
                <c:ptCount val="6"/>
                <c:pt idx="0">
                  <c:v>UK continetal Shelf</c:v>
                </c:pt>
                <c:pt idx="1">
                  <c:v>Norway </c:v>
                </c:pt>
                <c:pt idx="2">
                  <c:v>LNG Import</c:v>
                </c:pt>
                <c:pt idx="3">
                  <c:v>Eu Import</c:v>
                </c:pt>
                <c:pt idx="4">
                  <c:v>Storage Withdrawal</c:v>
                </c:pt>
                <c:pt idx="5">
                  <c:v>Total gas supply</c:v>
                </c:pt>
              </c:strCache>
            </c:strRef>
          </c:cat>
          <c:val>
            <c:numRef>
              <c:f>'Table 6 &amp; Figure 7'!$D$3:$D$8</c:f>
              <c:numCache>
                <c:formatCode>0.0</c:formatCode>
                <c:ptCount val="6"/>
                <c:pt idx="0">
                  <c:v>15.416720000000007</c:v>
                </c:pt>
                <c:pt idx="1">
                  <c:v>16.08258</c:v>
                </c:pt>
                <c:pt idx="2">
                  <c:v>9.7679999999999954</c:v>
                </c:pt>
                <c:pt idx="3">
                  <c:v>0.60179999999999978</c:v>
                </c:pt>
                <c:pt idx="4">
                  <c:v>3.5283000000000011</c:v>
                </c:pt>
                <c:pt idx="5">
                  <c:v>45.397399999999998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F4-488B-8BB2-45DB96B99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44859872"/>
        <c:axId val="174485939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'Table 6 &amp; Figure 7'!$C$2</c15:sqref>
                        </c15:formulaRef>
                      </c:ext>
                    </c:extLst>
                    <c:strCache>
                      <c:ptCount val="1"/>
                      <c:pt idx="0">
                        <c:v>2024/25 Forecast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'Table 6 &amp; Figure 7'!$A$3:$A$8</c15:sqref>
                        </c15:formulaRef>
                      </c:ext>
                    </c:extLst>
                    <c:strCache>
                      <c:ptCount val="6"/>
                      <c:pt idx="0">
                        <c:v>UK continetal Shelf</c:v>
                      </c:pt>
                      <c:pt idx="1">
                        <c:v>Norway </c:v>
                      </c:pt>
                      <c:pt idx="2">
                        <c:v>LNG Import</c:v>
                      </c:pt>
                      <c:pt idx="3">
                        <c:v>Eu Import</c:v>
                      </c:pt>
                      <c:pt idx="4">
                        <c:v>Storage Withdrawal</c:v>
                      </c:pt>
                      <c:pt idx="5">
                        <c:v>Total gas supply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'Table 6 &amp; Figure 7'!$C$3:$C$8</c15:sqref>
                        </c15:formulaRef>
                      </c:ext>
                    </c:extLst>
                    <c:numCache>
                      <c:formatCode>0.0</c:formatCode>
                      <c:ptCount val="6"/>
                      <c:pt idx="0">
                        <c:v>15.462817449880529</c:v>
                      </c:pt>
                      <c:pt idx="1">
                        <c:v>15.657661558949041</c:v>
                      </c:pt>
                      <c:pt idx="2">
                        <c:v>10.717690166653149</c:v>
                      </c:pt>
                      <c:pt idx="3">
                        <c:v>0.20799999999999999</c:v>
                      </c:pt>
                      <c:pt idx="4">
                        <c:v>2.4707812738081842</c:v>
                      </c:pt>
                      <c:pt idx="5">
                        <c:v>44.516950449290903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6F4-488B-8BB2-45DB96B99CF5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6 &amp; Figure 7'!$E$2</c15:sqref>
                        </c15:formulaRef>
                      </c:ext>
                    </c:extLst>
                    <c:strCache>
                      <c:ptCount val="1"/>
                      <c:pt idx="0">
                        <c:v>% Change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6 &amp; Figure 7'!$A$3:$A$8</c15:sqref>
                        </c15:formulaRef>
                      </c:ext>
                    </c:extLst>
                    <c:strCache>
                      <c:ptCount val="6"/>
                      <c:pt idx="0">
                        <c:v>UK continetal Shelf</c:v>
                      </c:pt>
                      <c:pt idx="1">
                        <c:v>Norway </c:v>
                      </c:pt>
                      <c:pt idx="2">
                        <c:v>LNG Import</c:v>
                      </c:pt>
                      <c:pt idx="3">
                        <c:v>Eu Import</c:v>
                      </c:pt>
                      <c:pt idx="4">
                        <c:v>Storage Withdrawal</c:v>
                      </c:pt>
                      <c:pt idx="5">
                        <c:v>Total gas supply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'Table 6 &amp; Figure 7'!$E$3:$E$8</c15:sqref>
                        </c15:formulaRef>
                      </c:ext>
                    </c:extLst>
                    <c:numCache>
                      <c:formatCode>0%</c:formatCode>
                      <c:ptCount val="6"/>
                      <c:pt idx="0">
                        <c:v>-6.4741090896924369E-2</c:v>
                      </c:pt>
                      <c:pt idx="1">
                        <c:v>2.9812783587731317E-2</c:v>
                      </c:pt>
                      <c:pt idx="2">
                        <c:v>0.17943950059768854</c:v>
                      </c:pt>
                      <c:pt idx="3">
                        <c:v>7.6965317919075105</c:v>
                      </c:pt>
                      <c:pt idx="4">
                        <c:v>9.3334572836292429E-2</c:v>
                      </c:pt>
                      <c:pt idx="5">
                        <c:v>3.9339180523408013E-2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0-BCFD-4318-ADAB-FF9C7294C2ED}"/>
                  </c:ext>
                </c:extLst>
              </c15:ser>
            </c15:filteredBarSeries>
          </c:ext>
        </c:extLst>
      </c:barChart>
      <c:catAx>
        <c:axId val="174485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4859392"/>
        <c:crosses val="autoZero"/>
        <c:auto val="1"/>
        <c:lblAlgn val="ctr"/>
        <c:lblOffset val="100"/>
        <c:noMultiLvlLbl val="0"/>
      </c:catAx>
      <c:valAx>
        <c:axId val="1744859392"/>
        <c:scaling>
          <c:orientation val="minMax"/>
          <c:max val="5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4859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7"/>
          <c:order val="0"/>
          <c:tx>
            <c:strRef>
              <c:f>'Figure 8'!$E$262:$E$263</c:f>
              <c:strCache>
                <c:ptCount val="2"/>
                <c:pt idx="0">
                  <c:v>Supply</c:v>
                </c:pt>
                <c:pt idx="1">
                  <c:v>24/25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'Figure 8'!$E$264:$E$446</c:f>
              <c:numCache>
                <c:formatCode>0</c:formatCode>
                <c:ptCount val="183"/>
                <c:pt idx="0">
                  <c:v>7.2</c:v>
                </c:pt>
                <c:pt idx="1">
                  <c:v>4.4000000000000004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4.0999999999999996</c:v>
                </c:pt>
                <c:pt idx="10">
                  <c:v>23</c:v>
                </c:pt>
                <c:pt idx="11">
                  <c:v>0</c:v>
                </c:pt>
                <c:pt idx="12">
                  <c:v>27.8</c:v>
                </c:pt>
                <c:pt idx="13">
                  <c:v>33.799999999999997</c:v>
                </c:pt>
                <c:pt idx="14">
                  <c:v>5.3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9.9</c:v>
                </c:pt>
                <c:pt idx="29">
                  <c:v>5.2</c:v>
                </c:pt>
                <c:pt idx="30">
                  <c:v>3.4</c:v>
                </c:pt>
                <c:pt idx="31">
                  <c:v>4.0999999999999996</c:v>
                </c:pt>
                <c:pt idx="32">
                  <c:v>0</c:v>
                </c:pt>
                <c:pt idx="33">
                  <c:v>0</c:v>
                </c:pt>
                <c:pt idx="34">
                  <c:v>29.9</c:v>
                </c:pt>
                <c:pt idx="35">
                  <c:v>34.799999999999997</c:v>
                </c:pt>
                <c:pt idx="36">
                  <c:v>27.8</c:v>
                </c:pt>
                <c:pt idx="37">
                  <c:v>0</c:v>
                </c:pt>
                <c:pt idx="38">
                  <c:v>8.6999999999999993</c:v>
                </c:pt>
                <c:pt idx="39">
                  <c:v>4.5999999999999996</c:v>
                </c:pt>
                <c:pt idx="40">
                  <c:v>6.8</c:v>
                </c:pt>
                <c:pt idx="41">
                  <c:v>8.4</c:v>
                </c:pt>
                <c:pt idx="42">
                  <c:v>23</c:v>
                </c:pt>
                <c:pt idx="43">
                  <c:v>24.6</c:v>
                </c:pt>
                <c:pt idx="44">
                  <c:v>13.4</c:v>
                </c:pt>
                <c:pt idx="45">
                  <c:v>6.8</c:v>
                </c:pt>
                <c:pt idx="46">
                  <c:v>1</c:v>
                </c:pt>
                <c:pt idx="47">
                  <c:v>2.8</c:v>
                </c:pt>
                <c:pt idx="48">
                  <c:v>16.600000000000001</c:v>
                </c:pt>
                <c:pt idx="49">
                  <c:v>23.1</c:v>
                </c:pt>
                <c:pt idx="50">
                  <c:v>41.5</c:v>
                </c:pt>
                <c:pt idx="51">
                  <c:v>70.7</c:v>
                </c:pt>
                <c:pt idx="52">
                  <c:v>47.7</c:v>
                </c:pt>
                <c:pt idx="53">
                  <c:v>9.8000000000000007</c:v>
                </c:pt>
                <c:pt idx="54">
                  <c:v>2.4</c:v>
                </c:pt>
                <c:pt idx="55">
                  <c:v>4.7</c:v>
                </c:pt>
                <c:pt idx="56">
                  <c:v>49.8</c:v>
                </c:pt>
                <c:pt idx="57">
                  <c:v>60.7</c:v>
                </c:pt>
                <c:pt idx="58">
                  <c:v>63.7</c:v>
                </c:pt>
                <c:pt idx="59">
                  <c:v>16.7</c:v>
                </c:pt>
                <c:pt idx="60">
                  <c:v>6.2</c:v>
                </c:pt>
                <c:pt idx="61">
                  <c:v>7.8</c:v>
                </c:pt>
                <c:pt idx="62">
                  <c:v>13.2</c:v>
                </c:pt>
                <c:pt idx="63">
                  <c:v>45.3</c:v>
                </c:pt>
                <c:pt idx="64">
                  <c:v>35.799999999999997</c:v>
                </c:pt>
                <c:pt idx="65">
                  <c:v>7.2</c:v>
                </c:pt>
                <c:pt idx="66">
                  <c:v>12.8</c:v>
                </c:pt>
                <c:pt idx="67">
                  <c:v>6.6</c:v>
                </c:pt>
                <c:pt idx="68">
                  <c:v>6.6</c:v>
                </c:pt>
                <c:pt idx="69">
                  <c:v>16.2</c:v>
                </c:pt>
                <c:pt idx="70">
                  <c:v>53.1</c:v>
                </c:pt>
                <c:pt idx="71">
                  <c:v>73.8</c:v>
                </c:pt>
                <c:pt idx="72">
                  <c:v>67</c:v>
                </c:pt>
                <c:pt idx="73">
                  <c:v>57.7</c:v>
                </c:pt>
                <c:pt idx="74">
                  <c:v>6.3</c:v>
                </c:pt>
                <c:pt idx="75">
                  <c:v>4.7</c:v>
                </c:pt>
                <c:pt idx="76">
                  <c:v>4.9000000000000004</c:v>
                </c:pt>
                <c:pt idx="77">
                  <c:v>14.4</c:v>
                </c:pt>
                <c:pt idx="78">
                  <c:v>4.4000000000000004</c:v>
                </c:pt>
                <c:pt idx="79">
                  <c:v>21.9</c:v>
                </c:pt>
                <c:pt idx="80">
                  <c:v>21.3</c:v>
                </c:pt>
                <c:pt idx="81">
                  <c:v>8.6999999999999993</c:v>
                </c:pt>
                <c:pt idx="82">
                  <c:v>10.199999999999999</c:v>
                </c:pt>
                <c:pt idx="83">
                  <c:v>34.700000000000003</c:v>
                </c:pt>
                <c:pt idx="84">
                  <c:v>8.1999999999999993</c:v>
                </c:pt>
                <c:pt idx="85">
                  <c:v>8</c:v>
                </c:pt>
                <c:pt idx="86">
                  <c:v>19.899999999999999</c:v>
                </c:pt>
                <c:pt idx="87">
                  <c:v>40.9</c:v>
                </c:pt>
                <c:pt idx="88">
                  <c:v>20.3</c:v>
                </c:pt>
                <c:pt idx="89">
                  <c:v>11.4</c:v>
                </c:pt>
                <c:pt idx="90">
                  <c:v>8.3000000000000007</c:v>
                </c:pt>
                <c:pt idx="91">
                  <c:v>8.6999999999999993</c:v>
                </c:pt>
                <c:pt idx="92">
                  <c:v>7.6</c:v>
                </c:pt>
                <c:pt idx="93">
                  <c:v>29.9</c:v>
                </c:pt>
                <c:pt idx="94">
                  <c:v>53.8</c:v>
                </c:pt>
                <c:pt idx="95">
                  <c:v>45.5</c:v>
                </c:pt>
                <c:pt idx="96">
                  <c:v>17</c:v>
                </c:pt>
                <c:pt idx="97">
                  <c:v>18</c:v>
                </c:pt>
                <c:pt idx="98">
                  <c:v>41.8</c:v>
                </c:pt>
                <c:pt idx="99">
                  <c:v>100.5</c:v>
                </c:pt>
                <c:pt idx="100">
                  <c:v>72.400000000000006</c:v>
                </c:pt>
                <c:pt idx="101">
                  <c:v>101.2</c:v>
                </c:pt>
                <c:pt idx="102">
                  <c:v>87.5</c:v>
                </c:pt>
                <c:pt idx="103">
                  <c:v>49.6</c:v>
                </c:pt>
                <c:pt idx="104">
                  <c:v>36.9</c:v>
                </c:pt>
                <c:pt idx="105">
                  <c:v>38.5</c:v>
                </c:pt>
                <c:pt idx="106">
                  <c:v>29.1</c:v>
                </c:pt>
                <c:pt idx="107">
                  <c:v>34.200000000000003</c:v>
                </c:pt>
                <c:pt idx="108">
                  <c:v>50.1</c:v>
                </c:pt>
                <c:pt idx="109">
                  <c:v>44.2</c:v>
                </c:pt>
                <c:pt idx="110">
                  <c:v>65.599999999999994</c:v>
                </c:pt>
                <c:pt idx="111">
                  <c:v>57.8</c:v>
                </c:pt>
                <c:pt idx="112">
                  <c:v>45.3</c:v>
                </c:pt>
                <c:pt idx="113">
                  <c:v>48.7</c:v>
                </c:pt>
                <c:pt idx="114">
                  <c:v>15.5</c:v>
                </c:pt>
                <c:pt idx="115">
                  <c:v>11</c:v>
                </c:pt>
                <c:pt idx="116">
                  <c:v>11.3</c:v>
                </c:pt>
                <c:pt idx="117">
                  <c:v>11.5</c:v>
                </c:pt>
                <c:pt idx="118">
                  <c:v>11.9</c:v>
                </c:pt>
                <c:pt idx="119">
                  <c:v>13.1</c:v>
                </c:pt>
                <c:pt idx="120">
                  <c:v>17.3</c:v>
                </c:pt>
                <c:pt idx="121">
                  <c:v>17.399999999999999</c:v>
                </c:pt>
                <c:pt idx="122">
                  <c:v>26.3</c:v>
                </c:pt>
                <c:pt idx="123">
                  <c:v>7.5</c:v>
                </c:pt>
                <c:pt idx="124">
                  <c:v>8.1</c:v>
                </c:pt>
                <c:pt idx="125">
                  <c:v>8.1999999999999993</c:v>
                </c:pt>
                <c:pt idx="126">
                  <c:v>11.1</c:v>
                </c:pt>
                <c:pt idx="127">
                  <c:v>11.9</c:v>
                </c:pt>
                <c:pt idx="128">
                  <c:v>10.199999999999999</c:v>
                </c:pt>
                <c:pt idx="129">
                  <c:v>10.8</c:v>
                </c:pt>
                <c:pt idx="130">
                  <c:v>19.399999999999999</c:v>
                </c:pt>
                <c:pt idx="131">
                  <c:v>8.6</c:v>
                </c:pt>
                <c:pt idx="132">
                  <c:v>16.899999999999999</c:v>
                </c:pt>
                <c:pt idx="133">
                  <c:v>26.5</c:v>
                </c:pt>
                <c:pt idx="134">
                  <c:v>29.1</c:v>
                </c:pt>
                <c:pt idx="135">
                  <c:v>58.3</c:v>
                </c:pt>
                <c:pt idx="136">
                  <c:v>48.4</c:v>
                </c:pt>
                <c:pt idx="137">
                  <c:v>36.6</c:v>
                </c:pt>
                <c:pt idx="138">
                  <c:v>16.5</c:v>
                </c:pt>
                <c:pt idx="139">
                  <c:v>56.3</c:v>
                </c:pt>
                <c:pt idx="140">
                  <c:v>27.4</c:v>
                </c:pt>
                <c:pt idx="141">
                  <c:v>32</c:v>
                </c:pt>
                <c:pt idx="142">
                  <c:v>3.6</c:v>
                </c:pt>
                <c:pt idx="143">
                  <c:v>5</c:v>
                </c:pt>
                <c:pt idx="144">
                  <c:v>4.9000000000000004</c:v>
                </c:pt>
                <c:pt idx="145">
                  <c:v>4.9000000000000004</c:v>
                </c:pt>
                <c:pt idx="146">
                  <c:v>4.9000000000000004</c:v>
                </c:pt>
                <c:pt idx="147">
                  <c:v>4.9000000000000004</c:v>
                </c:pt>
                <c:pt idx="148">
                  <c:v>22.7</c:v>
                </c:pt>
                <c:pt idx="149">
                  <c:v>34.200000000000003</c:v>
                </c:pt>
                <c:pt idx="150">
                  <c:v>30.6</c:v>
                </c:pt>
                <c:pt idx="152">
                  <c:v>23.9</c:v>
                </c:pt>
                <c:pt idx="153">
                  <c:v>9.9</c:v>
                </c:pt>
                <c:pt idx="154">
                  <c:v>23.7</c:v>
                </c:pt>
                <c:pt idx="155">
                  <c:v>7.4</c:v>
                </c:pt>
                <c:pt idx="156">
                  <c:v>4.2</c:v>
                </c:pt>
                <c:pt idx="157">
                  <c:v>3.8</c:v>
                </c:pt>
                <c:pt idx="158">
                  <c:v>4</c:v>
                </c:pt>
                <c:pt idx="159">
                  <c:v>4</c:v>
                </c:pt>
                <c:pt idx="160">
                  <c:v>4.0999999999999996</c:v>
                </c:pt>
                <c:pt idx="161">
                  <c:v>3.3</c:v>
                </c:pt>
                <c:pt idx="162">
                  <c:v>17.7</c:v>
                </c:pt>
                <c:pt idx="163">
                  <c:v>40.5</c:v>
                </c:pt>
                <c:pt idx="164">
                  <c:v>50.6</c:v>
                </c:pt>
                <c:pt idx="165">
                  <c:v>38.6</c:v>
                </c:pt>
                <c:pt idx="166">
                  <c:v>21.8</c:v>
                </c:pt>
                <c:pt idx="167">
                  <c:v>15.7</c:v>
                </c:pt>
                <c:pt idx="168">
                  <c:v>18.5</c:v>
                </c:pt>
                <c:pt idx="169">
                  <c:v>10.199999999999999</c:v>
                </c:pt>
                <c:pt idx="170">
                  <c:v>16.100000000000001</c:v>
                </c:pt>
                <c:pt idx="171">
                  <c:v>3.8</c:v>
                </c:pt>
                <c:pt idx="172">
                  <c:v>3.6</c:v>
                </c:pt>
                <c:pt idx="173">
                  <c:v>3.5</c:v>
                </c:pt>
                <c:pt idx="174">
                  <c:v>3.4</c:v>
                </c:pt>
                <c:pt idx="175">
                  <c:v>3.5</c:v>
                </c:pt>
                <c:pt idx="176">
                  <c:v>3.9</c:v>
                </c:pt>
                <c:pt idx="177">
                  <c:v>3.9</c:v>
                </c:pt>
                <c:pt idx="178">
                  <c:v>3.1</c:v>
                </c:pt>
                <c:pt idx="179">
                  <c:v>3.8</c:v>
                </c:pt>
                <c:pt idx="180">
                  <c:v>3.7</c:v>
                </c:pt>
                <c:pt idx="181">
                  <c:v>3.8</c:v>
                </c:pt>
                <c:pt idx="18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2-4CEC-88C2-F0A91165D1DA}"/>
            </c:ext>
          </c:extLst>
        </c:ser>
        <c:ser>
          <c:idx val="0"/>
          <c:order val="3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6FB2-4CEC-88C2-F0A91165D1DA}"/>
            </c:ext>
          </c:extLst>
        </c:ser>
        <c:ser>
          <c:idx val="2"/>
          <c:order val="4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6FB2-4CEC-88C2-F0A91165D1DA}"/>
            </c:ext>
          </c:extLst>
        </c:ser>
        <c:ser>
          <c:idx val="4"/>
          <c:order val="6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6FB2-4CEC-88C2-F0A91165D1DA}"/>
            </c:ext>
          </c:extLst>
        </c:ser>
        <c:ser>
          <c:idx val="6"/>
          <c:order val="8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6FB2-4CEC-88C2-F0A91165D1DA}"/>
            </c:ext>
          </c:extLst>
        </c:ser>
        <c:ser>
          <c:idx val="8"/>
          <c:order val="9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6FB2-4CEC-88C2-F0A91165D1DA}"/>
            </c:ext>
          </c:extLst>
        </c:ser>
        <c:ser>
          <c:idx val="10"/>
          <c:order val="10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6FB2-4CEC-88C2-F0A91165D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046096"/>
        <c:axId val="1332046576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'Figure 8'!$B$262:$B$263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8'!$B$264:$B$446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0.3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0.1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0.8</c:v>
                      </c:pt>
                      <c:pt idx="24">
                        <c:v>0</c:v>
                      </c:pt>
                      <c:pt idx="25">
                        <c:v>0.7</c:v>
                      </c:pt>
                      <c:pt idx="26">
                        <c:v>0.6</c:v>
                      </c:pt>
                      <c:pt idx="27">
                        <c:v>0.9</c:v>
                      </c:pt>
                      <c:pt idx="28">
                        <c:v>0.3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1.4</c:v>
                      </c:pt>
                      <c:pt idx="32">
                        <c:v>0</c:v>
                      </c:pt>
                      <c:pt idx="33">
                        <c:v>1</c:v>
                      </c:pt>
                      <c:pt idx="34">
                        <c:v>0</c:v>
                      </c:pt>
                      <c:pt idx="35">
                        <c:v>0.7</c:v>
                      </c:pt>
                      <c:pt idx="36">
                        <c:v>0</c:v>
                      </c:pt>
                      <c:pt idx="37">
                        <c:v>1.1000000000000001</c:v>
                      </c:pt>
                      <c:pt idx="38">
                        <c:v>0</c:v>
                      </c:pt>
                      <c:pt idx="39">
                        <c:v>2.5</c:v>
                      </c:pt>
                      <c:pt idx="40">
                        <c:v>2.1</c:v>
                      </c:pt>
                      <c:pt idx="41">
                        <c:v>2.4</c:v>
                      </c:pt>
                      <c:pt idx="42">
                        <c:v>6.7</c:v>
                      </c:pt>
                      <c:pt idx="43">
                        <c:v>7.5</c:v>
                      </c:pt>
                      <c:pt idx="44">
                        <c:v>4.5</c:v>
                      </c:pt>
                      <c:pt idx="45">
                        <c:v>4.5999999999999996</c:v>
                      </c:pt>
                      <c:pt idx="46">
                        <c:v>0</c:v>
                      </c:pt>
                      <c:pt idx="47">
                        <c:v>1.1000000000000001</c:v>
                      </c:pt>
                      <c:pt idx="48">
                        <c:v>0.1</c:v>
                      </c:pt>
                      <c:pt idx="49">
                        <c:v>1.4</c:v>
                      </c:pt>
                      <c:pt idx="50">
                        <c:v>0.9</c:v>
                      </c:pt>
                      <c:pt idx="51">
                        <c:v>0.6</c:v>
                      </c:pt>
                      <c:pt idx="52">
                        <c:v>0.2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0.2</c:v>
                      </c:pt>
                      <c:pt idx="57">
                        <c:v>0</c:v>
                      </c:pt>
                      <c:pt idx="58">
                        <c:v>0.9</c:v>
                      </c:pt>
                      <c:pt idx="59">
                        <c:v>0</c:v>
                      </c:pt>
                      <c:pt idx="60">
                        <c:v>0.3</c:v>
                      </c:pt>
                      <c:pt idx="61">
                        <c:v>0.2</c:v>
                      </c:pt>
                      <c:pt idx="62">
                        <c:v>0</c:v>
                      </c:pt>
                      <c:pt idx="63">
                        <c:v>2.8</c:v>
                      </c:pt>
                      <c:pt idx="64">
                        <c:v>0.8</c:v>
                      </c:pt>
                      <c:pt idx="65">
                        <c:v>1</c:v>
                      </c:pt>
                      <c:pt idx="66">
                        <c:v>1.1000000000000001</c:v>
                      </c:pt>
                      <c:pt idx="67">
                        <c:v>0.8</c:v>
                      </c:pt>
                      <c:pt idx="68">
                        <c:v>1.2</c:v>
                      </c:pt>
                      <c:pt idx="69">
                        <c:v>0.8</c:v>
                      </c:pt>
                      <c:pt idx="70">
                        <c:v>1</c:v>
                      </c:pt>
                      <c:pt idx="71">
                        <c:v>1.2</c:v>
                      </c:pt>
                      <c:pt idx="72">
                        <c:v>1</c:v>
                      </c:pt>
                      <c:pt idx="73">
                        <c:v>1.4</c:v>
                      </c:pt>
                      <c:pt idx="74">
                        <c:v>0.1</c:v>
                      </c:pt>
                      <c:pt idx="75">
                        <c:v>0.2</c:v>
                      </c:pt>
                      <c:pt idx="76">
                        <c:v>0</c:v>
                      </c:pt>
                      <c:pt idx="77">
                        <c:v>0.1</c:v>
                      </c:pt>
                      <c:pt idx="78">
                        <c:v>0.2</c:v>
                      </c:pt>
                      <c:pt idx="79">
                        <c:v>0.1</c:v>
                      </c:pt>
                      <c:pt idx="80">
                        <c:v>0.2</c:v>
                      </c:pt>
                      <c:pt idx="81">
                        <c:v>0.3</c:v>
                      </c:pt>
                      <c:pt idx="82">
                        <c:v>0.1</c:v>
                      </c:pt>
                      <c:pt idx="83">
                        <c:v>0.7</c:v>
                      </c:pt>
                      <c:pt idx="84">
                        <c:v>1.2</c:v>
                      </c:pt>
                      <c:pt idx="85">
                        <c:v>1.1000000000000001</c:v>
                      </c:pt>
                      <c:pt idx="86">
                        <c:v>1</c:v>
                      </c:pt>
                      <c:pt idx="87">
                        <c:v>0.8</c:v>
                      </c:pt>
                      <c:pt idx="88">
                        <c:v>0.8</c:v>
                      </c:pt>
                      <c:pt idx="89">
                        <c:v>0.5</c:v>
                      </c:pt>
                      <c:pt idx="90">
                        <c:v>0.5</c:v>
                      </c:pt>
                      <c:pt idx="91">
                        <c:v>0.6</c:v>
                      </c:pt>
                      <c:pt idx="92">
                        <c:v>7.2</c:v>
                      </c:pt>
                      <c:pt idx="93">
                        <c:v>9.3000000000000007</c:v>
                      </c:pt>
                      <c:pt idx="94">
                        <c:v>9.3000000000000007</c:v>
                      </c:pt>
                      <c:pt idx="95">
                        <c:v>9.4</c:v>
                      </c:pt>
                      <c:pt idx="96">
                        <c:v>9.4</c:v>
                      </c:pt>
                      <c:pt idx="97">
                        <c:v>9.3000000000000007</c:v>
                      </c:pt>
                      <c:pt idx="98">
                        <c:v>9.5</c:v>
                      </c:pt>
                      <c:pt idx="99">
                        <c:v>20.5</c:v>
                      </c:pt>
                      <c:pt idx="100">
                        <c:v>24.6</c:v>
                      </c:pt>
                      <c:pt idx="101">
                        <c:v>22.4</c:v>
                      </c:pt>
                      <c:pt idx="102">
                        <c:v>12.1</c:v>
                      </c:pt>
                      <c:pt idx="103">
                        <c:v>10.6</c:v>
                      </c:pt>
                      <c:pt idx="104">
                        <c:v>7.5</c:v>
                      </c:pt>
                      <c:pt idx="105">
                        <c:v>4.8</c:v>
                      </c:pt>
                      <c:pt idx="106">
                        <c:v>8</c:v>
                      </c:pt>
                      <c:pt idx="107">
                        <c:v>9.6999999999999993</c:v>
                      </c:pt>
                      <c:pt idx="108">
                        <c:v>7.8</c:v>
                      </c:pt>
                      <c:pt idx="109">
                        <c:v>10.7</c:v>
                      </c:pt>
                      <c:pt idx="110">
                        <c:v>13</c:v>
                      </c:pt>
                      <c:pt idx="111">
                        <c:v>20.9</c:v>
                      </c:pt>
                      <c:pt idx="112">
                        <c:v>32.5</c:v>
                      </c:pt>
                      <c:pt idx="113">
                        <c:v>23.7</c:v>
                      </c:pt>
                      <c:pt idx="114">
                        <c:v>13.6</c:v>
                      </c:pt>
                      <c:pt idx="115">
                        <c:v>3.9</c:v>
                      </c:pt>
                      <c:pt idx="116">
                        <c:v>5</c:v>
                      </c:pt>
                      <c:pt idx="117">
                        <c:v>5.0999999999999996</c:v>
                      </c:pt>
                      <c:pt idx="118">
                        <c:v>5.2</c:v>
                      </c:pt>
                      <c:pt idx="119">
                        <c:v>3.7</c:v>
                      </c:pt>
                      <c:pt idx="120">
                        <c:v>5.0999999999999996</c:v>
                      </c:pt>
                      <c:pt idx="121">
                        <c:v>22.1</c:v>
                      </c:pt>
                      <c:pt idx="122">
                        <c:v>18.3</c:v>
                      </c:pt>
                      <c:pt idx="123">
                        <c:v>7.8</c:v>
                      </c:pt>
                      <c:pt idx="124">
                        <c:v>6.9</c:v>
                      </c:pt>
                      <c:pt idx="125">
                        <c:v>6.9</c:v>
                      </c:pt>
                      <c:pt idx="126">
                        <c:v>10.9</c:v>
                      </c:pt>
                      <c:pt idx="127">
                        <c:v>18.100000000000001</c:v>
                      </c:pt>
                      <c:pt idx="128">
                        <c:v>12.1</c:v>
                      </c:pt>
                      <c:pt idx="129">
                        <c:v>12</c:v>
                      </c:pt>
                      <c:pt idx="130">
                        <c:v>10.3</c:v>
                      </c:pt>
                      <c:pt idx="131">
                        <c:v>9.9</c:v>
                      </c:pt>
                      <c:pt idx="132">
                        <c:v>7.7</c:v>
                      </c:pt>
                      <c:pt idx="133">
                        <c:v>11.8</c:v>
                      </c:pt>
                      <c:pt idx="134">
                        <c:v>12</c:v>
                      </c:pt>
                      <c:pt idx="135">
                        <c:v>7.6</c:v>
                      </c:pt>
                      <c:pt idx="136">
                        <c:v>7.6</c:v>
                      </c:pt>
                      <c:pt idx="137">
                        <c:v>1.1000000000000001</c:v>
                      </c:pt>
                      <c:pt idx="138">
                        <c:v>0.6</c:v>
                      </c:pt>
                      <c:pt idx="139">
                        <c:v>1.2</c:v>
                      </c:pt>
                      <c:pt idx="140">
                        <c:v>0.3</c:v>
                      </c:pt>
                      <c:pt idx="141">
                        <c:v>0.8</c:v>
                      </c:pt>
                      <c:pt idx="142">
                        <c:v>0.7</c:v>
                      </c:pt>
                      <c:pt idx="143">
                        <c:v>0.7</c:v>
                      </c:pt>
                      <c:pt idx="144">
                        <c:v>1.2</c:v>
                      </c:pt>
                      <c:pt idx="145">
                        <c:v>1.1000000000000001</c:v>
                      </c:pt>
                      <c:pt idx="146">
                        <c:v>0.3</c:v>
                      </c:pt>
                      <c:pt idx="147">
                        <c:v>0.3</c:v>
                      </c:pt>
                      <c:pt idx="148">
                        <c:v>0.5</c:v>
                      </c:pt>
                      <c:pt idx="149">
                        <c:v>0.3</c:v>
                      </c:pt>
                      <c:pt idx="150">
                        <c:v>0.7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1.3</c:v>
                      </c:pt>
                      <c:pt idx="167">
                        <c:v>1.8</c:v>
                      </c:pt>
                      <c:pt idx="168">
                        <c:v>4.3</c:v>
                      </c:pt>
                      <c:pt idx="169">
                        <c:v>1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0.3</c:v>
                      </c:pt>
                      <c:pt idx="174">
                        <c:v>0.3</c:v>
                      </c:pt>
                      <c:pt idx="175">
                        <c:v>0.3</c:v>
                      </c:pt>
                      <c:pt idx="176">
                        <c:v>0.4</c:v>
                      </c:pt>
                      <c:pt idx="177">
                        <c:v>0.4</c:v>
                      </c:pt>
                      <c:pt idx="178">
                        <c:v>0.3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6FB2-4CEC-88C2-F0A91165D1DA}"/>
                  </c:ext>
                </c:extLst>
              </c15:ser>
            </c15:filteredLineSeries>
            <c15:filteredLineSeries>
              <c15:ser>
                <c:idx val="9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8'!$F$262:$F$263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8'!$F$264:$F$446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29.7</c:v>
                      </c:pt>
                      <c:pt idx="1">
                        <c:v>30.2</c:v>
                      </c:pt>
                      <c:pt idx="2">
                        <c:v>30.1</c:v>
                      </c:pt>
                      <c:pt idx="3">
                        <c:v>30.1</c:v>
                      </c:pt>
                      <c:pt idx="4">
                        <c:v>14.5</c:v>
                      </c:pt>
                      <c:pt idx="5">
                        <c:v>12.5</c:v>
                      </c:pt>
                      <c:pt idx="6">
                        <c:v>12.4</c:v>
                      </c:pt>
                      <c:pt idx="7">
                        <c:v>9.1</c:v>
                      </c:pt>
                      <c:pt idx="8">
                        <c:v>9</c:v>
                      </c:pt>
                      <c:pt idx="9">
                        <c:v>8.9</c:v>
                      </c:pt>
                      <c:pt idx="10">
                        <c:v>8.9</c:v>
                      </c:pt>
                      <c:pt idx="11">
                        <c:v>21.4</c:v>
                      </c:pt>
                      <c:pt idx="12">
                        <c:v>21.4</c:v>
                      </c:pt>
                      <c:pt idx="13">
                        <c:v>35.1</c:v>
                      </c:pt>
                      <c:pt idx="14">
                        <c:v>7.6</c:v>
                      </c:pt>
                      <c:pt idx="15">
                        <c:v>10.8</c:v>
                      </c:pt>
                      <c:pt idx="16">
                        <c:v>8.8000000000000007</c:v>
                      </c:pt>
                      <c:pt idx="17">
                        <c:v>8.8000000000000007</c:v>
                      </c:pt>
                      <c:pt idx="18">
                        <c:v>7.3</c:v>
                      </c:pt>
                      <c:pt idx="19">
                        <c:v>7.3</c:v>
                      </c:pt>
                      <c:pt idx="20">
                        <c:v>8.8000000000000007</c:v>
                      </c:pt>
                      <c:pt idx="21">
                        <c:v>5.6</c:v>
                      </c:pt>
                      <c:pt idx="22">
                        <c:v>5.0999999999999996</c:v>
                      </c:pt>
                      <c:pt idx="23">
                        <c:v>5.0999999999999996</c:v>
                      </c:pt>
                      <c:pt idx="24">
                        <c:v>9.4</c:v>
                      </c:pt>
                      <c:pt idx="25">
                        <c:v>9.1</c:v>
                      </c:pt>
                      <c:pt idx="26">
                        <c:v>11.7</c:v>
                      </c:pt>
                      <c:pt idx="27">
                        <c:v>12.4</c:v>
                      </c:pt>
                      <c:pt idx="28">
                        <c:v>14.6</c:v>
                      </c:pt>
                      <c:pt idx="29">
                        <c:v>17</c:v>
                      </c:pt>
                      <c:pt idx="30">
                        <c:v>19.600000000000001</c:v>
                      </c:pt>
                      <c:pt idx="31">
                        <c:v>22.1</c:v>
                      </c:pt>
                      <c:pt idx="32">
                        <c:v>20.399999999999999</c:v>
                      </c:pt>
                      <c:pt idx="33">
                        <c:v>20.5</c:v>
                      </c:pt>
                      <c:pt idx="34">
                        <c:v>38</c:v>
                      </c:pt>
                      <c:pt idx="35">
                        <c:v>43.1</c:v>
                      </c:pt>
                      <c:pt idx="36">
                        <c:v>30.2</c:v>
                      </c:pt>
                      <c:pt idx="37">
                        <c:v>34.299999999999997</c:v>
                      </c:pt>
                      <c:pt idx="38">
                        <c:v>38.799999999999997</c:v>
                      </c:pt>
                      <c:pt idx="39">
                        <c:v>22.1</c:v>
                      </c:pt>
                      <c:pt idx="40">
                        <c:v>21.4</c:v>
                      </c:pt>
                      <c:pt idx="41">
                        <c:v>16.399999999999999</c:v>
                      </c:pt>
                      <c:pt idx="42">
                        <c:v>23.8</c:v>
                      </c:pt>
                      <c:pt idx="43">
                        <c:v>20.399999999999999</c:v>
                      </c:pt>
                      <c:pt idx="44">
                        <c:v>30</c:v>
                      </c:pt>
                      <c:pt idx="45">
                        <c:v>35.5</c:v>
                      </c:pt>
                      <c:pt idx="46">
                        <c:v>37.299999999999997</c:v>
                      </c:pt>
                      <c:pt idx="47">
                        <c:v>37.200000000000003</c:v>
                      </c:pt>
                      <c:pt idx="48">
                        <c:v>67.900000000000006</c:v>
                      </c:pt>
                      <c:pt idx="49">
                        <c:v>73.3</c:v>
                      </c:pt>
                      <c:pt idx="50">
                        <c:v>74.8</c:v>
                      </c:pt>
                      <c:pt idx="51">
                        <c:v>74.7</c:v>
                      </c:pt>
                      <c:pt idx="52">
                        <c:v>73.099999999999994</c:v>
                      </c:pt>
                      <c:pt idx="53">
                        <c:v>49.4</c:v>
                      </c:pt>
                      <c:pt idx="54">
                        <c:v>48.1</c:v>
                      </c:pt>
                      <c:pt idx="55">
                        <c:v>68.099999999999994</c:v>
                      </c:pt>
                      <c:pt idx="56">
                        <c:v>65.2</c:v>
                      </c:pt>
                      <c:pt idx="57">
                        <c:v>66.7</c:v>
                      </c:pt>
                      <c:pt idx="58">
                        <c:v>77.2</c:v>
                      </c:pt>
                      <c:pt idx="59">
                        <c:v>68.7</c:v>
                      </c:pt>
                      <c:pt idx="60">
                        <c:v>38.200000000000003</c:v>
                      </c:pt>
                      <c:pt idx="61">
                        <c:v>46.4</c:v>
                      </c:pt>
                      <c:pt idx="62">
                        <c:v>64</c:v>
                      </c:pt>
                      <c:pt idx="63">
                        <c:v>68.2</c:v>
                      </c:pt>
                      <c:pt idx="64">
                        <c:v>67.2</c:v>
                      </c:pt>
                      <c:pt idx="65">
                        <c:v>63.9</c:v>
                      </c:pt>
                      <c:pt idx="66">
                        <c:v>57.6</c:v>
                      </c:pt>
                      <c:pt idx="67">
                        <c:v>49.9</c:v>
                      </c:pt>
                      <c:pt idx="68">
                        <c:v>56.7</c:v>
                      </c:pt>
                      <c:pt idx="69">
                        <c:v>96.8</c:v>
                      </c:pt>
                      <c:pt idx="70">
                        <c:v>100.9</c:v>
                      </c:pt>
                      <c:pt idx="71">
                        <c:v>100.2</c:v>
                      </c:pt>
                      <c:pt idx="72">
                        <c:v>101.6</c:v>
                      </c:pt>
                      <c:pt idx="73">
                        <c:v>99.5</c:v>
                      </c:pt>
                      <c:pt idx="74">
                        <c:v>78.7</c:v>
                      </c:pt>
                      <c:pt idx="75">
                        <c:v>74.8</c:v>
                      </c:pt>
                      <c:pt idx="76">
                        <c:v>54.2</c:v>
                      </c:pt>
                      <c:pt idx="77">
                        <c:v>52.1</c:v>
                      </c:pt>
                      <c:pt idx="78">
                        <c:v>51.2</c:v>
                      </c:pt>
                      <c:pt idx="79">
                        <c:v>49.6</c:v>
                      </c:pt>
                      <c:pt idx="80">
                        <c:v>53.3</c:v>
                      </c:pt>
                      <c:pt idx="81">
                        <c:v>48.2</c:v>
                      </c:pt>
                      <c:pt idx="82">
                        <c:v>49.1</c:v>
                      </c:pt>
                      <c:pt idx="83">
                        <c:v>38.6</c:v>
                      </c:pt>
                      <c:pt idx="84">
                        <c:v>29.7</c:v>
                      </c:pt>
                      <c:pt idx="85">
                        <c:v>27.4</c:v>
                      </c:pt>
                      <c:pt idx="86">
                        <c:v>22.3</c:v>
                      </c:pt>
                      <c:pt idx="87">
                        <c:v>40.799999999999997</c:v>
                      </c:pt>
                      <c:pt idx="88">
                        <c:v>40.799999999999997</c:v>
                      </c:pt>
                      <c:pt idx="89">
                        <c:v>40</c:v>
                      </c:pt>
                      <c:pt idx="90">
                        <c:v>46.8</c:v>
                      </c:pt>
                      <c:pt idx="91">
                        <c:v>42.4</c:v>
                      </c:pt>
                      <c:pt idx="92">
                        <c:v>61.9</c:v>
                      </c:pt>
                      <c:pt idx="93">
                        <c:v>69</c:v>
                      </c:pt>
                      <c:pt idx="94">
                        <c:v>71.599999999999994</c:v>
                      </c:pt>
                      <c:pt idx="95">
                        <c:v>72.099999999999994</c:v>
                      </c:pt>
                      <c:pt idx="96">
                        <c:v>65.099999999999994</c:v>
                      </c:pt>
                      <c:pt idx="97">
                        <c:v>71.2</c:v>
                      </c:pt>
                      <c:pt idx="98">
                        <c:v>77.8</c:v>
                      </c:pt>
                      <c:pt idx="99">
                        <c:v>82.5</c:v>
                      </c:pt>
                      <c:pt idx="100">
                        <c:v>81.8</c:v>
                      </c:pt>
                      <c:pt idx="101">
                        <c:v>95</c:v>
                      </c:pt>
                      <c:pt idx="102">
                        <c:v>76.7</c:v>
                      </c:pt>
                      <c:pt idx="103">
                        <c:v>75.599999999999994</c:v>
                      </c:pt>
                      <c:pt idx="104">
                        <c:v>78.099999999999994</c:v>
                      </c:pt>
                      <c:pt idx="105">
                        <c:v>69.3</c:v>
                      </c:pt>
                      <c:pt idx="106">
                        <c:v>77.8</c:v>
                      </c:pt>
                      <c:pt idx="107">
                        <c:v>73.3</c:v>
                      </c:pt>
                      <c:pt idx="108">
                        <c:v>66.2</c:v>
                      </c:pt>
                      <c:pt idx="109">
                        <c:v>64.3</c:v>
                      </c:pt>
                      <c:pt idx="110">
                        <c:v>64.2</c:v>
                      </c:pt>
                      <c:pt idx="111">
                        <c:v>87.8</c:v>
                      </c:pt>
                      <c:pt idx="112">
                        <c:v>70</c:v>
                      </c:pt>
                      <c:pt idx="113">
                        <c:v>71.900000000000006</c:v>
                      </c:pt>
                      <c:pt idx="114">
                        <c:v>62.4</c:v>
                      </c:pt>
                      <c:pt idx="115">
                        <c:v>62.2</c:v>
                      </c:pt>
                      <c:pt idx="116">
                        <c:v>66.8</c:v>
                      </c:pt>
                      <c:pt idx="117">
                        <c:v>61.6</c:v>
                      </c:pt>
                      <c:pt idx="118">
                        <c:v>56.8</c:v>
                      </c:pt>
                      <c:pt idx="119">
                        <c:v>49.4</c:v>
                      </c:pt>
                      <c:pt idx="120">
                        <c:v>48.9</c:v>
                      </c:pt>
                      <c:pt idx="121">
                        <c:v>62.2</c:v>
                      </c:pt>
                      <c:pt idx="122">
                        <c:v>65.099999999999994</c:v>
                      </c:pt>
                      <c:pt idx="123">
                        <c:v>56.7</c:v>
                      </c:pt>
                      <c:pt idx="124">
                        <c:v>62.4</c:v>
                      </c:pt>
                      <c:pt idx="125">
                        <c:v>80.5</c:v>
                      </c:pt>
                      <c:pt idx="126">
                        <c:v>69.5</c:v>
                      </c:pt>
                      <c:pt idx="127">
                        <c:v>79.3</c:v>
                      </c:pt>
                      <c:pt idx="128">
                        <c:v>85.1</c:v>
                      </c:pt>
                      <c:pt idx="129">
                        <c:v>83.5</c:v>
                      </c:pt>
                      <c:pt idx="130">
                        <c:v>85.2</c:v>
                      </c:pt>
                      <c:pt idx="131">
                        <c:v>85.1</c:v>
                      </c:pt>
                      <c:pt idx="132">
                        <c:v>92.4</c:v>
                      </c:pt>
                      <c:pt idx="133">
                        <c:v>93.1</c:v>
                      </c:pt>
                      <c:pt idx="134">
                        <c:v>108.6</c:v>
                      </c:pt>
                      <c:pt idx="135">
                        <c:v>102.9</c:v>
                      </c:pt>
                      <c:pt idx="136">
                        <c:v>103</c:v>
                      </c:pt>
                      <c:pt idx="137">
                        <c:v>85.5</c:v>
                      </c:pt>
                      <c:pt idx="138">
                        <c:v>85.4</c:v>
                      </c:pt>
                      <c:pt idx="139">
                        <c:v>94.5</c:v>
                      </c:pt>
                      <c:pt idx="140">
                        <c:v>85.4</c:v>
                      </c:pt>
                      <c:pt idx="141">
                        <c:v>78.599999999999994</c:v>
                      </c:pt>
                      <c:pt idx="142">
                        <c:v>73.5</c:v>
                      </c:pt>
                      <c:pt idx="143">
                        <c:v>77.3</c:v>
                      </c:pt>
                      <c:pt idx="144">
                        <c:v>53.3</c:v>
                      </c:pt>
                      <c:pt idx="145">
                        <c:v>67</c:v>
                      </c:pt>
                      <c:pt idx="146">
                        <c:v>89.5</c:v>
                      </c:pt>
                      <c:pt idx="147">
                        <c:v>91.9</c:v>
                      </c:pt>
                      <c:pt idx="148">
                        <c:v>87</c:v>
                      </c:pt>
                      <c:pt idx="149">
                        <c:v>84.1</c:v>
                      </c:pt>
                      <c:pt idx="150">
                        <c:v>87.2</c:v>
                      </c:pt>
                      <c:pt idx="152">
                        <c:v>60.2</c:v>
                      </c:pt>
                      <c:pt idx="153">
                        <c:v>58.9</c:v>
                      </c:pt>
                      <c:pt idx="154">
                        <c:v>70.2</c:v>
                      </c:pt>
                      <c:pt idx="155">
                        <c:v>68.900000000000006</c:v>
                      </c:pt>
                      <c:pt idx="156">
                        <c:v>66.900000000000006</c:v>
                      </c:pt>
                      <c:pt idx="157">
                        <c:v>64.8</c:v>
                      </c:pt>
                      <c:pt idx="158">
                        <c:v>69.3</c:v>
                      </c:pt>
                      <c:pt idx="159">
                        <c:v>42.9</c:v>
                      </c:pt>
                      <c:pt idx="160">
                        <c:v>42.9</c:v>
                      </c:pt>
                      <c:pt idx="161">
                        <c:v>56.3</c:v>
                      </c:pt>
                      <c:pt idx="162">
                        <c:v>65</c:v>
                      </c:pt>
                      <c:pt idx="163">
                        <c:v>65.599999999999994</c:v>
                      </c:pt>
                      <c:pt idx="164">
                        <c:v>67.400000000000006</c:v>
                      </c:pt>
                      <c:pt idx="165">
                        <c:v>69</c:v>
                      </c:pt>
                      <c:pt idx="166">
                        <c:v>51.3</c:v>
                      </c:pt>
                      <c:pt idx="167">
                        <c:v>51.2</c:v>
                      </c:pt>
                      <c:pt idx="168">
                        <c:v>70.900000000000006</c:v>
                      </c:pt>
                      <c:pt idx="169">
                        <c:v>65.099999999999994</c:v>
                      </c:pt>
                      <c:pt idx="170">
                        <c:v>60.5</c:v>
                      </c:pt>
                      <c:pt idx="171">
                        <c:v>54.8</c:v>
                      </c:pt>
                      <c:pt idx="172">
                        <c:v>54.8</c:v>
                      </c:pt>
                      <c:pt idx="173">
                        <c:v>38.6</c:v>
                      </c:pt>
                      <c:pt idx="174">
                        <c:v>38.5</c:v>
                      </c:pt>
                      <c:pt idx="175">
                        <c:v>50.3</c:v>
                      </c:pt>
                      <c:pt idx="176">
                        <c:v>44.6</c:v>
                      </c:pt>
                      <c:pt idx="177">
                        <c:v>43.5</c:v>
                      </c:pt>
                      <c:pt idx="178">
                        <c:v>44.4</c:v>
                      </c:pt>
                      <c:pt idx="179">
                        <c:v>42.3</c:v>
                      </c:pt>
                      <c:pt idx="180">
                        <c:v>36.700000000000003</c:v>
                      </c:pt>
                      <c:pt idx="181">
                        <c:v>36.799999999999997</c:v>
                      </c:pt>
                      <c:pt idx="182">
                        <c:v>37.200000000000003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6FB2-4CEC-88C2-F0A91165D1DA}"/>
                  </c:ext>
                </c:extLst>
              </c15:ser>
            </c15:filteredLineSeries>
            <c15:filteredLin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8'!$C$262:$C$263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8'!$C$264:$C$446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86.6</c:v>
                      </c:pt>
                      <c:pt idx="1">
                        <c:v>87</c:v>
                      </c:pt>
                      <c:pt idx="2">
                        <c:v>86.800000000000011</c:v>
                      </c:pt>
                      <c:pt idx="3">
                        <c:v>84.6</c:v>
                      </c:pt>
                      <c:pt idx="4">
                        <c:v>85.3</c:v>
                      </c:pt>
                      <c:pt idx="5">
                        <c:v>88.2</c:v>
                      </c:pt>
                      <c:pt idx="6">
                        <c:v>88.300000000000011</c:v>
                      </c:pt>
                      <c:pt idx="7">
                        <c:v>90.6</c:v>
                      </c:pt>
                      <c:pt idx="8">
                        <c:v>92.899999999999991</c:v>
                      </c:pt>
                      <c:pt idx="9">
                        <c:v>92.40000000000002</c:v>
                      </c:pt>
                      <c:pt idx="10">
                        <c:v>90.600000000000009</c:v>
                      </c:pt>
                      <c:pt idx="11">
                        <c:v>90.6</c:v>
                      </c:pt>
                      <c:pt idx="12">
                        <c:v>89.399999999999991</c:v>
                      </c:pt>
                      <c:pt idx="13">
                        <c:v>86.399999999999991</c:v>
                      </c:pt>
                      <c:pt idx="14">
                        <c:v>84.81</c:v>
                      </c:pt>
                      <c:pt idx="15">
                        <c:v>84.01</c:v>
                      </c:pt>
                      <c:pt idx="16">
                        <c:v>79.41</c:v>
                      </c:pt>
                      <c:pt idx="17">
                        <c:v>80.81</c:v>
                      </c:pt>
                      <c:pt idx="18">
                        <c:v>85.9</c:v>
                      </c:pt>
                      <c:pt idx="19">
                        <c:v>87.300000000000011</c:v>
                      </c:pt>
                      <c:pt idx="20">
                        <c:v>81.099999999999994</c:v>
                      </c:pt>
                      <c:pt idx="21">
                        <c:v>80.900000000000006</c:v>
                      </c:pt>
                      <c:pt idx="22">
                        <c:v>84.9</c:v>
                      </c:pt>
                      <c:pt idx="23">
                        <c:v>84.700000000000017</c:v>
                      </c:pt>
                      <c:pt idx="24">
                        <c:v>84.200000000000017</c:v>
                      </c:pt>
                      <c:pt idx="25">
                        <c:v>77.5</c:v>
                      </c:pt>
                      <c:pt idx="26">
                        <c:v>87.9</c:v>
                      </c:pt>
                      <c:pt idx="27">
                        <c:v>82.3</c:v>
                      </c:pt>
                      <c:pt idx="28">
                        <c:v>84.199999999999989</c:v>
                      </c:pt>
                      <c:pt idx="29">
                        <c:v>88.6</c:v>
                      </c:pt>
                      <c:pt idx="30">
                        <c:v>87.700000000000017</c:v>
                      </c:pt>
                      <c:pt idx="31">
                        <c:v>86.399999999999977</c:v>
                      </c:pt>
                      <c:pt idx="32">
                        <c:v>87.199999999999989</c:v>
                      </c:pt>
                      <c:pt idx="33">
                        <c:v>85.399999999999991</c:v>
                      </c:pt>
                      <c:pt idx="34">
                        <c:v>75.099999999999994</c:v>
                      </c:pt>
                      <c:pt idx="35">
                        <c:v>72.7</c:v>
                      </c:pt>
                      <c:pt idx="36">
                        <c:v>70.599999999999994</c:v>
                      </c:pt>
                      <c:pt idx="37">
                        <c:v>81.31</c:v>
                      </c:pt>
                      <c:pt idx="38">
                        <c:v>79.799999999999983</c:v>
                      </c:pt>
                      <c:pt idx="39">
                        <c:v>84.899999999999991</c:v>
                      </c:pt>
                      <c:pt idx="40">
                        <c:v>88.799999999999983</c:v>
                      </c:pt>
                      <c:pt idx="41">
                        <c:v>90.300000000000011</c:v>
                      </c:pt>
                      <c:pt idx="42">
                        <c:v>89.3</c:v>
                      </c:pt>
                      <c:pt idx="43">
                        <c:v>85</c:v>
                      </c:pt>
                      <c:pt idx="44">
                        <c:v>78.100000000000009</c:v>
                      </c:pt>
                      <c:pt idx="45">
                        <c:v>80.5</c:v>
                      </c:pt>
                      <c:pt idx="46">
                        <c:v>83.609999999999985</c:v>
                      </c:pt>
                      <c:pt idx="47">
                        <c:v>85.509999999999991</c:v>
                      </c:pt>
                      <c:pt idx="48">
                        <c:v>83</c:v>
                      </c:pt>
                      <c:pt idx="49">
                        <c:v>79.500000000000014</c:v>
                      </c:pt>
                      <c:pt idx="50">
                        <c:v>85.899999999999991</c:v>
                      </c:pt>
                      <c:pt idx="51">
                        <c:v>85.300000000000011</c:v>
                      </c:pt>
                      <c:pt idx="52">
                        <c:v>86.300000000000011</c:v>
                      </c:pt>
                      <c:pt idx="53">
                        <c:v>89.200000000000017</c:v>
                      </c:pt>
                      <c:pt idx="54">
                        <c:v>86.3</c:v>
                      </c:pt>
                      <c:pt idx="55">
                        <c:v>84.399999999999991</c:v>
                      </c:pt>
                      <c:pt idx="56">
                        <c:v>83.5</c:v>
                      </c:pt>
                      <c:pt idx="57">
                        <c:v>83</c:v>
                      </c:pt>
                      <c:pt idx="58">
                        <c:v>82.6</c:v>
                      </c:pt>
                      <c:pt idx="59">
                        <c:v>82.1</c:v>
                      </c:pt>
                      <c:pt idx="60">
                        <c:v>84.3</c:v>
                      </c:pt>
                      <c:pt idx="61">
                        <c:v>83.6</c:v>
                      </c:pt>
                      <c:pt idx="62">
                        <c:v>82.399999999999991</c:v>
                      </c:pt>
                      <c:pt idx="63">
                        <c:v>88.899999999999991</c:v>
                      </c:pt>
                      <c:pt idx="64">
                        <c:v>86.199999999999989</c:v>
                      </c:pt>
                      <c:pt idx="65">
                        <c:v>79.899999999999991</c:v>
                      </c:pt>
                      <c:pt idx="66">
                        <c:v>80.600000000000009</c:v>
                      </c:pt>
                      <c:pt idx="67">
                        <c:v>81.8</c:v>
                      </c:pt>
                      <c:pt idx="68">
                        <c:v>78.100000000000009</c:v>
                      </c:pt>
                      <c:pt idx="69">
                        <c:v>80.600000000000009</c:v>
                      </c:pt>
                      <c:pt idx="70">
                        <c:v>81.5</c:v>
                      </c:pt>
                      <c:pt idx="71">
                        <c:v>85.999999999999986</c:v>
                      </c:pt>
                      <c:pt idx="72">
                        <c:v>86.5</c:v>
                      </c:pt>
                      <c:pt idx="73">
                        <c:v>81.599999999999994</c:v>
                      </c:pt>
                      <c:pt idx="74">
                        <c:v>85.199999999999989</c:v>
                      </c:pt>
                      <c:pt idx="75">
                        <c:v>81.400000000000006</c:v>
                      </c:pt>
                      <c:pt idx="76">
                        <c:v>83.6</c:v>
                      </c:pt>
                      <c:pt idx="77">
                        <c:v>83.310000000000016</c:v>
                      </c:pt>
                      <c:pt idx="78">
                        <c:v>82.600000000000009</c:v>
                      </c:pt>
                      <c:pt idx="79">
                        <c:v>80.099999999999994</c:v>
                      </c:pt>
                      <c:pt idx="80">
                        <c:v>79.699999999999989</c:v>
                      </c:pt>
                      <c:pt idx="81">
                        <c:v>86.899999999999977</c:v>
                      </c:pt>
                      <c:pt idx="82">
                        <c:v>87.899999999999991</c:v>
                      </c:pt>
                      <c:pt idx="83">
                        <c:v>87.820000000000007</c:v>
                      </c:pt>
                      <c:pt idx="84">
                        <c:v>89.399999999999991</c:v>
                      </c:pt>
                      <c:pt idx="85">
                        <c:v>89.31</c:v>
                      </c:pt>
                      <c:pt idx="86">
                        <c:v>87.109999999999985</c:v>
                      </c:pt>
                      <c:pt idx="87">
                        <c:v>90.81</c:v>
                      </c:pt>
                      <c:pt idx="88">
                        <c:v>91.3</c:v>
                      </c:pt>
                      <c:pt idx="89">
                        <c:v>91</c:v>
                      </c:pt>
                      <c:pt idx="90">
                        <c:v>89.000000000000014</c:v>
                      </c:pt>
                      <c:pt idx="91">
                        <c:v>90.4</c:v>
                      </c:pt>
                      <c:pt idx="92">
                        <c:v>91.199999999999989</c:v>
                      </c:pt>
                      <c:pt idx="93">
                        <c:v>89.2</c:v>
                      </c:pt>
                      <c:pt idx="94">
                        <c:v>84.2</c:v>
                      </c:pt>
                      <c:pt idx="95">
                        <c:v>84.9</c:v>
                      </c:pt>
                      <c:pt idx="96">
                        <c:v>86.6</c:v>
                      </c:pt>
                      <c:pt idx="97">
                        <c:v>87.59999999999998</c:v>
                      </c:pt>
                      <c:pt idx="98">
                        <c:v>82.1</c:v>
                      </c:pt>
                      <c:pt idx="99">
                        <c:v>77</c:v>
                      </c:pt>
                      <c:pt idx="100">
                        <c:v>79.099999999999994</c:v>
                      </c:pt>
                      <c:pt idx="101">
                        <c:v>79.109999999999985</c:v>
                      </c:pt>
                      <c:pt idx="102">
                        <c:v>77.999999999999986</c:v>
                      </c:pt>
                      <c:pt idx="103">
                        <c:v>79.2</c:v>
                      </c:pt>
                      <c:pt idx="104">
                        <c:v>80.7</c:v>
                      </c:pt>
                      <c:pt idx="105">
                        <c:v>84.5</c:v>
                      </c:pt>
                      <c:pt idx="106">
                        <c:v>83.31</c:v>
                      </c:pt>
                      <c:pt idx="107">
                        <c:v>84.21</c:v>
                      </c:pt>
                      <c:pt idx="108">
                        <c:v>84.81</c:v>
                      </c:pt>
                      <c:pt idx="109">
                        <c:v>85.01</c:v>
                      </c:pt>
                      <c:pt idx="110">
                        <c:v>84.91</c:v>
                      </c:pt>
                      <c:pt idx="111">
                        <c:v>83.510000000000019</c:v>
                      </c:pt>
                      <c:pt idx="112">
                        <c:v>89.41</c:v>
                      </c:pt>
                      <c:pt idx="113">
                        <c:v>93.509999999999991</c:v>
                      </c:pt>
                      <c:pt idx="114">
                        <c:v>90.81</c:v>
                      </c:pt>
                      <c:pt idx="115">
                        <c:v>87.199999999999989</c:v>
                      </c:pt>
                      <c:pt idx="116">
                        <c:v>84.300000000000011</c:v>
                      </c:pt>
                      <c:pt idx="117">
                        <c:v>83.999999999999986</c:v>
                      </c:pt>
                      <c:pt idx="118">
                        <c:v>84.1</c:v>
                      </c:pt>
                      <c:pt idx="119">
                        <c:v>83.61</c:v>
                      </c:pt>
                      <c:pt idx="120">
                        <c:v>85</c:v>
                      </c:pt>
                      <c:pt idx="121">
                        <c:v>83.4</c:v>
                      </c:pt>
                      <c:pt idx="122">
                        <c:v>87.5</c:v>
                      </c:pt>
                      <c:pt idx="123">
                        <c:v>89.699999999999989</c:v>
                      </c:pt>
                      <c:pt idx="124">
                        <c:v>90.500000000000014</c:v>
                      </c:pt>
                      <c:pt idx="125">
                        <c:v>87.1</c:v>
                      </c:pt>
                      <c:pt idx="126">
                        <c:v>82.9</c:v>
                      </c:pt>
                      <c:pt idx="127">
                        <c:v>85.6</c:v>
                      </c:pt>
                      <c:pt idx="128">
                        <c:v>82.899999999999991</c:v>
                      </c:pt>
                      <c:pt idx="129">
                        <c:v>88.309999999999988</c:v>
                      </c:pt>
                      <c:pt idx="130">
                        <c:v>89.1</c:v>
                      </c:pt>
                      <c:pt idx="131">
                        <c:v>84.199999999999989</c:v>
                      </c:pt>
                      <c:pt idx="132">
                        <c:v>84.100000000000009</c:v>
                      </c:pt>
                      <c:pt idx="133">
                        <c:v>82.199999999999989</c:v>
                      </c:pt>
                      <c:pt idx="134">
                        <c:v>77.809999999999974</c:v>
                      </c:pt>
                      <c:pt idx="135">
                        <c:v>82.9</c:v>
                      </c:pt>
                      <c:pt idx="136">
                        <c:v>84.199999999999989</c:v>
                      </c:pt>
                      <c:pt idx="137">
                        <c:v>84.6</c:v>
                      </c:pt>
                      <c:pt idx="138">
                        <c:v>85.609999999999985</c:v>
                      </c:pt>
                      <c:pt idx="139">
                        <c:v>88.1</c:v>
                      </c:pt>
                      <c:pt idx="140">
                        <c:v>86.6</c:v>
                      </c:pt>
                      <c:pt idx="141">
                        <c:v>84.2</c:v>
                      </c:pt>
                      <c:pt idx="142">
                        <c:v>84</c:v>
                      </c:pt>
                      <c:pt idx="143">
                        <c:v>84.1</c:v>
                      </c:pt>
                      <c:pt idx="144">
                        <c:v>84.1</c:v>
                      </c:pt>
                      <c:pt idx="145">
                        <c:v>84.3</c:v>
                      </c:pt>
                      <c:pt idx="146">
                        <c:v>83</c:v>
                      </c:pt>
                      <c:pt idx="147">
                        <c:v>82.8</c:v>
                      </c:pt>
                      <c:pt idx="148">
                        <c:v>83.7</c:v>
                      </c:pt>
                      <c:pt idx="149">
                        <c:v>83.51</c:v>
                      </c:pt>
                      <c:pt idx="150">
                        <c:v>78.300000000000011</c:v>
                      </c:pt>
                      <c:pt idx="152">
                        <c:v>77.099999999999994</c:v>
                      </c:pt>
                      <c:pt idx="153">
                        <c:v>78.400000000000006</c:v>
                      </c:pt>
                      <c:pt idx="154">
                        <c:v>82.000000000000014</c:v>
                      </c:pt>
                      <c:pt idx="155">
                        <c:v>82.9</c:v>
                      </c:pt>
                      <c:pt idx="156">
                        <c:v>85.300000000000011</c:v>
                      </c:pt>
                      <c:pt idx="157">
                        <c:v>87.899999999999991</c:v>
                      </c:pt>
                      <c:pt idx="158">
                        <c:v>86.999999999999986</c:v>
                      </c:pt>
                      <c:pt idx="159">
                        <c:v>84.299999999999983</c:v>
                      </c:pt>
                      <c:pt idx="160">
                        <c:v>86.01</c:v>
                      </c:pt>
                      <c:pt idx="161">
                        <c:v>88.51</c:v>
                      </c:pt>
                      <c:pt idx="162">
                        <c:v>86.800000000000011</c:v>
                      </c:pt>
                      <c:pt idx="163">
                        <c:v>86.9</c:v>
                      </c:pt>
                      <c:pt idx="164">
                        <c:v>97.6</c:v>
                      </c:pt>
                      <c:pt idx="165">
                        <c:v>81.299999999999983</c:v>
                      </c:pt>
                      <c:pt idx="166">
                        <c:v>84.399999999999977</c:v>
                      </c:pt>
                      <c:pt idx="167">
                        <c:v>88.500000000000014</c:v>
                      </c:pt>
                      <c:pt idx="168">
                        <c:v>86.300000000000011</c:v>
                      </c:pt>
                      <c:pt idx="169">
                        <c:v>83.600000000000009</c:v>
                      </c:pt>
                      <c:pt idx="170">
                        <c:v>81.5</c:v>
                      </c:pt>
                      <c:pt idx="171">
                        <c:v>81.500000000000014</c:v>
                      </c:pt>
                      <c:pt idx="172">
                        <c:v>84.799999999999983</c:v>
                      </c:pt>
                      <c:pt idx="173">
                        <c:v>79.5</c:v>
                      </c:pt>
                      <c:pt idx="174">
                        <c:v>86.3</c:v>
                      </c:pt>
                      <c:pt idx="175">
                        <c:v>88.100000000000009</c:v>
                      </c:pt>
                      <c:pt idx="176">
                        <c:v>84.300000000000011</c:v>
                      </c:pt>
                      <c:pt idx="177">
                        <c:v>86.3</c:v>
                      </c:pt>
                      <c:pt idx="178">
                        <c:v>87.299999999999983</c:v>
                      </c:pt>
                      <c:pt idx="179">
                        <c:v>86.1</c:v>
                      </c:pt>
                      <c:pt idx="180">
                        <c:v>75.110000000000014</c:v>
                      </c:pt>
                      <c:pt idx="181">
                        <c:v>84.6</c:v>
                      </c:pt>
                      <c:pt idx="182">
                        <c:v>85.11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FB2-4CEC-88C2-F0A91165D1DA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8'!$D$262:$D$263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8'!$D$264:$D$446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58.5</c:v>
                      </c:pt>
                      <c:pt idx="1">
                        <c:v>52.5</c:v>
                      </c:pt>
                      <c:pt idx="2">
                        <c:v>63.099999999999994</c:v>
                      </c:pt>
                      <c:pt idx="3">
                        <c:v>63.800000000000004</c:v>
                      </c:pt>
                      <c:pt idx="4">
                        <c:v>63.7</c:v>
                      </c:pt>
                      <c:pt idx="5">
                        <c:v>66.7</c:v>
                      </c:pt>
                      <c:pt idx="6">
                        <c:v>70.099999999999994</c:v>
                      </c:pt>
                      <c:pt idx="7">
                        <c:v>75.099999999999994</c:v>
                      </c:pt>
                      <c:pt idx="8">
                        <c:v>71.2</c:v>
                      </c:pt>
                      <c:pt idx="9">
                        <c:v>73.899999999999991</c:v>
                      </c:pt>
                      <c:pt idx="10">
                        <c:v>77.3</c:v>
                      </c:pt>
                      <c:pt idx="11">
                        <c:v>70.599999999999994</c:v>
                      </c:pt>
                      <c:pt idx="12">
                        <c:v>76.100000000000009</c:v>
                      </c:pt>
                      <c:pt idx="13">
                        <c:v>79.8</c:v>
                      </c:pt>
                      <c:pt idx="14">
                        <c:v>81.59</c:v>
                      </c:pt>
                      <c:pt idx="15">
                        <c:v>82.99</c:v>
                      </c:pt>
                      <c:pt idx="16">
                        <c:v>80.59</c:v>
                      </c:pt>
                      <c:pt idx="17">
                        <c:v>78.490000000000009</c:v>
                      </c:pt>
                      <c:pt idx="18">
                        <c:v>84.9</c:v>
                      </c:pt>
                      <c:pt idx="19">
                        <c:v>84.1</c:v>
                      </c:pt>
                      <c:pt idx="20">
                        <c:v>89.5</c:v>
                      </c:pt>
                      <c:pt idx="21">
                        <c:v>91</c:v>
                      </c:pt>
                      <c:pt idx="22">
                        <c:v>86.6</c:v>
                      </c:pt>
                      <c:pt idx="23">
                        <c:v>88.199999999999989</c:v>
                      </c:pt>
                      <c:pt idx="24">
                        <c:v>92.6</c:v>
                      </c:pt>
                      <c:pt idx="25">
                        <c:v>92.9</c:v>
                      </c:pt>
                      <c:pt idx="26">
                        <c:v>83.1</c:v>
                      </c:pt>
                      <c:pt idx="27">
                        <c:v>84.7</c:v>
                      </c:pt>
                      <c:pt idx="28">
                        <c:v>84</c:v>
                      </c:pt>
                      <c:pt idx="29">
                        <c:v>86.800000000000011</c:v>
                      </c:pt>
                      <c:pt idx="30">
                        <c:v>79.099999999999994</c:v>
                      </c:pt>
                      <c:pt idx="31">
                        <c:v>82.800000000000011</c:v>
                      </c:pt>
                      <c:pt idx="32">
                        <c:v>88.9</c:v>
                      </c:pt>
                      <c:pt idx="33">
                        <c:v>89.7</c:v>
                      </c:pt>
                      <c:pt idx="34">
                        <c:v>88.1</c:v>
                      </c:pt>
                      <c:pt idx="35">
                        <c:v>84.399999999999991</c:v>
                      </c:pt>
                      <c:pt idx="36">
                        <c:v>94.5</c:v>
                      </c:pt>
                      <c:pt idx="37">
                        <c:v>98.389999999999986</c:v>
                      </c:pt>
                      <c:pt idx="38">
                        <c:v>101.9</c:v>
                      </c:pt>
                      <c:pt idx="39">
                        <c:v>111.10000000000001</c:v>
                      </c:pt>
                      <c:pt idx="40">
                        <c:v>110.4</c:v>
                      </c:pt>
                      <c:pt idx="41">
                        <c:v>110.5</c:v>
                      </c:pt>
                      <c:pt idx="42">
                        <c:v>110.7</c:v>
                      </c:pt>
                      <c:pt idx="43">
                        <c:v>111.19999999999999</c:v>
                      </c:pt>
                      <c:pt idx="44">
                        <c:v>111.2</c:v>
                      </c:pt>
                      <c:pt idx="45">
                        <c:v>110.9</c:v>
                      </c:pt>
                      <c:pt idx="46">
                        <c:v>100.49000000000001</c:v>
                      </c:pt>
                      <c:pt idx="47">
                        <c:v>94.69</c:v>
                      </c:pt>
                      <c:pt idx="48">
                        <c:v>103.6</c:v>
                      </c:pt>
                      <c:pt idx="49">
                        <c:v>111.3</c:v>
                      </c:pt>
                      <c:pt idx="50">
                        <c:v>106.3</c:v>
                      </c:pt>
                      <c:pt idx="51">
                        <c:v>100.1</c:v>
                      </c:pt>
                      <c:pt idx="52">
                        <c:v>104.6</c:v>
                      </c:pt>
                      <c:pt idx="53">
                        <c:v>91.6</c:v>
                      </c:pt>
                      <c:pt idx="54">
                        <c:v>84.100000000000009</c:v>
                      </c:pt>
                      <c:pt idx="55">
                        <c:v>86.3</c:v>
                      </c:pt>
                      <c:pt idx="56">
                        <c:v>87</c:v>
                      </c:pt>
                      <c:pt idx="57">
                        <c:v>90.800000000000011</c:v>
                      </c:pt>
                      <c:pt idx="58">
                        <c:v>88</c:v>
                      </c:pt>
                      <c:pt idx="59">
                        <c:v>80.400000000000006</c:v>
                      </c:pt>
                      <c:pt idx="60">
                        <c:v>79.7</c:v>
                      </c:pt>
                      <c:pt idx="61">
                        <c:v>79.099999999999994</c:v>
                      </c:pt>
                      <c:pt idx="62">
                        <c:v>81.3</c:v>
                      </c:pt>
                      <c:pt idx="63">
                        <c:v>96.7</c:v>
                      </c:pt>
                      <c:pt idx="64">
                        <c:v>91.9</c:v>
                      </c:pt>
                      <c:pt idx="65">
                        <c:v>90.3</c:v>
                      </c:pt>
                      <c:pt idx="66">
                        <c:v>91.7</c:v>
                      </c:pt>
                      <c:pt idx="67">
                        <c:v>93.8</c:v>
                      </c:pt>
                      <c:pt idx="68">
                        <c:v>92.8</c:v>
                      </c:pt>
                      <c:pt idx="69">
                        <c:v>84.2</c:v>
                      </c:pt>
                      <c:pt idx="70">
                        <c:v>87.5</c:v>
                      </c:pt>
                      <c:pt idx="71">
                        <c:v>89.2</c:v>
                      </c:pt>
                      <c:pt idx="72">
                        <c:v>89.6</c:v>
                      </c:pt>
                      <c:pt idx="73">
                        <c:v>80.099999999999994</c:v>
                      </c:pt>
                      <c:pt idx="74">
                        <c:v>77.900000000000006</c:v>
                      </c:pt>
                      <c:pt idx="75">
                        <c:v>79.900000000000006</c:v>
                      </c:pt>
                      <c:pt idx="76">
                        <c:v>85.5</c:v>
                      </c:pt>
                      <c:pt idx="77">
                        <c:v>78.989999999999995</c:v>
                      </c:pt>
                      <c:pt idx="78">
                        <c:v>80.8</c:v>
                      </c:pt>
                      <c:pt idx="79">
                        <c:v>81</c:v>
                      </c:pt>
                      <c:pt idx="80">
                        <c:v>82.4</c:v>
                      </c:pt>
                      <c:pt idx="81">
                        <c:v>83.800000000000011</c:v>
                      </c:pt>
                      <c:pt idx="82">
                        <c:v>84.2</c:v>
                      </c:pt>
                      <c:pt idx="83">
                        <c:v>86.08</c:v>
                      </c:pt>
                      <c:pt idx="84">
                        <c:v>82.8</c:v>
                      </c:pt>
                      <c:pt idx="85">
                        <c:v>82.59</c:v>
                      </c:pt>
                      <c:pt idx="86">
                        <c:v>87.990000000000009</c:v>
                      </c:pt>
                      <c:pt idx="87">
                        <c:v>85.990000000000009</c:v>
                      </c:pt>
                      <c:pt idx="88">
                        <c:v>86.7</c:v>
                      </c:pt>
                      <c:pt idx="89">
                        <c:v>82.5</c:v>
                      </c:pt>
                      <c:pt idx="90">
                        <c:v>87.3</c:v>
                      </c:pt>
                      <c:pt idx="91">
                        <c:v>82.1</c:v>
                      </c:pt>
                      <c:pt idx="92">
                        <c:v>81.5</c:v>
                      </c:pt>
                      <c:pt idx="93">
                        <c:v>86.2</c:v>
                      </c:pt>
                      <c:pt idx="94">
                        <c:v>102.7</c:v>
                      </c:pt>
                      <c:pt idx="95">
                        <c:v>100.4</c:v>
                      </c:pt>
                      <c:pt idx="96">
                        <c:v>96.800000000000011</c:v>
                      </c:pt>
                      <c:pt idx="97">
                        <c:v>99.100000000000009</c:v>
                      </c:pt>
                      <c:pt idx="98">
                        <c:v>98.9</c:v>
                      </c:pt>
                      <c:pt idx="99">
                        <c:v>104.6</c:v>
                      </c:pt>
                      <c:pt idx="100">
                        <c:v>112</c:v>
                      </c:pt>
                      <c:pt idx="101">
                        <c:v>96.59</c:v>
                      </c:pt>
                      <c:pt idx="102">
                        <c:v>107.7</c:v>
                      </c:pt>
                      <c:pt idx="103">
                        <c:v>104.3</c:v>
                      </c:pt>
                      <c:pt idx="104">
                        <c:v>105.10000000000001</c:v>
                      </c:pt>
                      <c:pt idx="105">
                        <c:v>104.5</c:v>
                      </c:pt>
                      <c:pt idx="106">
                        <c:v>91.59</c:v>
                      </c:pt>
                      <c:pt idx="107">
                        <c:v>96.29</c:v>
                      </c:pt>
                      <c:pt idx="108">
                        <c:v>93.19</c:v>
                      </c:pt>
                      <c:pt idx="109">
                        <c:v>109.49</c:v>
                      </c:pt>
                      <c:pt idx="110">
                        <c:v>109.28999999999999</c:v>
                      </c:pt>
                      <c:pt idx="111">
                        <c:v>109.28999999999999</c:v>
                      </c:pt>
                      <c:pt idx="112">
                        <c:v>108.39000000000001</c:v>
                      </c:pt>
                      <c:pt idx="113">
                        <c:v>106.49000000000001</c:v>
                      </c:pt>
                      <c:pt idx="114">
                        <c:v>99.09</c:v>
                      </c:pt>
                      <c:pt idx="115">
                        <c:v>100.30000000000001</c:v>
                      </c:pt>
                      <c:pt idx="116">
                        <c:v>107</c:v>
                      </c:pt>
                      <c:pt idx="117">
                        <c:v>104.10000000000001</c:v>
                      </c:pt>
                      <c:pt idx="118">
                        <c:v>106.4</c:v>
                      </c:pt>
                      <c:pt idx="119">
                        <c:v>106.99</c:v>
                      </c:pt>
                      <c:pt idx="120">
                        <c:v>112.1</c:v>
                      </c:pt>
                      <c:pt idx="121">
                        <c:v>112.6</c:v>
                      </c:pt>
                      <c:pt idx="122">
                        <c:v>113</c:v>
                      </c:pt>
                      <c:pt idx="123">
                        <c:v>108.9</c:v>
                      </c:pt>
                      <c:pt idx="124">
                        <c:v>109.89999999999999</c:v>
                      </c:pt>
                      <c:pt idx="125">
                        <c:v>109.4</c:v>
                      </c:pt>
                      <c:pt idx="126">
                        <c:v>102.6</c:v>
                      </c:pt>
                      <c:pt idx="127">
                        <c:v>110.9</c:v>
                      </c:pt>
                      <c:pt idx="128">
                        <c:v>112.7</c:v>
                      </c:pt>
                      <c:pt idx="129">
                        <c:v>104.89</c:v>
                      </c:pt>
                      <c:pt idx="130">
                        <c:v>96.5</c:v>
                      </c:pt>
                      <c:pt idx="131">
                        <c:v>94.5</c:v>
                      </c:pt>
                      <c:pt idx="132">
                        <c:v>98.3</c:v>
                      </c:pt>
                      <c:pt idx="133">
                        <c:v>98.9</c:v>
                      </c:pt>
                      <c:pt idx="134">
                        <c:v>93.390000000000015</c:v>
                      </c:pt>
                      <c:pt idx="135">
                        <c:v>85</c:v>
                      </c:pt>
                      <c:pt idx="136">
                        <c:v>87.800000000000011</c:v>
                      </c:pt>
                      <c:pt idx="137">
                        <c:v>84.9</c:v>
                      </c:pt>
                      <c:pt idx="138">
                        <c:v>85.09</c:v>
                      </c:pt>
                      <c:pt idx="139">
                        <c:v>84.4</c:v>
                      </c:pt>
                      <c:pt idx="140">
                        <c:v>84</c:v>
                      </c:pt>
                      <c:pt idx="141">
                        <c:v>73.3</c:v>
                      </c:pt>
                      <c:pt idx="142">
                        <c:v>74.099999999999994</c:v>
                      </c:pt>
                      <c:pt idx="143">
                        <c:v>74.400000000000006</c:v>
                      </c:pt>
                      <c:pt idx="144">
                        <c:v>74</c:v>
                      </c:pt>
                      <c:pt idx="145">
                        <c:v>75.2</c:v>
                      </c:pt>
                      <c:pt idx="146">
                        <c:v>74</c:v>
                      </c:pt>
                      <c:pt idx="147">
                        <c:v>73.2</c:v>
                      </c:pt>
                      <c:pt idx="148">
                        <c:v>80.2</c:v>
                      </c:pt>
                      <c:pt idx="149">
                        <c:v>74.89</c:v>
                      </c:pt>
                      <c:pt idx="150">
                        <c:v>77</c:v>
                      </c:pt>
                      <c:pt idx="152">
                        <c:v>82.1</c:v>
                      </c:pt>
                      <c:pt idx="153">
                        <c:v>77.5</c:v>
                      </c:pt>
                      <c:pt idx="154">
                        <c:v>77.8</c:v>
                      </c:pt>
                      <c:pt idx="155">
                        <c:v>73.5</c:v>
                      </c:pt>
                      <c:pt idx="156">
                        <c:v>73.599999999999994</c:v>
                      </c:pt>
                      <c:pt idx="157">
                        <c:v>72.2</c:v>
                      </c:pt>
                      <c:pt idx="158">
                        <c:v>83.2</c:v>
                      </c:pt>
                      <c:pt idx="159">
                        <c:v>75.900000000000006</c:v>
                      </c:pt>
                      <c:pt idx="160">
                        <c:v>75.589999999999989</c:v>
                      </c:pt>
                      <c:pt idx="161">
                        <c:v>74.489999999999995</c:v>
                      </c:pt>
                      <c:pt idx="162">
                        <c:v>79.5</c:v>
                      </c:pt>
                      <c:pt idx="163">
                        <c:v>84.9</c:v>
                      </c:pt>
                      <c:pt idx="164">
                        <c:v>88.300000000000011</c:v>
                      </c:pt>
                      <c:pt idx="165">
                        <c:v>94.9</c:v>
                      </c:pt>
                      <c:pt idx="166">
                        <c:v>82.800000000000011</c:v>
                      </c:pt>
                      <c:pt idx="167">
                        <c:v>80.899999999999991</c:v>
                      </c:pt>
                      <c:pt idx="168">
                        <c:v>82.1</c:v>
                      </c:pt>
                      <c:pt idx="169">
                        <c:v>76.8</c:v>
                      </c:pt>
                      <c:pt idx="170">
                        <c:v>81.900000000000006</c:v>
                      </c:pt>
                      <c:pt idx="171">
                        <c:v>75.8</c:v>
                      </c:pt>
                      <c:pt idx="172">
                        <c:v>72.400000000000006</c:v>
                      </c:pt>
                      <c:pt idx="173">
                        <c:v>80.599999999999994</c:v>
                      </c:pt>
                      <c:pt idx="174">
                        <c:v>78.7</c:v>
                      </c:pt>
                      <c:pt idx="175">
                        <c:v>75.3</c:v>
                      </c:pt>
                      <c:pt idx="176">
                        <c:v>80</c:v>
                      </c:pt>
                      <c:pt idx="177">
                        <c:v>74.3</c:v>
                      </c:pt>
                      <c:pt idx="178">
                        <c:v>68.300000000000011</c:v>
                      </c:pt>
                      <c:pt idx="179">
                        <c:v>75.599999999999994</c:v>
                      </c:pt>
                      <c:pt idx="180">
                        <c:v>76.789999999999992</c:v>
                      </c:pt>
                      <c:pt idx="181">
                        <c:v>71.599999999999994</c:v>
                      </c:pt>
                      <c:pt idx="182">
                        <c:v>73.39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FB2-4CEC-88C2-F0A91165D1DA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8'!$G$262:$G$263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8'!$G$264:$G$446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0.182</c:v>
                      </c:pt>
                      <c:pt idx="1">
                        <c:v>0.35610000000000003</c:v>
                      </c:pt>
                      <c:pt idx="2">
                        <c:v>0.53610000000000002</c:v>
                      </c:pt>
                      <c:pt idx="3">
                        <c:v>0.71460000000000001</c:v>
                      </c:pt>
                      <c:pt idx="4">
                        <c:v>0.87809999999999999</c:v>
                      </c:pt>
                      <c:pt idx="5">
                        <c:v>1.0455000000000001</c:v>
                      </c:pt>
                      <c:pt idx="6">
                        <c:v>1.2162999999999997</c:v>
                      </c:pt>
                      <c:pt idx="7">
                        <c:v>1.3911999999999998</c:v>
                      </c:pt>
                      <c:pt idx="8">
                        <c:v>1.5642999999999998</c:v>
                      </c:pt>
                      <c:pt idx="9">
                        <c:v>1.7435999999999996</c:v>
                      </c:pt>
                      <c:pt idx="10">
                        <c:v>1.9433999999999998</c:v>
                      </c:pt>
                      <c:pt idx="11">
                        <c:v>2.1259999999999994</c:v>
                      </c:pt>
                      <c:pt idx="12">
                        <c:v>2.3410000000000002</c:v>
                      </c:pt>
                      <c:pt idx="13">
                        <c:v>2.5761000000000003</c:v>
                      </c:pt>
                      <c:pt idx="14">
                        <c:v>2.7554000000000003</c:v>
                      </c:pt>
                      <c:pt idx="15">
                        <c:v>2.9331999999999998</c:v>
                      </c:pt>
                      <c:pt idx="16">
                        <c:v>3.1019999999999999</c:v>
                      </c:pt>
                      <c:pt idx="17">
                        <c:v>3.2700999999999998</c:v>
                      </c:pt>
                      <c:pt idx="18">
                        <c:v>3.4482000000000004</c:v>
                      </c:pt>
                      <c:pt idx="19">
                        <c:v>3.6269999999999998</c:v>
                      </c:pt>
                      <c:pt idx="20">
                        <c:v>3.8064</c:v>
                      </c:pt>
                      <c:pt idx="21">
                        <c:v>3.9856000000000003</c:v>
                      </c:pt>
                      <c:pt idx="22">
                        <c:v>4.1621999999999995</c:v>
                      </c:pt>
                      <c:pt idx="23">
                        <c:v>4.3410000000000002</c:v>
                      </c:pt>
                      <c:pt idx="24">
                        <c:v>4.5271999999999997</c:v>
                      </c:pt>
                      <c:pt idx="25">
                        <c:v>4.7073999999999998</c:v>
                      </c:pt>
                      <c:pt idx="26">
                        <c:v>4.8907000000000007</c:v>
                      </c:pt>
                      <c:pt idx="27">
                        <c:v>5.0709999999999997</c:v>
                      </c:pt>
                      <c:pt idx="28">
                        <c:v>5.2640000000000002</c:v>
                      </c:pt>
                      <c:pt idx="29">
                        <c:v>5.4615999999999998</c:v>
                      </c:pt>
                      <c:pt idx="30">
                        <c:v>5.6513999999999998</c:v>
                      </c:pt>
                      <c:pt idx="31">
                        <c:v>5.8481999999999994</c:v>
                      </c:pt>
                      <c:pt idx="32">
                        <c:v>6.0446999999999997</c:v>
                      </c:pt>
                      <c:pt idx="33">
                        <c:v>6.241299999999999</c:v>
                      </c:pt>
                      <c:pt idx="34">
                        <c:v>6.4723999999999995</c:v>
                      </c:pt>
                      <c:pt idx="35">
                        <c:v>6.7080999999999991</c:v>
                      </c:pt>
                      <c:pt idx="36">
                        <c:v>6.9311999999999987</c:v>
                      </c:pt>
                      <c:pt idx="37">
                        <c:v>7.1462999999999992</c:v>
                      </c:pt>
                      <c:pt idx="38">
                        <c:v>7.3754999999999997</c:v>
                      </c:pt>
                      <c:pt idx="39">
                        <c:v>7.6006999999999998</c:v>
                      </c:pt>
                      <c:pt idx="40">
                        <c:v>7.8301999999999996</c:v>
                      </c:pt>
                      <c:pt idx="41">
                        <c:v>8.0581999999999994</c:v>
                      </c:pt>
                      <c:pt idx="42">
                        <c:v>8.3116999999999983</c:v>
                      </c:pt>
                      <c:pt idx="43">
                        <c:v>8.5604000000000013</c:v>
                      </c:pt>
                      <c:pt idx="44">
                        <c:v>8.797600000000001</c:v>
                      </c:pt>
                      <c:pt idx="45">
                        <c:v>9.0358999999999998</c:v>
                      </c:pt>
                      <c:pt idx="46">
                        <c:v>9.2582999999999984</c:v>
                      </c:pt>
                      <c:pt idx="47">
                        <c:v>9.4795999999999996</c:v>
                      </c:pt>
                      <c:pt idx="48">
                        <c:v>9.7508000000000017</c:v>
                      </c:pt>
                      <c:pt idx="49">
                        <c:v>10.039399999999999</c:v>
                      </c:pt>
                      <c:pt idx="50">
                        <c:v>10.348799999999999</c:v>
                      </c:pt>
                      <c:pt idx="51">
                        <c:v>10.680200000000001</c:v>
                      </c:pt>
                      <c:pt idx="52">
                        <c:v>10.992100000000002</c:v>
                      </c:pt>
                      <c:pt idx="53">
                        <c:v>11.232100000000003</c:v>
                      </c:pt>
                      <c:pt idx="54">
                        <c:v>11.453000000000001</c:v>
                      </c:pt>
                      <c:pt idx="55">
                        <c:v>11.696500000000002</c:v>
                      </c:pt>
                      <c:pt idx="56">
                        <c:v>11.982200000000001</c:v>
                      </c:pt>
                      <c:pt idx="57">
                        <c:v>12.283400000000002</c:v>
                      </c:pt>
                      <c:pt idx="58">
                        <c:v>12.595800000000002</c:v>
                      </c:pt>
                      <c:pt idx="59">
                        <c:v>12.843700000000002</c:v>
                      </c:pt>
                      <c:pt idx="60">
                        <c:v>13.052400000000004</c:v>
                      </c:pt>
                      <c:pt idx="61">
                        <c:v>13.269500000000004</c:v>
                      </c:pt>
                      <c:pt idx="62">
                        <c:v>13.510400000000002</c:v>
                      </c:pt>
                      <c:pt idx="63">
                        <c:v>13.8123</c:v>
                      </c:pt>
                      <c:pt idx="64">
                        <c:v>14.094200000000001</c:v>
                      </c:pt>
                      <c:pt idx="65">
                        <c:v>14.336500000000003</c:v>
                      </c:pt>
                      <c:pt idx="66">
                        <c:v>14.580300000000001</c:v>
                      </c:pt>
                      <c:pt idx="67">
                        <c:v>14.8132</c:v>
                      </c:pt>
                      <c:pt idx="68">
                        <c:v>15.048600000000002</c:v>
                      </c:pt>
                      <c:pt idx="69">
                        <c:v>15.327200000000003</c:v>
                      </c:pt>
                      <c:pt idx="70">
                        <c:v>15.651200000000005</c:v>
                      </c:pt>
                      <c:pt idx="71">
                        <c:v>16.001600000000003</c:v>
                      </c:pt>
                      <c:pt idx="72">
                        <c:v>16.347300000000004</c:v>
                      </c:pt>
                      <c:pt idx="73">
                        <c:v>16.667600000000004</c:v>
                      </c:pt>
                      <c:pt idx="74">
                        <c:v>16.915800000000004</c:v>
                      </c:pt>
                      <c:pt idx="75">
                        <c:v>17.156800000000004</c:v>
                      </c:pt>
                      <c:pt idx="76">
                        <c:v>17.385000000000005</c:v>
                      </c:pt>
                      <c:pt idx="77">
                        <c:v>17.613900000000005</c:v>
                      </c:pt>
                      <c:pt idx="78">
                        <c:v>17.833100000000005</c:v>
                      </c:pt>
                      <c:pt idx="79">
                        <c:v>18.065800000000003</c:v>
                      </c:pt>
                      <c:pt idx="80">
                        <c:v>18.302700000000005</c:v>
                      </c:pt>
                      <c:pt idx="81">
                        <c:v>18.530600000000003</c:v>
                      </c:pt>
                      <c:pt idx="82">
                        <c:v>18.762100000000004</c:v>
                      </c:pt>
                      <c:pt idx="83">
                        <c:v>19.010000000000002</c:v>
                      </c:pt>
                      <c:pt idx="84">
                        <c:v>19.221300000000003</c:v>
                      </c:pt>
                      <c:pt idx="85">
                        <c:v>19.429700000000004</c:v>
                      </c:pt>
                      <c:pt idx="86">
                        <c:v>19.648</c:v>
                      </c:pt>
                      <c:pt idx="87">
                        <c:v>19.907300000000006</c:v>
                      </c:pt>
                      <c:pt idx="88">
                        <c:v>20.147200000000002</c:v>
                      </c:pt>
                      <c:pt idx="89">
                        <c:v>20.372600000000002</c:v>
                      </c:pt>
                      <c:pt idx="90">
                        <c:v>20.604500000000005</c:v>
                      </c:pt>
                      <c:pt idx="91">
                        <c:v>20.828700000000001</c:v>
                      </c:pt>
                      <c:pt idx="92">
                        <c:v>21.078100000000003</c:v>
                      </c:pt>
                      <c:pt idx="93">
                        <c:v>21.361700000000006</c:v>
                      </c:pt>
                      <c:pt idx="94">
                        <c:v>21.683299999999999</c:v>
                      </c:pt>
                      <c:pt idx="95">
                        <c:v>21.995600000000003</c:v>
                      </c:pt>
                      <c:pt idx="96">
                        <c:v>22.270500000000002</c:v>
                      </c:pt>
                      <c:pt idx="97">
                        <c:v>22.555700000000005</c:v>
                      </c:pt>
                      <c:pt idx="98">
                        <c:v>22.8658</c:v>
                      </c:pt>
                      <c:pt idx="99">
                        <c:v>23.250900000000001</c:v>
                      </c:pt>
                      <c:pt idx="100">
                        <c:v>23.620799999999999</c:v>
                      </c:pt>
                      <c:pt idx="101">
                        <c:v>24.015100000000007</c:v>
                      </c:pt>
                      <c:pt idx="102">
                        <c:v>24.377100000000006</c:v>
                      </c:pt>
                      <c:pt idx="103">
                        <c:v>24.696400000000004</c:v>
                      </c:pt>
                      <c:pt idx="104">
                        <c:v>25.004700000000007</c:v>
                      </c:pt>
                      <c:pt idx="105">
                        <c:v>25.306300000000007</c:v>
                      </c:pt>
                      <c:pt idx="106">
                        <c:v>25.596100000000007</c:v>
                      </c:pt>
                      <c:pt idx="107">
                        <c:v>25.893800000000006</c:v>
                      </c:pt>
                      <c:pt idx="108">
                        <c:v>26.195900000000005</c:v>
                      </c:pt>
                      <c:pt idx="109">
                        <c:v>26.509600000000006</c:v>
                      </c:pt>
                      <c:pt idx="110">
                        <c:v>26.846600000000006</c:v>
                      </c:pt>
                      <c:pt idx="111">
                        <c:v>27.20590000000001</c:v>
                      </c:pt>
                      <c:pt idx="112">
                        <c:v>27.551500000000008</c:v>
                      </c:pt>
                      <c:pt idx="113">
                        <c:v>27.895800000000001</c:v>
                      </c:pt>
                      <c:pt idx="114">
                        <c:v>28.177200000000003</c:v>
                      </c:pt>
                      <c:pt idx="115">
                        <c:v>28.441800000000004</c:v>
                      </c:pt>
                      <c:pt idx="116">
                        <c:v>28.716200000000004</c:v>
                      </c:pt>
                      <c:pt idx="117">
                        <c:v>28.982500000000005</c:v>
                      </c:pt>
                      <c:pt idx="118">
                        <c:v>29.2469</c:v>
                      </c:pt>
                      <c:pt idx="119">
                        <c:v>29.503700000000006</c:v>
                      </c:pt>
                      <c:pt idx="120">
                        <c:v>29.772100000000002</c:v>
                      </c:pt>
                      <c:pt idx="121">
                        <c:v>30.069800000000008</c:v>
                      </c:pt>
                      <c:pt idx="122">
                        <c:v>30.380000000000006</c:v>
                      </c:pt>
                      <c:pt idx="123">
                        <c:v>30.650600000000004</c:v>
                      </c:pt>
                      <c:pt idx="124">
                        <c:v>30.928400000000003</c:v>
                      </c:pt>
                      <c:pt idx="125">
                        <c:v>31.220500000000005</c:v>
                      </c:pt>
                      <c:pt idx="126">
                        <c:v>31.497500000000002</c:v>
                      </c:pt>
                      <c:pt idx="127">
                        <c:v>31.803300000000007</c:v>
                      </c:pt>
                      <c:pt idx="128">
                        <c:v>32.106300000000005</c:v>
                      </c:pt>
                      <c:pt idx="129">
                        <c:v>32.405800000000006</c:v>
                      </c:pt>
                      <c:pt idx="130">
                        <c:v>32.706300000000006</c:v>
                      </c:pt>
                      <c:pt idx="131">
                        <c:v>32.988600000000005</c:v>
                      </c:pt>
                      <c:pt idx="132">
                        <c:v>33.287999999999997</c:v>
                      </c:pt>
                      <c:pt idx="133">
                        <c:v>33.600500000000004</c:v>
                      </c:pt>
                      <c:pt idx="134">
                        <c:v>33.921400000000006</c:v>
                      </c:pt>
                      <c:pt idx="135">
                        <c:v>34.258100000000006</c:v>
                      </c:pt>
                      <c:pt idx="136">
                        <c:v>34.589100000000009</c:v>
                      </c:pt>
                      <c:pt idx="137">
                        <c:v>34.881800000000013</c:v>
                      </c:pt>
                      <c:pt idx="138">
                        <c:v>35.155000000000008</c:v>
                      </c:pt>
                      <c:pt idx="139">
                        <c:v>35.479500000000009</c:v>
                      </c:pt>
                      <c:pt idx="140">
                        <c:v>35.763200000000005</c:v>
                      </c:pt>
                      <c:pt idx="141">
                        <c:v>36.032100000000014</c:v>
                      </c:pt>
                      <c:pt idx="142">
                        <c:v>36.268000000000015</c:v>
                      </c:pt>
                      <c:pt idx="143">
                        <c:v>36.50950000000001</c:v>
                      </c:pt>
                      <c:pt idx="144">
                        <c:v>36.727000000000004</c:v>
                      </c:pt>
                      <c:pt idx="145">
                        <c:v>36.959500000000006</c:v>
                      </c:pt>
                      <c:pt idx="146">
                        <c:v>37.211200000000005</c:v>
                      </c:pt>
                      <c:pt idx="147">
                        <c:v>37.464300000000001</c:v>
                      </c:pt>
                      <c:pt idx="148">
                        <c:v>37.738400000000006</c:v>
                      </c:pt>
                      <c:pt idx="149">
                        <c:v>38.015400000000007</c:v>
                      </c:pt>
                      <c:pt idx="150">
                        <c:v>38.289200000000008</c:v>
                      </c:pt>
                      <c:pt idx="151">
                        <c:v>38.289200000000008</c:v>
                      </c:pt>
                      <c:pt idx="152">
                        <c:v>38.532500000000006</c:v>
                      </c:pt>
                      <c:pt idx="153">
                        <c:v>38.757200000000012</c:v>
                      </c:pt>
                      <c:pt idx="154">
                        <c:v>39.010900000000007</c:v>
                      </c:pt>
                      <c:pt idx="155">
                        <c:v>39.243600000000015</c:v>
                      </c:pt>
                      <c:pt idx="156">
                        <c:v>39.473600000000005</c:v>
                      </c:pt>
                      <c:pt idx="157">
                        <c:v>39.702300000000008</c:v>
                      </c:pt>
                      <c:pt idx="158">
                        <c:v>39.945800000000013</c:v>
                      </c:pt>
                      <c:pt idx="159">
                        <c:v>40.15290000000001</c:v>
                      </c:pt>
                      <c:pt idx="160">
                        <c:v>40.361500000000007</c:v>
                      </c:pt>
                      <c:pt idx="161">
                        <c:v>40.584100000000007</c:v>
                      </c:pt>
                      <c:pt idx="162">
                        <c:v>40.833100000000009</c:v>
                      </c:pt>
                      <c:pt idx="163">
                        <c:v>41.110999999999997</c:v>
                      </c:pt>
                      <c:pt idx="164">
                        <c:v>41.414900000000003</c:v>
                      </c:pt>
                      <c:pt idx="165">
                        <c:v>41.698699999999995</c:v>
                      </c:pt>
                      <c:pt idx="166">
                        <c:v>41.940299999999993</c:v>
                      </c:pt>
                      <c:pt idx="167">
                        <c:v>42.178399999999996</c:v>
                      </c:pt>
                      <c:pt idx="168">
                        <c:v>42.4405</c:v>
                      </c:pt>
                      <c:pt idx="169">
                        <c:v>42.677199999999999</c:v>
                      </c:pt>
                      <c:pt idx="170">
                        <c:v>42.917199999999994</c:v>
                      </c:pt>
                      <c:pt idx="171">
                        <c:v>43.133100000000006</c:v>
                      </c:pt>
                      <c:pt idx="172">
                        <c:v>43.348699999999994</c:v>
                      </c:pt>
                      <c:pt idx="173">
                        <c:v>43.551199999999994</c:v>
                      </c:pt>
                      <c:pt idx="174">
                        <c:v>43.758399999999995</c:v>
                      </c:pt>
                      <c:pt idx="175">
                        <c:v>43.975899999999996</c:v>
                      </c:pt>
                      <c:pt idx="176">
                        <c:v>44.189099999999989</c:v>
                      </c:pt>
                      <c:pt idx="177">
                        <c:v>44.397499999999994</c:v>
                      </c:pt>
                      <c:pt idx="178">
                        <c:v>44.600899999999996</c:v>
                      </c:pt>
                      <c:pt idx="179">
                        <c:v>44.808699999999988</c:v>
                      </c:pt>
                      <c:pt idx="180">
                        <c:v>45.000999999999991</c:v>
                      </c:pt>
                      <c:pt idx="181">
                        <c:v>45.197799999999994</c:v>
                      </c:pt>
                      <c:pt idx="182">
                        <c:v>45.397399999999998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FB2-4CEC-88C2-F0A91165D1DA}"/>
                  </c:ext>
                </c:extLst>
              </c15:ser>
            </c15:filteredLineSeries>
          </c:ext>
        </c:extLst>
      </c:lineChart>
      <c:dateAx>
        <c:axId val="133204609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046576"/>
        <c:crosses val="autoZero"/>
        <c:auto val="1"/>
        <c:lblOffset val="100"/>
        <c:baseTimeUnit val="days"/>
      </c:dateAx>
      <c:valAx>
        <c:axId val="1332046576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04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4138027381950266"/>
          <c:y val="2.23463687150838E-2"/>
          <c:w val="0.34171556300642636"/>
          <c:h val="0.125699203800642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1"/>
          <c:tx>
            <c:strRef>
              <c:f>'Figure 8'!$B$262:$B$263</c:f>
              <c:strCache>
                <c:ptCount val="2"/>
                <c:pt idx="0">
                  <c:v>Supply</c:v>
                </c:pt>
                <c:pt idx="1">
                  <c:v>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'Figure 8'!$B$264:$B$446</c:f>
              <c:numCache>
                <c:formatCode>0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0.8</c:v>
                </c:pt>
                <c:pt idx="24">
                  <c:v>0</c:v>
                </c:pt>
                <c:pt idx="25">
                  <c:v>0.7</c:v>
                </c:pt>
                <c:pt idx="26">
                  <c:v>0.6</c:v>
                </c:pt>
                <c:pt idx="27">
                  <c:v>0.9</c:v>
                </c:pt>
                <c:pt idx="28">
                  <c:v>0.3</c:v>
                </c:pt>
                <c:pt idx="29">
                  <c:v>0</c:v>
                </c:pt>
                <c:pt idx="30">
                  <c:v>0</c:v>
                </c:pt>
                <c:pt idx="31">
                  <c:v>1.4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0.7</c:v>
                </c:pt>
                <c:pt idx="36">
                  <c:v>0</c:v>
                </c:pt>
                <c:pt idx="37">
                  <c:v>1.1000000000000001</c:v>
                </c:pt>
                <c:pt idx="38">
                  <c:v>0</c:v>
                </c:pt>
                <c:pt idx="39">
                  <c:v>2.5</c:v>
                </c:pt>
                <c:pt idx="40">
                  <c:v>2.1</c:v>
                </c:pt>
                <c:pt idx="41">
                  <c:v>2.4</c:v>
                </c:pt>
                <c:pt idx="42">
                  <c:v>6.7</c:v>
                </c:pt>
                <c:pt idx="43">
                  <c:v>7.5</c:v>
                </c:pt>
                <c:pt idx="44">
                  <c:v>4.5</c:v>
                </c:pt>
                <c:pt idx="45">
                  <c:v>4.5999999999999996</c:v>
                </c:pt>
                <c:pt idx="46">
                  <c:v>0</c:v>
                </c:pt>
                <c:pt idx="47">
                  <c:v>1.1000000000000001</c:v>
                </c:pt>
                <c:pt idx="48">
                  <c:v>0.1</c:v>
                </c:pt>
                <c:pt idx="49">
                  <c:v>1.4</c:v>
                </c:pt>
                <c:pt idx="50">
                  <c:v>0.9</c:v>
                </c:pt>
                <c:pt idx="51">
                  <c:v>0.6</c:v>
                </c:pt>
                <c:pt idx="52">
                  <c:v>0.2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0.2</c:v>
                </c:pt>
                <c:pt idx="57">
                  <c:v>0</c:v>
                </c:pt>
                <c:pt idx="58">
                  <c:v>0.9</c:v>
                </c:pt>
                <c:pt idx="59">
                  <c:v>0</c:v>
                </c:pt>
                <c:pt idx="60">
                  <c:v>0.3</c:v>
                </c:pt>
                <c:pt idx="61">
                  <c:v>0.2</c:v>
                </c:pt>
                <c:pt idx="62">
                  <c:v>0</c:v>
                </c:pt>
                <c:pt idx="63">
                  <c:v>2.8</c:v>
                </c:pt>
                <c:pt idx="64">
                  <c:v>0.8</c:v>
                </c:pt>
                <c:pt idx="65">
                  <c:v>1</c:v>
                </c:pt>
                <c:pt idx="66">
                  <c:v>1.1000000000000001</c:v>
                </c:pt>
                <c:pt idx="67">
                  <c:v>0.8</c:v>
                </c:pt>
                <c:pt idx="68">
                  <c:v>1.2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  <c:pt idx="72">
                  <c:v>1</c:v>
                </c:pt>
                <c:pt idx="73">
                  <c:v>1.4</c:v>
                </c:pt>
                <c:pt idx="74">
                  <c:v>0.1</c:v>
                </c:pt>
                <c:pt idx="75">
                  <c:v>0.2</c:v>
                </c:pt>
                <c:pt idx="76">
                  <c:v>0</c:v>
                </c:pt>
                <c:pt idx="77">
                  <c:v>0.1</c:v>
                </c:pt>
                <c:pt idx="78">
                  <c:v>0.2</c:v>
                </c:pt>
                <c:pt idx="79">
                  <c:v>0.1</c:v>
                </c:pt>
                <c:pt idx="80">
                  <c:v>0.2</c:v>
                </c:pt>
                <c:pt idx="81">
                  <c:v>0.3</c:v>
                </c:pt>
                <c:pt idx="82">
                  <c:v>0.1</c:v>
                </c:pt>
                <c:pt idx="83">
                  <c:v>0.7</c:v>
                </c:pt>
                <c:pt idx="84">
                  <c:v>1.2</c:v>
                </c:pt>
                <c:pt idx="85">
                  <c:v>1.1000000000000001</c:v>
                </c:pt>
                <c:pt idx="86">
                  <c:v>1</c:v>
                </c:pt>
                <c:pt idx="87">
                  <c:v>0.8</c:v>
                </c:pt>
                <c:pt idx="88">
                  <c:v>0.8</c:v>
                </c:pt>
                <c:pt idx="89">
                  <c:v>0.5</c:v>
                </c:pt>
                <c:pt idx="90">
                  <c:v>0.5</c:v>
                </c:pt>
                <c:pt idx="91">
                  <c:v>0.6</c:v>
                </c:pt>
                <c:pt idx="92">
                  <c:v>7.2</c:v>
                </c:pt>
                <c:pt idx="93">
                  <c:v>9.3000000000000007</c:v>
                </c:pt>
                <c:pt idx="94">
                  <c:v>9.3000000000000007</c:v>
                </c:pt>
                <c:pt idx="95">
                  <c:v>9.4</c:v>
                </c:pt>
                <c:pt idx="96">
                  <c:v>9.4</c:v>
                </c:pt>
                <c:pt idx="97">
                  <c:v>9.3000000000000007</c:v>
                </c:pt>
                <c:pt idx="98">
                  <c:v>9.5</c:v>
                </c:pt>
                <c:pt idx="99">
                  <c:v>20.5</c:v>
                </c:pt>
                <c:pt idx="100">
                  <c:v>24.6</c:v>
                </c:pt>
                <c:pt idx="101">
                  <c:v>22.4</c:v>
                </c:pt>
                <c:pt idx="102">
                  <c:v>12.1</c:v>
                </c:pt>
                <c:pt idx="103">
                  <c:v>10.6</c:v>
                </c:pt>
                <c:pt idx="104">
                  <c:v>7.5</c:v>
                </c:pt>
                <c:pt idx="105">
                  <c:v>4.8</c:v>
                </c:pt>
                <c:pt idx="106">
                  <c:v>8</c:v>
                </c:pt>
                <c:pt idx="107">
                  <c:v>9.6999999999999993</c:v>
                </c:pt>
                <c:pt idx="108">
                  <c:v>7.8</c:v>
                </c:pt>
                <c:pt idx="109">
                  <c:v>10.7</c:v>
                </c:pt>
                <c:pt idx="110">
                  <c:v>13</c:v>
                </c:pt>
                <c:pt idx="111">
                  <c:v>20.9</c:v>
                </c:pt>
                <c:pt idx="112">
                  <c:v>32.5</c:v>
                </c:pt>
                <c:pt idx="113">
                  <c:v>23.7</c:v>
                </c:pt>
                <c:pt idx="114">
                  <c:v>13.6</c:v>
                </c:pt>
                <c:pt idx="115">
                  <c:v>3.9</c:v>
                </c:pt>
                <c:pt idx="116">
                  <c:v>5</c:v>
                </c:pt>
                <c:pt idx="117">
                  <c:v>5.0999999999999996</c:v>
                </c:pt>
                <c:pt idx="118">
                  <c:v>5.2</c:v>
                </c:pt>
                <c:pt idx="119">
                  <c:v>3.7</c:v>
                </c:pt>
                <c:pt idx="120">
                  <c:v>5.0999999999999996</c:v>
                </c:pt>
                <c:pt idx="121">
                  <c:v>22.1</c:v>
                </c:pt>
                <c:pt idx="122">
                  <c:v>18.3</c:v>
                </c:pt>
                <c:pt idx="123">
                  <c:v>7.8</c:v>
                </c:pt>
                <c:pt idx="124">
                  <c:v>6.9</c:v>
                </c:pt>
                <c:pt idx="125">
                  <c:v>6.9</c:v>
                </c:pt>
                <c:pt idx="126">
                  <c:v>10.9</c:v>
                </c:pt>
                <c:pt idx="127">
                  <c:v>18.100000000000001</c:v>
                </c:pt>
                <c:pt idx="128">
                  <c:v>12.1</c:v>
                </c:pt>
                <c:pt idx="129">
                  <c:v>12</c:v>
                </c:pt>
                <c:pt idx="130">
                  <c:v>10.3</c:v>
                </c:pt>
                <c:pt idx="131">
                  <c:v>9.9</c:v>
                </c:pt>
                <c:pt idx="132">
                  <c:v>7.7</c:v>
                </c:pt>
                <c:pt idx="133">
                  <c:v>11.8</c:v>
                </c:pt>
                <c:pt idx="134">
                  <c:v>12</c:v>
                </c:pt>
                <c:pt idx="135">
                  <c:v>7.6</c:v>
                </c:pt>
                <c:pt idx="136">
                  <c:v>7.6</c:v>
                </c:pt>
                <c:pt idx="137">
                  <c:v>1.1000000000000001</c:v>
                </c:pt>
                <c:pt idx="138">
                  <c:v>0.6</c:v>
                </c:pt>
                <c:pt idx="139">
                  <c:v>1.2</c:v>
                </c:pt>
                <c:pt idx="140">
                  <c:v>0.3</c:v>
                </c:pt>
                <c:pt idx="141">
                  <c:v>0.8</c:v>
                </c:pt>
                <c:pt idx="142">
                  <c:v>0.7</c:v>
                </c:pt>
                <c:pt idx="143">
                  <c:v>0.7</c:v>
                </c:pt>
                <c:pt idx="144">
                  <c:v>1.2</c:v>
                </c:pt>
                <c:pt idx="145">
                  <c:v>1.1000000000000001</c:v>
                </c:pt>
                <c:pt idx="146">
                  <c:v>0.3</c:v>
                </c:pt>
                <c:pt idx="147">
                  <c:v>0.3</c:v>
                </c:pt>
                <c:pt idx="148">
                  <c:v>0.5</c:v>
                </c:pt>
                <c:pt idx="149">
                  <c:v>0.3</c:v>
                </c:pt>
                <c:pt idx="150">
                  <c:v>0.7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1.3</c:v>
                </c:pt>
                <c:pt idx="167">
                  <c:v>1.8</c:v>
                </c:pt>
                <c:pt idx="168">
                  <c:v>4.3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0.4</c:v>
                </c:pt>
                <c:pt idx="177">
                  <c:v>0.4</c:v>
                </c:pt>
                <c:pt idx="178">
                  <c:v>0.3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B-4328-B961-01DFA8E9BADB}"/>
            </c:ext>
          </c:extLst>
        </c:ser>
        <c:ser>
          <c:idx val="0"/>
          <c:order val="3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98B-4328-B961-01DFA8E9BADB}"/>
            </c:ext>
          </c:extLst>
        </c:ser>
        <c:ser>
          <c:idx val="2"/>
          <c:order val="4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98B-4328-B961-01DFA8E9BADB}"/>
            </c:ext>
          </c:extLst>
        </c:ser>
        <c:ser>
          <c:idx val="4"/>
          <c:order val="6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198B-4328-B961-01DFA8E9BADB}"/>
            </c:ext>
          </c:extLst>
        </c:ser>
        <c:ser>
          <c:idx val="6"/>
          <c:order val="8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198B-4328-B961-01DFA8E9BADB}"/>
            </c:ext>
          </c:extLst>
        </c:ser>
        <c:ser>
          <c:idx val="8"/>
          <c:order val="9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98B-4328-B961-01DFA8E9BADB}"/>
            </c:ext>
          </c:extLst>
        </c:ser>
        <c:ser>
          <c:idx val="10"/>
          <c:order val="10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198B-4328-B961-01DFA8E9B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046096"/>
        <c:axId val="1332046576"/>
        <c:extLst>
          <c:ext xmlns:c15="http://schemas.microsoft.com/office/drawing/2012/chart" uri="{02D57815-91ED-43cb-92C2-25804820EDAC}">
            <c15:filteredLineSeries>
              <c15:ser>
                <c:idx val="7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8'!$E$262:$E$263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8'!$E$264:$E$446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7.2</c:v>
                      </c:pt>
                      <c:pt idx="1">
                        <c:v>4.4000000000000004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4.0999999999999996</c:v>
                      </c:pt>
                      <c:pt idx="10">
                        <c:v>23</c:v>
                      </c:pt>
                      <c:pt idx="11">
                        <c:v>0</c:v>
                      </c:pt>
                      <c:pt idx="12">
                        <c:v>27.8</c:v>
                      </c:pt>
                      <c:pt idx="13">
                        <c:v>33.799999999999997</c:v>
                      </c:pt>
                      <c:pt idx="14">
                        <c:v>5.3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1.7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9.9</c:v>
                      </c:pt>
                      <c:pt idx="29">
                        <c:v>5.2</c:v>
                      </c:pt>
                      <c:pt idx="30">
                        <c:v>3.4</c:v>
                      </c:pt>
                      <c:pt idx="31">
                        <c:v>4.0999999999999996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29.9</c:v>
                      </c:pt>
                      <c:pt idx="35">
                        <c:v>34.799999999999997</c:v>
                      </c:pt>
                      <c:pt idx="36">
                        <c:v>27.8</c:v>
                      </c:pt>
                      <c:pt idx="37">
                        <c:v>0</c:v>
                      </c:pt>
                      <c:pt idx="38">
                        <c:v>8.6999999999999993</c:v>
                      </c:pt>
                      <c:pt idx="39">
                        <c:v>4.5999999999999996</c:v>
                      </c:pt>
                      <c:pt idx="40">
                        <c:v>6.8</c:v>
                      </c:pt>
                      <c:pt idx="41">
                        <c:v>8.4</c:v>
                      </c:pt>
                      <c:pt idx="42">
                        <c:v>23</c:v>
                      </c:pt>
                      <c:pt idx="43">
                        <c:v>24.6</c:v>
                      </c:pt>
                      <c:pt idx="44">
                        <c:v>13.4</c:v>
                      </c:pt>
                      <c:pt idx="45">
                        <c:v>6.8</c:v>
                      </c:pt>
                      <c:pt idx="46">
                        <c:v>1</c:v>
                      </c:pt>
                      <c:pt idx="47">
                        <c:v>2.8</c:v>
                      </c:pt>
                      <c:pt idx="48">
                        <c:v>16.600000000000001</c:v>
                      </c:pt>
                      <c:pt idx="49">
                        <c:v>23.1</c:v>
                      </c:pt>
                      <c:pt idx="50">
                        <c:v>41.5</c:v>
                      </c:pt>
                      <c:pt idx="51">
                        <c:v>70.7</c:v>
                      </c:pt>
                      <c:pt idx="52">
                        <c:v>47.7</c:v>
                      </c:pt>
                      <c:pt idx="53">
                        <c:v>9.8000000000000007</c:v>
                      </c:pt>
                      <c:pt idx="54">
                        <c:v>2.4</c:v>
                      </c:pt>
                      <c:pt idx="55">
                        <c:v>4.7</c:v>
                      </c:pt>
                      <c:pt idx="56">
                        <c:v>49.8</c:v>
                      </c:pt>
                      <c:pt idx="57">
                        <c:v>60.7</c:v>
                      </c:pt>
                      <c:pt idx="58">
                        <c:v>63.7</c:v>
                      </c:pt>
                      <c:pt idx="59">
                        <c:v>16.7</c:v>
                      </c:pt>
                      <c:pt idx="60">
                        <c:v>6.2</c:v>
                      </c:pt>
                      <c:pt idx="61">
                        <c:v>7.8</c:v>
                      </c:pt>
                      <c:pt idx="62">
                        <c:v>13.2</c:v>
                      </c:pt>
                      <c:pt idx="63">
                        <c:v>45.3</c:v>
                      </c:pt>
                      <c:pt idx="64">
                        <c:v>35.799999999999997</c:v>
                      </c:pt>
                      <c:pt idx="65">
                        <c:v>7.2</c:v>
                      </c:pt>
                      <c:pt idx="66">
                        <c:v>12.8</c:v>
                      </c:pt>
                      <c:pt idx="67">
                        <c:v>6.6</c:v>
                      </c:pt>
                      <c:pt idx="68">
                        <c:v>6.6</c:v>
                      </c:pt>
                      <c:pt idx="69">
                        <c:v>16.2</c:v>
                      </c:pt>
                      <c:pt idx="70">
                        <c:v>53.1</c:v>
                      </c:pt>
                      <c:pt idx="71">
                        <c:v>73.8</c:v>
                      </c:pt>
                      <c:pt idx="72">
                        <c:v>67</c:v>
                      </c:pt>
                      <c:pt idx="73">
                        <c:v>57.7</c:v>
                      </c:pt>
                      <c:pt idx="74">
                        <c:v>6.3</c:v>
                      </c:pt>
                      <c:pt idx="75">
                        <c:v>4.7</c:v>
                      </c:pt>
                      <c:pt idx="76">
                        <c:v>4.9000000000000004</c:v>
                      </c:pt>
                      <c:pt idx="77">
                        <c:v>14.4</c:v>
                      </c:pt>
                      <c:pt idx="78">
                        <c:v>4.4000000000000004</c:v>
                      </c:pt>
                      <c:pt idx="79">
                        <c:v>21.9</c:v>
                      </c:pt>
                      <c:pt idx="80">
                        <c:v>21.3</c:v>
                      </c:pt>
                      <c:pt idx="81">
                        <c:v>8.6999999999999993</c:v>
                      </c:pt>
                      <c:pt idx="82">
                        <c:v>10.199999999999999</c:v>
                      </c:pt>
                      <c:pt idx="83">
                        <c:v>34.700000000000003</c:v>
                      </c:pt>
                      <c:pt idx="84">
                        <c:v>8.1999999999999993</c:v>
                      </c:pt>
                      <c:pt idx="85">
                        <c:v>8</c:v>
                      </c:pt>
                      <c:pt idx="86">
                        <c:v>19.899999999999999</c:v>
                      </c:pt>
                      <c:pt idx="87">
                        <c:v>40.9</c:v>
                      </c:pt>
                      <c:pt idx="88">
                        <c:v>20.3</c:v>
                      </c:pt>
                      <c:pt idx="89">
                        <c:v>11.4</c:v>
                      </c:pt>
                      <c:pt idx="90">
                        <c:v>8.3000000000000007</c:v>
                      </c:pt>
                      <c:pt idx="91">
                        <c:v>8.6999999999999993</c:v>
                      </c:pt>
                      <c:pt idx="92">
                        <c:v>7.6</c:v>
                      </c:pt>
                      <c:pt idx="93">
                        <c:v>29.9</c:v>
                      </c:pt>
                      <c:pt idx="94">
                        <c:v>53.8</c:v>
                      </c:pt>
                      <c:pt idx="95">
                        <c:v>45.5</c:v>
                      </c:pt>
                      <c:pt idx="96">
                        <c:v>17</c:v>
                      </c:pt>
                      <c:pt idx="97">
                        <c:v>18</c:v>
                      </c:pt>
                      <c:pt idx="98">
                        <c:v>41.8</c:v>
                      </c:pt>
                      <c:pt idx="99">
                        <c:v>100.5</c:v>
                      </c:pt>
                      <c:pt idx="100">
                        <c:v>72.400000000000006</c:v>
                      </c:pt>
                      <c:pt idx="101">
                        <c:v>101.2</c:v>
                      </c:pt>
                      <c:pt idx="102">
                        <c:v>87.5</c:v>
                      </c:pt>
                      <c:pt idx="103">
                        <c:v>49.6</c:v>
                      </c:pt>
                      <c:pt idx="104">
                        <c:v>36.9</c:v>
                      </c:pt>
                      <c:pt idx="105">
                        <c:v>38.5</c:v>
                      </c:pt>
                      <c:pt idx="106">
                        <c:v>29.1</c:v>
                      </c:pt>
                      <c:pt idx="107">
                        <c:v>34.200000000000003</c:v>
                      </c:pt>
                      <c:pt idx="108">
                        <c:v>50.1</c:v>
                      </c:pt>
                      <c:pt idx="109">
                        <c:v>44.2</c:v>
                      </c:pt>
                      <c:pt idx="110">
                        <c:v>65.599999999999994</c:v>
                      </c:pt>
                      <c:pt idx="111">
                        <c:v>57.8</c:v>
                      </c:pt>
                      <c:pt idx="112">
                        <c:v>45.3</c:v>
                      </c:pt>
                      <c:pt idx="113">
                        <c:v>48.7</c:v>
                      </c:pt>
                      <c:pt idx="114">
                        <c:v>15.5</c:v>
                      </c:pt>
                      <c:pt idx="115">
                        <c:v>11</c:v>
                      </c:pt>
                      <c:pt idx="116">
                        <c:v>11.3</c:v>
                      </c:pt>
                      <c:pt idx="117">
                        <c:v>11.5</c:v>
                      </c:pt>
                      <c:pt idx="118">
                        <c:v>11.9</c:v>
                      </c:pt>
                      <c:pt idx="119">
                        <c:v>13.1</c:v>
                      </c:pt>
                      <c:pt idx="120">
                        <c:v>17.3</c:v>
                      </c:pt>
                      <c:pt idx="121">
                        <c:v>17.399999999999999</c:v>
                      </c:pt>
                      <c:pt idx="122">
                        <c:v>26.3</c:v>
                      </c:pt>
                      <c:pt idx="123">
                        <c:v>7.5</c:v>
                      </c:pt>
                      <c:pt idx="124">
                        <c:v>8.1</c:v>
                      </c:pt>
                      <c:pt idx="125">
                        <c:v>8.1999999999999993</c:v>
                      </c:pt>
                      <c:pt idx="126">
                        <c:v>11.1</c:v>
                      </c:pt>
                      <c:pt idx="127">
                        <c:v>11.9</c:v>
                      </c:pt>
                      <c:pt idx="128">
                        <c:v>10.199999999999999</c:v>
                      </c:pt>
                      <c:pt idx="129">
                        <c:v>10.8</c:v>
                      </c:pt>
                      <c:pt idx="130">
                        <c:v>19.399999999999999</c:v>
                      </c:pt>
                      <c:pt idx="131">
                        <c:v>8.6</c:v>
                      </c:pt>
                      <c:pt idx="132">
                        <c:v>16.899999999999999</c:v>
                      </c:pt>
                      <c:pt idx="133">
                        <c:v>26.5</c:v>
                      </c:pt>
                      <c:pt idx="134">
                        <c:v>29.1</c:v>
                      </c:pt>
                      <c:pt idx="135">
                        <c:v>58.3</c:v>
                      </c:pt>
                      <c:pt idx="136">
                        <c:v>48.4</c:v>
                      </c:pt>
                      <c:pt idx="137">
                        <c:v>36.6</c:v>
                      </c:pt>
                      <c:pt idx="138">
                        <c:v>16.5</c:v>
                      </c:pt>
                      <c:pt idx="139">
                        <c:v>56.3</c:v>
                      </c:pt>
                      <c:pt idx="140">
                        <c:v>27.4</c:v>
                      </c:pt>
                      <c:pt idx="141">
                        <c:v>32</c:v>
                      </c:pt>
                      <c:pt idx="142">
                        <c:v>3.6</c:v>
                      </c:pt>
                      <c:pt idx="143">
                        <c:v>5</c:v>
                      </c:pt>
                      <c:pt idx="144">
                        <c:v>4.9000000000000004</c:v>
                      </c:pt>
                      <c:pt idx="145">
                        <c:v>4.9000000000000004</c:v>
                      </c:pt>
                      <c:pt idx="146">
                        <c:v>4.9000000000000004</c:v>
                      </c:pt>
                      <c:pt idx="147">
                        <c:v>4.9000000000000004</c:v>
                      </c:pt>
                      <c:pt idx="148">
                        <c:v>22.7</c:v>
                      </c:pt>
                      <c:pt idx="149">
                        <c:v>34.200000000000003</c:v>
                      </c:pt>
                      <c:pt idx="150">
                        <c:v>30.6</c:v>
                      </c:pt>
                      <c:pt idx="152">
                        <c:v>23.9</c:v>
                      </c:pt>
                      <c:pt idx="153">
                        <c:v>9.9</c:v>
                      </c:pt>
                      <c:pt idx="154">
                        <c:v>23.7</c:v>
                      </c:pt>
                      <c:pt idx="155">
                        <c:v>7.4</c:v>
                      </c:pt>
                      <c:pt idx="156">
                        <c:v>4.2</c:v>
                      </c:pt>
                      <c:pt idx="157">
                        <c:v>3.8</c:v>
                      </c:pt>
                      <c:pt idx="158">
                        <c:v>4</c:v>
                      </c:pt>
                      <c:pt idx="159">
                        <c:v>4</c:v>
                      </c:pt>
                      <c:pt idx="160">
                        <c:v>4.0999999999999996</c:v>
                      </c:pt>
                      <c:pt idx="161">
                        <c:v>3.3</c:v>
                      </c:pt>
                      <c:pt idx="162">
                        <c:v>17.7</c:v>
                      </c:pt>
                      <c:pt idx="163">
                        <c:v>40.5</c:v>
                      </c:pt>
                      <c:pt idx="164">
                        <c:v>50.6</c:v>
                      </c:pt>
                      <c:pt idx="165">
                        <c:v>38.6</c:v>
                      </c:pt>
                      <c:pt idx="166">
                        <c:v>21.8</c:v>
                      </c:pt>
                      <c:pt idx="167">
                        <c:v>15.7</c:v>
                      </c:pt>
                      <c:pt idx="168">
                        <c:v>18.5</c:v>
                      </c:pt>
                      <c:pt idx="169">
                        <c:v>10.199999999999999</c:v>
                      </c:pt>
                      <c:pt idx="170">
                        <c:v>16.100000000000001</c:v>
                      </c:pt>
                      <c:pt idx="171">
                        <c:v>3.8</c:v>
                      </c:pt>
                      <c:pt idx="172">
                        <c:v>3.6</c:v>
                      </c:pt>
                      <c:pt idx="173">
                        <c:v>3.5</c:v>
                      </c:pt>
                      <c:pt idx="174">
                        <c:v>3.4</c:v>
                      </c:pt>
                      <c:pt idx="175">
                        <c:v>3.5</c:v>
                      </c:pt>
                      <c:pt idx="176">
                        <c:v>3.9</c:v>
                      </c:pt>
                      <c:pt idx="177">
                        <c:v>3.9</c:v>
                      </c:pt>
                      <c:pt idx="178">
                        <c:v>3.1</c:v>
                      </c:pt>
                      <c:pt idx="179">
                        <c:v>3.8</c:v>
                      </c:pt>
                      <c:pt idx="180">
                        <c:v>3.7</c:v>
                      </c:pt>
                      <c:pt idx="181">
                        <c:v>3.8</c:v>
                      </c:pt>
                      <c:pt idx="182">
                        <c:v>3.9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98B-4328-B961-01DFA8E9BADB}"/>
                  </c:ext>
                </c:extLst>
              </c15:ser>
            </c15:filteredLineSeries>
            <c15:filteredLineSeries>
              <c15:ser>
                <c:idx val="9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8'!$F$262:$F$263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8'!$F$264:$F$446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29.7</c:v>
                      </c:pt>
                      <c:pt idx="1">
                        <c:v>30.2</c:v>
                      </c:pt>
                      <c:pt idx="2">
                        <c:v>30.1</c:v>
                      </c:pt>
                      <c:pt idx="3">
                        <c:v>30.1</c:v>
                      </c:pt>
                      <c:pt idx="4">
                        <c:v>14.5</c:v>
                      </c:pt>
                      <c:pt idx="5">
                        <c:v>12.5</c:v>
                      </c:pt>
                      <c:pt idx="6">
                        <c:v>12.4</c:v>
                      </c:pt>
                      <c:pt idx="7">
                        <c:v>9.1</c:v>
                      </c:pt>
                      <c:pt idx="8">
                        <c:v>9</c:v>
                      </c:pt>
                      <c:pt idx="9">
                        <c:v>8.9</c:v>
                      </c:pt>
                      <c:pt idx="10">
                        <c:v>8.9</c:v>
                      </c:pt>
                      <c:pt idx="11">
                        <c:v>21.4</c:v>
                      </c:pt>
                      <c:pt idx="12">
                        <c:v>21.4</c:v>
                      </c:pt>
                      <c:pt idx="13">
                        <c:v>35.1</c:v>
                      </c:pt>
                      <c:pt idx="14">
                        <c:v>7.6</c:v>
                      </c:pt>
                      <c:pt idx="15">
                        <c:v>10.8</c:v>
                      </c:pt>
                      <c:pt idx="16">
                        <c:v>8.8000000000000007</c:v>
                      </c:pt>
                      <c:pt idx="17">
                        <c:v>8.8000000000000007</c:v>
                      </c:pt>
                      <c:pt idx="18">
                        <c:v>7.3</c:v>
                      </c:pt>
                      <c:pt idx="19">
                        <c:v>7.3</c:v>
                      </c:pt>
                      <c:pt idx="20">
                        <c:v>8.8000000000000007</c:v>
                      </c:pt>
                      <c:pt idx="21">
                        <c:v>5.6</c:v>
                      </c:pt>
                      <c:pt idx="22">
                        <c:v>5.0999999999999996</c:v>
                      </c:pt>
                      <c:pt idx="23">
                        <c:v>5.0999999999999996</c:v>
                      </c:pt>
                      <c:pt idx="24">
                        <c:v>9.4</c:v>
                      </c:pt>
                      <c:pt idx="25">
                        <c:v>9.1</c:v>
                      </c:pt>
                      <c:pt idx="26">
                        <c:v>11.7</c:v>
                      </c:pt>
                      <c:pt idx="27">
                        <c:v>12.4</c:v>
                      </c:pt>
                      <c:pt idx="28">
                        <c:v>14.6</c:v>
                      </c:pt>
                      <c:pt idx="29">
                        <c:v>17</c:v>
                      </c:pt>
                      <c:pt idx="30">
                        <c:v>19.600000000000001</c:v>
                      </c:pt>
                      <c:pt idx="31">
                        <c:v>22.1</c:v>
                      </c:pt>
                      <c:pt idx="32">
                        <c:v>20.399999999999999</c:v>
                      </c:pt>
                      <c:pt idx="33">
                        <c:v>20.5</c:v>
                      </c:pt>
                      <c:pt idx="34">
                        <c:v>38</c:v>
                      </c:pt>
                      <c:pt idx="35">
                        <c:v>43.1</c:v>
                      </c:pt>
                      <c:pt idx="36">
                        <c:v>30.2</c:v>
                      </c:pt>
                      <c:pt idx="37">
                        <c:v>34.299999999999997</c:v>
                      </c:pt>
                      <c:pt idx="38">
                        <c:v>38.799999999999997</c:v>
                      </c:pt>
                      <c:pt idx="39">
                        <c:v>22.1</c:v>
                      </c:pt>
                      <c:pt idx="40">
                        <c:v>21.4</c:v>
                      </c:pt>
                      <c:pt idx="41">
                        <c:v>16.399999999999999</c:v>
                      </c:pt>
                      <c:pt idx="42">
                        <c:v>23.8</c:v>
                      </c:pt>
                      <c:pt idx="43">
                        <c:v>20.399999999999999</c:v>
                      </c:pt>
                      <c:pt idx="44">
                        <c:v>30</c:v>
                      </c:pt>
                      <c:pt idx="45">
                        <c:v>35.5</c:v>
                      </c:pt>
                      <c:pt idx="46">
                        <c:v>37.299999999999997</c:v>
                      </c:pt>
                      <c:pt idx="47">
                        <c:v>37.200000000000003</c:v>
                      </c:pt>
                      <c:pt idx="48">
                        <c:v>67.900000000000006</c:v>
                      </c:pt>
                      <c:pt idx="49">
                        <c:v>73.3</c:v>
                      </c:pt>
                      <c:pt idx="50">
                        <c:v>74.8</c:v>
                      </c:pt>
                      <c:pt idx="51">
                        <c:v>74.7</c:v>
                      </c:pt>
                      <c:pt idx="52">
                        <c:v>73.099999999999994</c:v>
                      </c:pt>
                      <c:pt idx="53">
                        <c:v>49.4</c:v>
                      </c:pt>
                      <c:pt idx="54">
                        <c:v>48.1</c:v>
                      </c:pt>
                      <c:pt idx="55">
                        <c:v>68.099999999999994</c:v>
                      </c:pt>
                      <c:pt idx="56">
                        <c:v>65.2</c:v>
                      </c:pt>
                      <c:pt idx="57">
                        <c:v>66.7</c:v>
                      </c:pt>
                      <c:pt idx="58">
                        <c:v>77.2</c:v>
                      </c:pt>
                      <c:pt idx="59">
                        <c:v>68.7</c:v>
                      </c:pt>
                      <c:pt idx="60">
                        <c:v>38.200000000000003</c:v>
                      </c:pt>
                      <c:pt idx="61">
                        <c:v>46.4</c:v>
                      </c:pt>
                      <c:pt idx="62">
                        <c:v>64</c:v>
                      </c:pt>
                      <c:pt idx="63">
                        <c:v>68.2</c:v>
                      </c:pt>
                      <c:pt idx="64">
                        <c:v>67.2</c:v>
                      </c:pt>
                      <c:pt idx="65">
                        <c:v>63.9</c:v>
                      </c:pt>
                      <c:pt idx="66">
                        <c:v>57.6</c:v>
                      </c:pt>
                      <c:pt idx="67">
                        <c:v>49.9</c:v>
                      </c:pt>
                      <c:pt idx="68">
                        <c:v>56.7</c:v>
                      </c:pt>
                      <c:pt idx="69">
                        <c:v>96.8</c:v>
                      </c:pt>
                      <c:pt idx="70">
                        <c:v>100.9</c:v>
                      </c:pt>
                      <c:pt idx="71">
                        <c:v>100.2</c:v>
                      </c:pt>
                      <c:pt idx="72">
                        <c:v>101.6</c:v>
                      </c:pt>
                      <c:pt idx="73">
                        <c:v>99.5</c:v>
                      </c:pt>
                      <c:pt idx="74">
                        <c:v>78.7</c:v>
                      </c:pt>
                      <c:pt idx="75">
                        <c:v>74.8</c:v>
                      </c:pt>
                      <c:pt idx="76">
                        <c:v>54.2</c:v>
                      </c:pt>
                      <c:pt idx="77">
                        <c:v>52.1</c:v>
                      </c:pt>
                      <c:pt idx="78">
                        <c:v>51.2</c:v>
                      </c:pt>
                      <c:pt idx="79">
                        <c:v>49.6</c:v>
                      </c:pt>
                      <c:pt idx="80">
                        <c:v>53.3</c:v>
                      </c:pt>
                      <c:pt idx="81">
                        <c:v>48.2</c:v>
                      </c:pt>
                      <c:pt idx="82">
                        <c:v>49.1</c:v>
                      </c:pt>
                      <c:pt idx="83">
                        <c:v>38.6</c:v>
                      </c:pt>
                      <c:pt idx="84">
                        <c:v>29.7</c:v>
                      </c:pt>
                      <c:pt idx="85">
                        <c:v>27.4</c:v>
                      </c:pt>
                      <c:pt idx="86">
                        <c:v>22.3</c:v>
                      </c:pt>
                      <c:pt idx="87">
                        <c:v>40.799999999999997</c:v>
                      </c:pt>
                      <c:pt idx="88">
                        <c:v>40.799999999999997</c:v>
                      </c:pt>
                      <c:pt idx="89">
                        <c:v>40</c:v>
                      </c:pt>
                      <c:pt idx="90">
                        <c:v>46.8</c:v>
                      </c:pt>
                      <c:pt idx="91">
                        <c:v>42.4</c:v>
                      </c:pt>
                      <c:pt idx="92">
                        <c:v>61.9</c:v>
                      </c:pt>
                      <c:pt idx="93">
                        <c:v>69</c:v>
                      </c:pt>
                      <c:pt idx="94">
                        <c:v>71.599999999999994</c:v>
                      </c:pt>
                      <c:pt idx="95">
                        <c:v>72.099999999999994</c:v>
                      </c:pt>
                      <c:pt idx="96">
                        <c:v>65.099999999999994</c:v>
                      </c:pt>
                      <c:pt idx="97">
                        <c:v>71.2</c:v>
                      </c:pt>
                      <c:pt idx="98">
                        <c:v>77.8</c:v>
                      </c:pt>
                      <c:pt idx="99">
                        <c:v>82.5</c:v>
                      </c:pt>
                      <c:pt idx="100">
                        <c:v>81.8</c:v>
                      </c:pt>
                      <c:pt idx="101">
                        <c:v>95</c:v>
                      </c:pt>
                      <c:pt idx="102">
                        <c:v>76.7</c:v>
                      </c:pt>
                      <c:pt idx="103">
                        <c:v>75.599999999999994</c:v>
                      </c:pt>
                      <c:pt idx="104">
                        <c:v>78.099999999999994</c:v>
                      </c:pt>
                      <c:pt idx="105">
                        <c:v>69.3</c:v>
                      </c:pt>
                      <c:pt idx="106">
                        <c:v>77.8</c:v>
                      </c:pt>
                      <c:pt idx="107">
                        <c:v>73.3</c:v>
                      </c:pt>
                      <c:pt idx="108">
                        <c:v>66.2</c:v>
                      </c:pt>
                      <c:pt idx="109">
                        <c:v>64.3</c:v>
                      </c:pt>
                      <c:pt idx="110">
                        <c:v>64.2</c:v>
                      </c:pt>
                      <c:pt idx="111">
                        <c:v>87.8</c:v>
                      </c:pt>
                      <c:pt idx="112">
                        <c:v>70</c:v>
                      </c:pt>
                      <c:pt idx="113">
                        <c:v>71.900000000000006</c:v>
                      </c:pt>
                      <c:pt idx="114">
                        <c:v>62.4</c:v>
                      </c:pt>
                      <c:pt idx="115">
                        <c:v>62.2</c:v>
                      </c:pt>
                      <c:pt idx="116">
                        <c:v>66.8</c:v>
                      </c:pt>
                      <c:pt idx="117">
                        <c:v>61.6</c:v>
                      </c:pt>
                      <c:pt idx="118">
                        <c:v>56.8</c:v>
                      </c:pt>
                      <c:pt idx="119">
                        <c:v>49.4</c:v>
                      </c:pt>
                      <c:pt idx="120">
                        <c:v>48.9</c:v>
                      </c:pt>
                      <c:pt idx="121">
                        <c:v>62.2</c:v>
                      </c:pt>
                      <c:pt idx="122">
                        <c:v>65.099999999999994</c:v>
                      </c:pt>
                      <c:pt idx="123">
                        <c:v>56.7</c:v>
                      </c:pt>
                      <c:pt idx="124">
                        <c:v>62.4</c:v>
                      </c:pt>
                      <c:pt idx="125">
                        <c:v>80.5</c:v>
                      </c:pt>
                      <c:pt idx="126">
                        <c:v>69.5</c:v>
                      </c:pt>
                      <c:pt idx="127">
                        <c:v>79.3</c:v>
                      </c:pt>
                      <c:pt idx="128">
                        <c:v>85.1</c:v>
                      </c:pt>
                      <c:pt idx="129">
                        <c:v>83.5</c:v>
                      </c:pt>
                      <c:pt idx="130">
                        <c:v>85.2</c:v>
                      </c:pt>
                      <c:pt idx="131">
                        <c:v>85.1</c:v>
                      </c:pt>
                      <c:pt idx="132">
                        <c:v>92.4</c:v>
                      </c:pt>
                      <c:pt idx="133">
                        <c:v>93.1</c:v>
                      </c:pt>
                      <c:pt idx="134">
                        <c:v>108.6</c:v>
                      </c:pt>
                      <c:pt idx="135">
                        <c:v>102.9</c:v>
                      </c:pt>
                      <c:pt idx="136">
                        <c:v>103</c:v>
                      </c:pt>
                      <c:pt idx="137">
                        <c:v>85.5</c:v>
                      </c:pt>
                      <c:pt idx="138">
                        <c:v>85.4</c:v>
                      </c:pt>
                      <c:pt idx="139">
                        <c:v>94.5</c:v>
                      </c:pt>
                      <c:pt idx="140">
                        <c:v>85.4</c:v>
                      </c:pt>
                      <c:pt idx="141">
                        <c:v>78.599999999999994</c:v>
                      </c:pt>
                      <c:pt idx="142">
                        <c:v>73.5</c:v>
                      </c:pt>
                      <c:pt idx="143">
                        <c:v>77.3</c:v>
                      </c:pt>
                      <c:pt idx="144">
                        <c:v>53.3</c:v>
                      </c:pt>
                      <c:pt idx="145">
                        <c:v>67</c:v>
                      </c:pt>
                      <c:pt idx="146">
                        <c:v>89.5</c:v>
                      </c:pt>
                      <c:pt idx="147">
                        <c:v>91.9</c:v>
                      </c:pt>
                      <c:pt idx="148">
                        <c:v>87</c:v>
                      </c:pt>
                      <c:pt idx="149">
                        <c:v>84.1</c:v>
                      </c:pt>
                      <c:pt idx="150">
                        <c:v>87.2</c:v>
                      </c:pt>
                      <c:pt idx="152">
                        <c:v>60.2</c:v>
                      </c:pt>
                      <c:pt idx="153">
                        <c:v>58.9</c:v>
                      </c:pt>
                      <c:pt idx="154">
                        <c:v>70.2</c:v>
                      </c:pt>
                      <c:pt idx="155">
                        <c:v>68.900000000000006</c:v>
                      </c:pt>
                      <c:pt idx="156">
                        <c:v>66.900000000000006</c:v>
                      </c:pt>
                      <c:pt idx="157">
                        <c:v>64.8</c:v>
                      </c:pt>
                      <c:pt idx="158">
                        <c:v>69.3</c:v>
                      </c:pt>
                      <c:pt idx="159">
                        <c:v>42.9</c:v>
                      </c:pt>
                      <c:pt idx="160">
                        <c:v>42.9</c:v>
                      </c:pt>
                      <c:pt idx="161">
                        <c:v>56.3</c:v>
                      </c:pt>
                      <c:pt idx="162">
                        <c:v>65</c:v>
                      </c:pt>
                      <c:pt idx="163">
                        <c:v>65.599999999999994</c:v>
                      </c:pt>
                      <c:pt idx="164">
                        <c:v>67.400000000000006</c:v>
                      </c:pt>
                      <c:pt idx="165">
                        <c:v>69</c:v>
                      </c:pt>
                      <c:pt idx="166">
                        <c:v>51.3</c:v>
                      </c:pt>
                      <c:pt idx="167">
                        <c:v>51.2</c:v>
                      </c:pt>
                      <c:pt idx="168">
                        <c:v>70.900000000000006</c:v>
                      </c:pt>
                      <c:pt idx="169">
                        <c:v>65.099999999999994</c:v>
                      </c:pt>
                      <c:pt idx="170">
                        <c:v>60.5</c:v>
                      </c:pt>
                      <c:pt idx="171">
                        <c:v>54.8</c:v>
                      </c:pt>
                      <c:pt idx="172">
                        <c:v>54.8</c:v>
                      </c:pt>
                      <c:pt idx="173">
                        <c:v>38.6</c:v>
                      </c:pt>
                      <c:pt idx="174">
                        <c:v>38.5</c:v>
                      </c:pt>
                      <c:pt idx="175">
                        <c:v>50.3</c:v>
                      </c:pt>
                      <c:pt idx="176">
                        <c:v>44.6</c:v>
                      </c:pt>
                      <c:pt idx="177">
                        <c:v>43.5</c:v>
                      </c:pt>
                      <c:pt idx="178">
                        <c:v>44.4</c:v>
                      </c:pt>
                      <c:pt idx="179">
                        <c:v>42.3</c:v>
                      </c:pt>
                      <c:pt idx="180">
                        <c:v>36.700000000000003</c:v>
                      </c:pt>
                      <c:pt idx="181">
                        <c:v>36.799999999999997</c:v>
                      </c:pt>
                      <c:pt idx="182">
                        <c:v>37.200000000000003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98B-4328-B961-01DFA8E9BADB}"/>
                  </c:ext>
                </c:extLst>
              </c15:ser>
            </c15:filteredLineSeries>
            <c15:filteredLin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8'!$C$262:$C$263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8'!$C$264:$C$446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86.6</c:v>
                      </c:pt>
                      <c:pt idx="1">
                        <c:v>87</c:v>
                      </c:pt>
                      <c:pt idx="2">
                        <c:v>86.800000000000011</c:v>
                      </c:pt>
                      <c:pt idx="3">
                        <c:v>84.6</c:v>
                      </c:pt>
                      <c:pt idx="4">
                        <c:v>85.3</c:v>
                      </c:pt>
                      <c:pt idx="5">
                        <c:v>88.2</c:v>
                      </c:pt>
                      <c:pt idx="6">
                        <c:v>88.300000000000011</c:v>
                      </c:pt>
                      <c:pt idx="7">
                        <c:v>90.6</c:v>
                      </c:pt>
                      <c:pt idx="8">
                        <c:v>92.899999999999991</c:v>
                      </c:pt>
                      <c:pt idx="9">
                        <c:v>92.40000000000002</c:v>
                      </c:pt>
                      <c:pt idx="10">
                        <c:v>90.600000000000009</c:v>
                      </c:pt>
                      <c:pt idx="11">
                        <c:v>90.6</c:v>
                      </c:pt>
                      <c:pt idx="12">
                        <c:v>89.399999999999991</c:v>
                      </c:pt>
                      <c:pt idx="13">
                        <c:v>86.399999999999991</c:v>
                      </c:pt>
                      <c:pt idx="14">
                        <c:v>84.81</c:v>
                      </c:pt>
                      <c:pt idx="15">
                        <c:v>84.01</c:v>
                      </c:pt>
                      <c:pt idx="16">
                        <c:v>79.41</c:v>
                      </c:pt>
                      <c:pt idx="17">
                        <c:v>80.81</c:v>
                      </c:pt>
                      <c:pt idx="18">
                        <c:v>85.9</c:v>
                      </c:pt>
                      <c:pt idx="19">
                        <c:v>87.300000000000011</c:v>
                      </c:pt>
                      <c:pt idx="20">
                        <c:v>81.099999999999994</c:v>
                      </c:pt>
                      <c:pt idx="21">
                        <c:v>80.900000000000006</c:v>
                      </c:pt>
                      <c:pt idx="22">
                        <c:v>84.9</c:v>
                      </c:pt>
                      <c:pt idx="23">
                        <c:v>84.700000000000017</c:v>
                      </c:pt>
                      <c:pt idx="24">
                        <c:v>84.200000000000017</c:v>
                      </c:pt>
                      <c:pt idx="25">
                        <c:v>77.5</c:v>
                      </c:pt>
                      <c:pt idx="26">
                        <c:v>87.9</c:v>
                      </c:pt>
                      <c:pt idx="27">
                        <c:v>82.3</c:v>
                      </c:pt>
                      <c:pt idx="28">
                        <c:v>84.199999999999989</c:v>
                      </c:pt>
                      <c:pt idx="29">
                        <c:v>88.6</c:v>
                      </c:pt>
                      <c:pt idx="30">
                        <c:v>87.700000000000017</c:v>
                      </c:pt>
                      <c:pt idx="31">
                        <c:v>86.399999999999977</c:v>
                      </c:pt>
                      <c:pt idx="32">
                        <c:v>87.199999999999989</c:v>
                      </c:pt>
                      <c:pt idx="33">
                        <c:v>85.399999999999991</c:v>
                      </c:pt>
                      <c:pt idx="34">
                        <c:v>75.099999999999994</c:v>
                      </c:pt>
                      <c:pt idx="35">
                        <c:v>72.7</c:v>
                      </c:pt>
                      <c:pt idx="36">
                        <c:v>70.599999999999994</c:v>
                      </c:pt>
                      <c:pt idx="37">
                        <c:v>81.31</c:v>
                      </c:pt>
                      <c:pt idx="38">
                        <c:v>79.799999999999983</c:v>
                      </c:pt>
                      <c:pt idx="39">
                        <c:v>84.899999999999991</c:v>
                      </c:pt>
                      <c:pt idx="40">
                        <c:v>88.799999999999983</c:v>
                      </c:pt>
                      <c:pt idx="41">
                        <c:v>90.300000000000011</c:v>
                      </c:pt>
                      <c:pt idx="42">
                        <c:v>89.3</c:v>
                      </c:pt>
                      <c:pt idx="43">
                        <c:v>85</c:v>
                      </c:pt>
                      <c:pt idx="44">
                        <c:v>78.100000000000009</c:v>
                      </c:pt>
                      <c:pt idx="45">
                        <c:v>80.5</c:v>
                      </c:pt>
                      <c:pt idx="46">
                        <c:v>83.609999999999985</c:v>
                      </c:pt>
                      <c:pt idx="47">
                        <c:v>85.509999999999991</c:v>
                      </c:pt>
                      <c:pt idx="48">
                        <c:v>83</c:v>
                      </c:pt>
                      <c:pt idx="49">
                        <c:v>79.500000000000014</c:v>
                      </c:pt>
                      <c:pt idx="50">
                        <c:v>85.899999999999991</c:v>
                      </c:pt>
                      <c:pt idx="51">
                        <c:v>85.300000000000011</c:v>
                      </c:pt>
                      <c:pt idx="52">
                        <c:v>86.300000000000011</c:v>
                      </c:pt>
                      <c:pt idx="53">
                        <c:v>89.200000000000017</c:v>
                      </c:pt>
                      <c:pt idx="54">
                        <c:v>86.3</c:v>
                      </c:pt>
                      <c:pt idx="55">
                        <c:v>84.399999999999991</c:v>
                      </c:pt>
                      <c:pt idx="56">
                        <c:v>83.5</c:v>
                      </c:pt>
                      <c:pt idx="57">
                        <c:v>83</c:v>
                      </c:pt>
                      <c:pt idx="58">
                        <c:v>82.6</c:v>
                      </c:pt>
                      <c:pt idx="59">
                        <c:v>82.1</c:v>
                      </c:pt>
                      <c:pt idx="60">
                        <c:v>84.3</c:v>
                      </c:pt>
                      <c:pt idx="61">
                        <c:v>83.6</c:v>
                      </c:pt>
                      <c:pt idx="62">
                        <c:v>82.399999999999991</c:v>
                      </c:pt>
                      <c:pt idx="63">
                        <c:v>88.899999999999991</c:v>
                      </c:pt>
                      <c:pt idx="64">
                        <c:v>86.199999999999989</c:v>
                      </c:pt>
                      <c:pt idx="65">
                        <c:v>79.899999999999991</c:v>
                      </c:pt>
                      <c:pt idx="66">
                        <c:v>80.600000000000009</c:v>
                      </c:pt>
                      <c:pt idx="67">
                        <c:v>81.8</c:v>
                      </c:pt>
                      <c:pt idx="68">
                        <c:v>78.100000000000009</c:v>
                      </c:pt>
                      <c:pt idx="69">
                        <c:v>80.600000000000009</c:v>
                      </c:pt>
                      <c:pt idx="70">
                        <c:v>81.5</c:v>
                      </c:pt>
                      <c:pt idx="71">
                        <c:v>85.999999999999986</c:v>
                      </c:pt>
                      <c:pt idx="72">
                        <c:v>86.5</c:v>
                      </c:pt>
                      <c:pt idx="73">
                        <c:v>81.599999999999994</c:v>
                      </c:pt>
                      <c:pt idx="74">
                        <c:v>85.199999999999989</c:v>
                      </c:pt>
                      <c:pt idx="75">
                        <c:v>81.400000000000006</c:v>
                      </c:pt>
                      <c:pt idx="76">
                        <c:v>83.6</c:v>
                      </c:pt>
                      <c:pt idx="77">
                        <c:v>83.310000000000016</c:v>
                      </c:pt>
                      <c:pt idx="78">
                        <c:v>82.600000000000009</c:v>
                      </c:pt>
                      <c:pt idx="79">
                        <c:v>80.099999999999994</c:v>
                      </c:pt>
                      <c:pt idx="80">
                        <c:v>79.699999999999989</c:v>
                      </c:pt>
                      <c:pt idx="81">
                        <c:v>86.899999999999977</c:v>
                      </c:pt>
                      <c:pt idx="82">
                        <c:v>87.899999999999991</c:v>
                      </c:pt>
                      <c:pt idx="83">
                        <c:v>87.820000000000007</c:v>
                      </c:pt>
                      <c:pt idx="84">
                        <c:v>89.399999999999991</c:v>
                      </c:pt>
                      <c:pt idx="85">
                        <c:v>89.31</c:v>
                      </c:pt>
                      <c:pt idx="86">
                        <c:v>87.109999999999985</c:v>
                      </c:pt>
                      <c:pt idx="87">
                        <c:v>90.81</c:v>
                      </c:pt>
                      <c:pt idx="88">
                        <c:v>91.3</c:v>
                      </c:pt>
                      <c:pt idx="89">
                        <c:v>91</c:v>
                      </c:pt>
                      <c:pt idx="90">
                        <c:v>89.000000000000014</c:v>
                      </c:pt>
                      <c:pt idx="91">
                        <c:v>90.4</c:v>
                      </c:pt>
                      <c:pt idx="92">
                        <c:v>91.199999999999989</c:v>
                      </c:pt>
                      <c:pt idx="93">
                        <c:v>89.2</c:v>
                      </c:pt>
                      <c:pt idx="94">
                        <c:v>84.2</c:v>
                      </c:pt>
                      <c:pt idx="95">
                        <c:v>84.9</c:v>
                      </c:pt>
                      <c:pt idx="96">
                        <c:v>86.6</c:v>
                      </c:pt>
                      <c:pt idx="97">
                        <c:v>87.59999999999998</c:v>
                      </c:pt>
                      <c:pt idx="98">
                        <c:v>82.1</c:v>
                      </c:pt>
                      <c:pt idx="99">
                        <c:v>77</c:v>
                      </c:pt>
                      <c:pt idx="100">
                        <c:v>79.099999999999994</c:v>
                      </c:pt>
                      <c:pt idx="101">
                        <c:v>79.109999999999985</c:v>
                      </c:pt>
                      <c:pt idx="102">
                        <c:v>77.999999999999986</c:v>
                      </c:pt>
                      <c:pt idx="103">
                        <c:v>79.2</c:v>
                      </c:pt>
                      <c:pt idx="104">
                        <c:v>80.7</c:v>
                      </c:pt>
                      <c:pt idx="105">
                        <c:v>84.5</c:v>
                      </c:pt>
                      <c:pt idx="106">
                        <c:v>83.31</c:v>
                      </c:pt>
                      <c:pt idx="107">
                        <c:v>84.21</c:v>
                      </c:pt>
                      <c:pt idx="108">
                        <c:v>84.81</c:v>
                      </c:pt>
                      <c:pt idx="109">
                        <c:v>85.01</c:v>
                      </c:pt>
                      <c:pt idx="110">
                        <c:v>84.91</c:v>
                      </c:pt>
                      <c:pt idx="111">
                        <c:v>83.510000000000019</c:v>
                      </c:pt>
                      <c:pt idx="112">
                        <c:v>89.41</c:v>
                      </c:pt>
                      <c:pt idx="113">
                        <c:v>93.509999999999991</c:v>
                      </c:pt>
                      <c:pt idx="114">
                        <c:v>90.81</c:v>
                      </c:pt>
                      <c:pt idx="115">
                        <c:v>87.199999999999989</c:v>
                      </c:pt>
                      <c:pt idx="116">
                        <c:v>84.300000000000011</c:v>
                      </c:pt>
                      <c:pt idx="117">
                        <c:v>83.999999999999986</c:v>
                      </c:pt>
                      <c:pt idx="118">
                        <c:v>84.1</c:v>
                      </c:pt>
                      <c:pt idx="119">
                        <c:v>83.61</c:v>
                      </c:pt>
                      <c:pt idx="120">
                        <c:v>85</c:v>
                      </c:pt>
                      <c:pt idx="121">
                        <c:v>83.4</c:v>
                      </c:pt>
                      <c:pt idx="122">
                        <c:v>87.5</c:v>
                      </c:pt>
                      <c:pt idx="123">
                        <c:v>89.699999999999989</c:v>
                      </c:pt>
                      <c:pt idx="124">
                        <c:v>90.500000000000014</c:v>
                      </c:pt>
                      <c:pt idx="125">
                        <c:v>87.1</c:v>
                      </c:pt>
                      <c:pt idx="126">
                        <c:v>82.9</c:v>
                      </c:pt>
                      <c:pt idx="127">
                        <c:v>85.6</c:v>
                      </c:pt>
                      <c:pt idx="128">
                        <c:v>82.899999999999991</c:v>
                      </c:pt>
                      <c:pt idx="129">
                        <c:v>88.309999999999988</c:v>
                      </c:pt>
                      <c:pt idx="130">
                        <c:v>89.1</c:v>
                      </c:pt>
                      <c:pt idx="131">
                        <c:v>84.199999999999989</c:v>
                      </c:pt>
                      <c:pt idx="132">
                        <c:v>84.100000000000009</c:v>
                      </c:pt>
                      <c:pt idx="133">
                        <c:v>82.199999999999989</c:v>
                      </c:pt>
                      <c:pt idx="134">
                        <c:v>77.809999999999974</c:v>
                      </c:pt>
                      <c:pt idx="135">
                        <c:v>82.9</c:v>
                      </c:pt>
                      <c:pt idx="136">
                        <c:v>84.199999999999989</c:v>
                      </c:pt>
                      <c:pt idx="137">
                        <c:v>84.6</c:v>
                      </c:pt>
                      <c:pt idx="138">
                        <c:v>85.609999999999985</c:v>
                      </c:pt>
                      <c:pt idx="139">
                        <c:v>88.1</c:v>
                      </c:pt>
                      <c:pt idx="140">
                        <c:v>86.6</c:v>
                      </c:pt>
                      <c:pt idx="141">
                        <c:v>84.2</c:v>
                      </c:pt>
                      <c:pt idx="142">
                        <c:v>84</c:v>
                      </c:pt>
                      <c:pt idx="143">
                        <c:v>84.1</c:v>
                      </c:pt>
                      <c:pt idx="144">
                        <c:v>84.1</c:v>
                      </c:pt>
                      <c:pt idx="145">
                        <c:v>84.3</c:v>
                      </c:pt>
                      <c:pt idx="146">
                        <c:v>83</c:v>
                      </c:pt>
                      <c:pt idx="147">
                        <c:v>82.8</c:v>
                      </c:pt>
                      <c:pt idx="148">
                        <c:v>83.7</c:v>
                      </c:pt>
                      <c:pt idx="149">
                        <c:v>83.51</c:v>
                      </c:pt>
                      <c:pt idx="150">
                        <c:v>78.300000000000011</c:v>
                      </c:pt>
                      <c:pt idx="152">
                        <c:v>77.099999999999994</c:v>
                      </c:pt>
                      <c:pt idx="153">
                        <c:v>78.400000000000006</c:v>
                      </c:pt>
                      <c:pt idx="154">
                        <c:v>82.000000000000014</c:v>
                      </c:pt>
                      <c:pt idx="155">
                        <c:v>82.9</c:v>
                      </c:pt>
                      <c:pt idx="156">
                        <c:v>85.300000000000011</c:v>
                      </c:pt>
                      <c:pt idx="157">
                        <c:v>87.899999999999991</c:v>
                      </c:pt>
                      <c:pt idx="158">
                        <c:v>86.999999999999986</c:v>
                      </c:pt>
                      <c:pt idx="159">
                        <c:v>84.299999999999983</c:v>
                      </c:pt>
                      <c:pt idx="160">
                        <c:v>86.01</c:v>
                      </c:pt>
                      <c:pt idx="161">
                        <c:v>88.51</c:v>
                      </c:pt>
                      <c:pt idx="162">
                        <c:v>86.800000000000011</c:v>
                      </c:pt>
                      <c:pt idx="163">
                        <c:v>86.9</c:v>
                      </c:pt>
                      <c:pt idx="164">
                        <c:v>97.6</c:v>
                      </c:pt>
                      <c:pt idx="165">
                        <c:v>81.299999999999983</c:v>
                      </c:pt>
                      <c:pt idx="166">
                        <c:v>84.399999999999977</c:v>
                      </c:pt>
                      <c:pt idx="167">
                        <c:v>88.500000000000014</c:v>
                      </c:pt>
                      <c:pt idx="168">
                        <c:v>86.300000000000011</c:v>
                      </c:pt>
                      <c:pt idx="169">
                        <c:v>83.600000000000009</c:v>
                      </c:pt>
                      <c:pt idx="170">
                        <c:v>81.5</c:v>
                      </c:pt>
                      <c:pt idx="171">
                        <c:v>81.500000000000014</c:v>
                      </c:pt>
                      <c:pt idx="172">
                        <c:v>84.799999999999983</c:v>
                      </c:pt>
                      <c:pt idx="173">
                        <c:v>79.5</c:v>
                      </c:pt>
                      <c:pt idx="174">
                        <c:v>86.3</c:v>
                      </c:pt>
                      <c:pt idx="175">
                        <c:v>88.100000000000009</c:v>
                      </c:pt>
                      <c:pt idx="176">
                        <c:v>84.300000000000011</c:v>
                      </c:pt>
                      <c:pt idx="177">
                        <c:v>86.3</c:v>
                      </c:pt>
                      <c:pt idx="178">
                        <c:v>87.299999999999983</c:v>
                      </c:pt>
                      <c:pt idx="179">
                        <c:v>86.1</c:v>
                      </c:pt>
                      <c:pt idx="180">
                        <c:v>75.110000000000014</c:v>
                      </c:pt>
                      <c:pt idx="181">
                        <c:v>84.6</c:v>
                      </c:pt>
                      <c:pt idx="182">
                        <c:v>85.11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98B-4328-B961-01DFA8E9BADB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8'!$D$262:$D$263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8'!$D$264:$D$446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58.5</c:v>
                      </c:pt>
                      <c:pt idx="1">
                        <c:v>52.5</c:v>
                      </c:pt>
                      <c:pt idx="2">
                        <c:v>63.099999999999994</c:v>
                      </c:pt>
                      <c:pt idx="3">
                        <c:v>63.800000000000004</c:v>
                      </c:pt>
                      <c:pt idx="4">
                        <c:v>63.7</c:v>
                      </c:pt>
                      <c:pt idx="5">
                        <c:v>66.7</c:v>
                      </c:pt>
                      <c:pt idx="6">
                        <c:v>70.099999999999994</c:v>
                      </c:pt>
                      <c:pt idx="7">
                        <c:v>75.099999999999994</c:v>
                      </c:pt>
                      <c:pt idx="8">
                        <c:v>71.2</c:v>
                      </c:pt>
                      <c:pt idx="9">
                        <c:v>73.899999999999991</c:v>
                      </c:pt>
                      <c:pt idx="10">
                        <c:v>77.3</c:v>
                      </c:pt>
                      <c:pt idx="11">
                        <c:v>70.599999999999994</c:v>
                      </c:pt>
                      <c:pt idx="12">
                        <c:v>76.100000000000009</c:v>
                      </c:pt>
                      <c:pt idx="13">
                        <c:v>79.8</c:v>
                      </c:pt>
                      <c:pt idx="14">
                        <c:v>81.59</c:v>
                      </c:pt>
                      <c:pt idx="15">
                        <c:v>82.99</c:v>
                      </c:pt>
                      <c:pt idx="16">
                        <c:v>80.59</c:v>
                      </c:pt>
                      <c:pt idx="17">
                        <c:v>78.490000000000009</c:v>
                      </c:pt>
                      <c:pt idx="18">
                        <c:v>84.9</c:v>
                      </c:pt>
                      <c:pt idx="19">
                        <c:v>84.1</c:v>
                      </c:pt>
                      <c:pt idx="20">
                        <c:v>89.5</c:v>
                      </c:pt>
                      <c:pt idx="21">
                        <c:v>91</c:v>
                      </c:pt>
                      <c:pt idx="22">
                        <c:v>86.6</c:v>
                      </c:pt>
                      <c:pt idx="23">
                        <c:v>88.199999999999989</c:v>
                      </c:pt>
                      <c:pt idx="24">
                        <c:v>92.6</c:v>
                      </c:pt>
                      <c:pt idx="25">
                        <c:v>92.9</c:v>
                      </c:pt>
                      <c:pt idx="26">
                        <c:v>83.1</c:v>
                      </c:pt>
                      <c:pt idx="27">
                        <c:v>84.7</c:v>
                      </c:pt>
                      <c:pt idx="28">
                        <c:v>84</c:v>
                      </c:pt>
                      <c:pt idx="29">
                        <c:v>86.800000000000011</c:v>
                      </c:pt>
                      <c:pt idx="30">
                        <c:v>79.099999999999994</c:v>
                      </c:pt>
                      <c:pt idx="31">
                        <c:v>82.800000000000011</c:v>
                      </c:pt>
                      <c:pt idx="32">
                        <c:v>88.9</c:v>
                      </c:pt>
                      <c:pt idx="33">
                        <c:v>89.7</c:v>
                      </c:pt>
                      <c:pt idx="34">
                        <c:v>88.1</c:v>
                      </c:pt>
                      <c:pt idx="35">
                        <c:v>84.399999999999991</c:v>
                      </c:pt>
                      <c:pt idx="36">
                        <c:v>94.5</c:v>
                      </c:pt>
                      <c:pt idx="37">
                        <c:v>98.389999999999986</c:v>
                      </c:pt>
                      <c:pt idx="38">
                        <c:v>101.9</c:v>
                      </c:pt>
                      <c:pt idx="39">
                        <c:v>111.10000000000001</c:v>
                      </c:pt>
                      <c:pt idx="40">
                        <c:v>110.4</c:v>
                      </c:pt>
                      <c:pt idx="41">
                        <c:v>110.5</c:v>
                      </c:pt>
                      <c:pt idx="42">
                        <c:v>110.7</c:v>
                      </c:pt>
                      <c:pt idx="43">
                        <c:v>111.19999999999999</c:v>
                      </c:pt>
                      <c:pt idx="44">
                        <c:v>111.2</c:v>
                      </c:pt>
                      <c:pt idx="45">
                        <c:v>110.9</c:v>
                      </c:pt>
                      <c:pt idx="46">
                        <c:v>100.49000000000001</c:v>
                      </c:pt>
                      <c:pt idx="47">
                        <c:v>94.69</c:v>
                      </c:pt>
                      <c:pt idx="48">
                        <c:v>103.6</c:v>
                      </c:pt>
                      <c:pt idx="49">
                        <c:v>111.3</c:v>
                      </c:pt>
                      <c:pt idx="50">
                        <c:v>106.3</c:v>
                      </c:pt>
                      <c:pt idx="51">
                        <c:v>100.1</c:v>
                      </c:pt>
                      <c:pt idx="52">
                        <c:v>104.6</c:v>
                      </c:pt>
                      <c:pt idx="53">
                        <c:v>91.6</c:v>
                      </c:pt>
                      <c:pt idx="54">
                        <c:v>84.100000000000009</c:v>
                      </c:pt>
                      <c:pt idx="55">
                        <c:v>86.3</c:v>
                      </c:pt>
                      <c:pt idx="56">
                        <c:v>87</c:v>
                      </c:pt>
                      <c:pt idx="57">
                        <c:v>90.800000000000011</c:v>
                      </c:pt>
                      <c:pt idx="58">
                        <c:v>88</c:v>
                      </c:pt>
                      <c:pt idx="59">
                        <c:v>80.400000000000006</c:v>
                      </c:pt>
                      <c:pt idx="60">
                        <c:v>79.7</c:v>
                      </c:pt>
                      <c:pt idx="61">
                        <c:v>79.099999999999994</c:v>
                      </c:pt>
                      <c:pt idx="62">
                        <c:v>81.3</c:v>
                      </c:pt>
                      <c:pt idx="63">
                        <c:v>96.7</c:v>
                      </c:pt>
                      <c:pt idx="64">
                        <c:v>91.9</c:v>
                      </c:pt>
                      <c:pt idx="65">
                        <c:v>90.3</c:v>
                      </c:pt>
                      <c:pt idx="66">
                        <c:v>91.7</c:v>
                      </c:pt>
                      <c:pt idx="67">
                        <c:v>93.8</c:v>
                      </c:pt>
                      <c:pt idx="68">
                        <c:v>92.8</c:v>
                      </c:pt>
                      <c:pt idx="69">
                        <c:v>84.2</c:v>
                      </c:pt>
                      <c:pt idx="70">
                        <c:v>87.5</c:v>
                      </c:pt>
                      <c:pt idx="71">
                        <c:v>89.2</c:v>
                      </c:pt>
                      <c:pt idx="72">
                        <c:v>89.6</c:v>
                      </c:pt>
                      <c:pt idx="73">
                        <c:v>80.099999999999994</c:v>
                      </c:pt>
                      <c:pt idx="74">
                        <c:v>77.900000000000006</c:v>
                      </c:pt>
                      <c:pt idx="75">
                        <c:v>79.900000000000006</c:v>
                      </c:pt>
                      <c:pt idx="76">
                        <c:v>85.5</c:v>
                      </c:pt>
                      <c:pt idx="77">
                        <c:v>78.989999999999995</c:v>
                      </c:pt>
                      <c:pt idx="78">
                        <c:v>80.8</c:v>
                      </c:pt>
                      <c:pt idx="79">
                        <c:v>81</c:v>
                      </c:pt>
                      <c:pt idx="80">
                        <c:v>82.4</c:v>
                      </c:pt>
                      <c:pt idx="81">
                        <c:v>83.800000000000011</c:v>
                      </c:pt>
                      <c:pt idx="82">
                        <c:v>84.2</c:v>
                      </c:pt>
                      <c:pt idx="83">
                        <c:v>86.08</c:v>
                      </c:pt>
                      <c:pt idx="84">
                        <c:v>82.8</c:v>
                      </c:pt>
                      <c:pt idx="85">
                        <c:v>82.59</c:v>
                      </c:pt>
                      <c:pt idx="86">
                        <c:v>87.990000000000009</c:v>
                      </c:pt>
                      <c:pt idx="87">
                        <c:v>85.990000000000009</c:v>
                      </c:pt>
                      <c:pt idx="88">
                        <c:v>86.7</c:v>
                      </c:pt>
                      <c:pt idx="89">
                        <c:v>82.5</c:v>
                      </c:pt>
                      <c:pt idx="90">
                        <c:v>87.3</c:v>
                      </c:pt>
                      <c:pt idx="91">
                        <c:v>82.1</c:v>
                      </c:pt>
                      <c:pt idx="92">
                        <c:v>81.5</c:v>
                      </c:pt>
                      <c:pt idx="93">
                        <c:v>86.2</c:v>
                      </c:pt>
                      <c:pt idx="94">
                        <c:v>102.7</c:v>
                      </c:pt>
                      <c:pt idx="95">
                        <c:v>100.4</c:v>
                      </c:pt>
                      <c:pt idx="96">
                        <c:v>96.800000000000011</c:v>
                      </c:pt>
                      <c:pt idx="97">
                        <c:v>99.100000000000009</c:v>
                      </c:pt>
                      <c:pt idx="98">
                        <c:v>98.9</c:v>
                      </c:pt>
                      <c:pt idx="99">
                        <c:v>104.6</c:v>
                      </c:pt>
                      <c:pt idx="100">
                        <c:v>112</c:v>
                      </c:pt>
                      <c:pt idx="101">
                        <c:v>96.59</c:v>
                      </c:pt>
                      <c:pt idx="102">
                        <c:v>107.7</c:v>
                      </c:pt>
                      <c:pt idx="103">
                        <c:v>104.3</c:v>
                      </c:pt>
                      <c:pt idx="104">
                        <c:v>105.10000000000001</c:v>
                      </c:pt>
                      <c:pt idx="105">
                        <c:v>104.5</c:v>
                      </c:pt>
                      <c:pt idx="106">
                        <c:v>91.59</c:v>
                      </c:pt>
                      <c:pt idx="107">
                        <c:v>96.29</c:v>
                      </c:pt>
                      <c:pt idx="108">
                        <c:v>93.19</c:v>
                      </c:pt>
                      <c:pt idx="109">
                        <c:v>109.49</c:v>
                      </c:pt>
                      <c:pt idx="110">
                        <c:v>109.28999999999999</c:v>
                      </c:pt>
                      <c:pt idx="111">
                        <c:v>109.28999999999999</c:v>
                      </c:pt>
                      <c:pt idx="112">
                        <c:v>108.39000000000001</c:v>
                      </c:pt>
                      <c:pt idx="113">
                        <c:v>106.49000000000001</c:v>
                      </c:pt>
                      <c:pt idx="114">
                        <c:v>99.09</c:v>
                      </c:pt>
                      <c:pt idx="115">
                        <c:v>100.30000000000001</c:v>
                      </c:pt>
                      <c:pt idx="116">
                        <c:v>107</c:v>
                      </c:pt>
                      <c:pt idx="117">
                        <c:v>104.10000000000001</c:v>
                      </c:pt>
                      <c:pt idx="118">
                        <c:v>106.4</c:v>
                      </c:pt>
                      <c:pt idx="119">
                        <c:v>106.99</c:v>
                      </c:pt>
                      <c:pt idx="120">
                        <c:v>112.1</c:v>
                      </c:pt>
                      <c:pt idx="121">
                        <c:v>112.6</c:v>
                      </c:pt>
                      <c:pt idx="122">
                        <c:v>113</c:v>
                      </c:pt>
                      <c:pt idx="123">
                        <c:v>108.9</c:v>
                      </c:pt>
                      <c:pt idx="124">
                        <c:v>109.89999999999999</c:v>
                      </c:pt>
                      <c:pt idx="125">
                        <c:v>109.4</c:v>
                      </c:pt>
                      <c:pt idx="126">
                        <c:v>102.6</c:v>
                      </c:pt>
                      <c:pt idx="127">
                        <c:v>110.9</c:v>
                      </c:pt>
                      <c:pt idx="128">
                        <c:v>112.7</c:v>
                      </c:pt>
                      <c:pt idx="129">
                        <c:v>104.89</c:v>
                      </c:pt>
                      <c:pt idx="130">
                        <c:v>96.5</c:v>
                      </c:pt>
                      <c:pt idx="131">
                        <c:v>94.5</c:v>
                      </c:pt>
                      <c:pt idx="132">
                        <c:v>98.3</c:v>
                      </c:pt>
                      <c:pt idx="133">
                        <c:v>98.9</c:v>
                      </c:pt>
                      <c:pt idx="134">
                        <c:v>93.390000000000015</c:v>
                      </c:pt>
                      <c:pt idx="135">
                        <c:v>85</c:v>
                      </c:pt>
                      <c:pt idx="136">
                        <c:v>87.800000000000011</c:v>
                      </c:pt>
                      <c:pt idx="137">
                        <c:v>84.9</c:v>
                      </c:pt>
                      <c:pt idx="138">
                        <c:v>85.09</c:v>
                      </c:pt>
                      <c:pt idx="139">
                        <c:v>84.4</c:v>
                      </c:pt>
                      <c:pt idx="140">
                        <c:v>84</c:v>
                      </c:pt>
                      <c:pt idx="141">
                        <c:v>73.3</c:v>
                      </c:pt>
                      <c:pt idx="142">
                        <c:v>74.099999999999994</c:v>
                      </c:pt>
                      <c:pt idx="143">
                        <c:v>74.400000000000006</c:v>
                      </c:pt>
                      <c:pt idx="144">
                        <c:v>74</c:v>
                      </c:pt>
                      <c:pt idx="145">
                        <c:v>75.2</c:v>
                      </c:pt>
                      <c:pt idx="146">
                        <c:v>74</c:v>
                      </c:pt>
                      <c:pt idx="147">
                        <c:v>73.2</c:v>
                      </c:pt>
                      <c:pt idx="148">
                        <c:v>80.2</c:v>
                      </c:pt>
                      <c:pt idx="149">
                        <c:v>74.89</c:v>
                      </c:pt>
                      <c:pt idx="150">
                        <c:v>77</c:v>
                      </c:pt>
                      <c:pt idx="152">
                        <c:v>82.1</c:v>
                      </c:pt>
                      <c:pt idx="153">
                        <c:v>77.5</c:v>
                      </c:pt>
                      <c:pt idx="154">
                        <c:v>77.8</c:v>
                      </c:pt>
                      <c:pt idx="155">
                        <c:v>73.5</c:v>
                      </c:pt>
                      <c:pt idx="156">
                        <c:v>73.599999999999994</c:v>
                      </c:pt>
                      <c:pt idx="157">
                        <c:v>72.2</c:v>
                      </c:pt>
                      <c:pt idx="158">
                        <c:v>83.2</c:v>
                      </c:pt>
                      <c:pt idx="159">
                        <c:v>75.900000000000006</c:v>
                      </c:pt>
                      <c:pt idx="160">
                        <c:v>75.589999999999989</c:v>
                      </c:pt>
                      <c:pt idx="161">
                        <c:v>74.489999999999995</c:v>
                      </c:pt>
                      <c:pt idx="162">
                        <c:v>79.5</c:v>
                      </c:pt>
                      <c:pt idx="163">
                        <c:v>84.9</c:v>
                      </c:pt>
                      <c:pt idx="164">
                        <c:v>88.300000000000011</c:v>
                      </c:pt>
                      <c:pt idx="165">
                        <c:v>94.9</c:v>
                      </c:pt>
                      <c:pt idx="166">
                        <c:v>82.800000000000011</c:v>
                      </c:pt>
                      <c:pt idx="167">
                        <c:v>80.899999999999991</c:v>
                      </c:pt>
                      <c:pt idx="168">
                        <c:v>82.1</c:v>
                      </c:pt>
                      <c:pt idx="169">
                        <c:v>76.8</c:v>
                      </c:pt>
                      <c:pt idx="170">
                        <c:v>81.900000000000006</c:v>
                      </c:pt>
                      <c:pt idx="171">
                        <c:v>75.8</c:v>
                      </c:pt>
                      <c:pt idx="172">
                        <c:v>72.400000000000006</c:v>
                      </c:pt>
                      <c:pt idx="173">
                        <c:v>80.599999999999994</c:v>
                      </c:pt>
                      <c:pt idx="174">
                        <c:v>78.7</c:v>
                      </c:pt>
                      <c:pt idx="175">
                        <c:v>75.3</c:v>
                      </c:pt>
                      <c:pt idx="176">
                        <c:v>80</c:v>
                      </c:pt>
                      <c:pt idx="177">
                        <c:v>74.3</c:v>
                      </c:pt>
                      <c:pt idx="178">
                        <c:v>68.300000000000011</c:v>
                      </c:pt>
                      <c:pt idx="179">
                        <c:v>75.599999999999994</c:v>
                      </c:pt>
                      <c:pt idx="180">
                        <c:v>76.789999999999992</c:v>
                      </c:pt>
                      <c:pt idx="181">
                        <c:v>71.599999999999994</c:v>
                      </c:pt>
                      <c:pt idx="182">
                        <c:v>73.39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98B-4328-B961-01DFA8E9BADB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8'!$G$262:$G$263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8'!$G$264:$G$446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0.182</c:v>
                      </c:pt>
                      <c:pt idx="1">
                        <c:v>0.35610000000000003</c:v>
                      </c:pt>
                      <c:pt idx="2">
                        <c:v>0.53610000000000002</c:v>
                      </c:pt>
                      <c:pt idx="3">
                        <c:v>0.71460000000000001</c:v>
                      </c:pt>
                      <c:pt idx="4">
                        <c:v>0.87809999999999999</c:v>
                      </c:pt>
                      <c:pt idx="5">
                        <c:v>1.0455000000000001</c:v>
                      </c:pt>
                      <c:pt idx="6">
                        <c:v>1.2162999999999997</c:v>
                      </c:pt>
                      <c:pt idx="7">
                        <c:v>1.3911999999999998</c:v>
                      </c:pt>
                      <c:pt idx="8">
                        <c:v>1.5642999999999998</c:v>
                      </c:pt>
                      <c:pt idx="9">
                        <c:v>1.7435999999999996</c:v>
                      </c:pt>
                      <c:pt idx="10">
                        <c:v>1.9433999999999998</c:v>
                      </c:pt>
                      <c:pt idx="11">
                        <c:v>2.1259999999999994</c:v>
                      </c:pt>
                      <c:pt idx="12">
                        <c:v>2.3410000000000002</c:v>
                      </c:pt>
                      <c:pt idx="13">
                        <c:v>2.5761000000000003</c:v>
                      </c:pt>
                      <c:pt idx="14">
                        <c:v>2.7554000000000003</c:v>
                      </c:pt>
                      <c:pt idx="15">
                        <c:v>2.9331999999999998</c:v>
                      </c:pt>
                      <c:pt idx="16">
                        <c:v>3.1019999999999999</c:v>
                      </c:pt>
                      <c:pt idx="17">
                        <c:v>3.2700999999999998</c:v>
                      </c:pt>
                      <c:pt idx="18">
                        <c:v>3.4482000000000004</c:v>
                      </c:pt>
                      <c:pt idx="19">
                        <c:v>3.6269999999999998</c:v>
                      </c:pt>
                      <c:pt idx="20">
                        <c:v>3.8064</c:v>
                      </c:pt>
                      <c:pt idx="21">
                        <c:v>3.9856000000000003</c:v>
                      </c:pt>
                      <c:pt idx="22">
                        <c:v>4.1621999999999995</c:v>
                      </c:pt>
                      <c:pt idx="23">
                        <c:v>4.3410000000000002</c:v>
                      </c:pt>
                      <c:pt idx="24">
                        <c:v>4.5271999999999997</c:v>
                      </c:pt>
                      <c:pt idx="25">
                        <c:v>4.7073999999999998</c:v>
                      </c:pt>
                      <c:pt idx="26">
                        <c:v>4.8907000000000007</c:v>
                      </c:pt>
                      <c:pt idx="27">
                        <c:v>5.0709999999999997</c:v>
                      </c:pt>
                      <c:pt idx="28">
                        <c:v>5.2640000000000002</c:v>
                      </c:pt>
                      <c:pt idx="29">
                        <c:v>5.4615999999999998</c:v>
                      </c:pt>
                      <c:pt idx="30">
                        <c:v>5.6513999999999998</c:v>
                      </c:pt>
                      <c:pt idx="31">
                        <c:v>5.8481999999999994</c:v>
                      </c:pt>
                      <c:pt idx="32">
                        <c:v>6.0446999999999997</c:v>
                      </c:pt>
                      <c:pt idx="33">
                        <c:v>6.241299999999999</c:v>
                      </c:pt>
                      <c:pt idx="34">
                        <c:v>6.4723999999999995</c:v>
                      </c:pt>
                      <c:pt idx="35">
                        <c:v>6.7080999999999991</c:v>
                      </c:pt>
                      <c:pt idx="36">
                        <c:v>6.9311999999999987</c:v>
                      </c:pt>
                      <c:pt idx="37">
                        <c:v>7.1462999999999992</c:v>
                      </c:pt>
                      <c:pt idx="38">
                        <c:v>7.3754999999999997</c:v>
                      </c:pt>
                      <c:pt idx="39">
                        <c:v>7.6006999999999998</c:v>
                      </c:pt>
                      <c:pt idx="40">
                        <c:v>7.8301999999999996</c:v>
                      </c:pt>
                      <c:pt idx="41">
                        <c:v>8.0581999999999994</c:v>
                      </c:pt>
                      <c:pt idx="42">
                        <c:v>8.3116999999999983</c:v>
                      </c:pt>
                      <c:pt idx="43">
                        <c:v>8.5604000000000013</c:v>
                      </c:pt>
                      <c:pt idx="44">
                        <c:v>8.797600000000001</c:v>
                      </c:pt>
                      <c:pt idx="45">
                        <c:v>9.0358999999999998</c:v>
                      </c:pt>
                      <c:pt idx="46">
                        <c:v>9.2582999999999984</c:v>
                      </c:pt>
                      <c:pt idx="47">
                        <c:v>9.4795999999999996</c:v>
                      </c:pt>
                      <c:pt idx="48">
                        <c:v>9.7508000000000017</c:v>
                      </c:pt>
                      <c:pt idx="49">
                        <c:v>10.039399999999999</c:v>
                      </c:pt>
                      <c:pt idx="50">
                        <c:v>10.348799999999999</c:v>
                      </c:pt>
                      <c:pt idx="51">
                        <c:v>10.680200000000001</c:v>
                      </c:pt>
                      <c:pt idx="52">
                        <c:v>10.992100000000002</c:v>
                      </c:pt>
                      <c:pt idx="53">
                        <c:v>11.232100000000003</c:v>
                      </c:pt>
                      <c:pt idx="54">
                        <c:v>11.453000000000001</c:v>
                      </c:pt>
                      <c:pt idx="55">
                        <c:v>11.696500000000002</c:v>
                      </c:pt>
                      <c:pt idx="56">
                        <c:v>11.982200000000001</c:v>
                      </c:pt>
                      <c:pt idx="57">
                        <c:v>12.283400000000002</c:v>
                      </c:pt>
                      <c:pt idx="58">
                        <c:v>12.595800000000002</c:v>
                      </c:pt>
                      <c:pt idx="59">
                        <c:v>12.843700000000002</c:v>
                      </c:pt>
                      <c:pt idx="60">
                        <c:v>13.052400000000004</c:v>
                      </c:pt>
                      <c:pt idx="61">
                        <c:v>13.269500000000004</c:v>
                      </c:pt>
                      <c:pt idx="62">
                        <c:v>13.510400000000002</c:v>
                      </c:pt>
                      <c:pt idx="63">
                        <c:v>13.8123</c:v>
                      </c:pt>
                      <c:pt idx="64">
                        <c:v>14.094200000000001</c:v>
                      </c:pt>
                      <c:pt idx="65">
                        <c:v>14.336500000000003</c:v>
                      </c:pt>
                      <c:pt idx="66">
                        <c:v>14.580300000000001</c:v>
                      </c:pt>
                      <c:pt idx="67">
                        <c:v>14.8132</c:v>
                      </c:pt>
                      <c:pt idx="68">
                        <c:v>15.048600000000002</c:v>
                      </c:pt>
                      <c:pt idx="69">
                        <c:v>15.327200000000003</c:v>
                      </c:pt>
                      <c:pt idx="70">
                        <c:v>15.651200000000005</c:v>
                      </c:pt>
                      <c:pt idx="71">
                        <c:v>16.001600000000003</c:v>
                      </c:pt>
                      <c:pt idx="72">
                        <c:v>16.347300000000004</c:v>
                      </c:pt>
                      <c:pt idx="73">
                        <c:v>16.667600000000004</c:v>
                      </c:pt>
                      <c:pt idx="74">
                        <c:v>16.915800000000004</c:v>
                      </c:pt>
                      <c:pt idx="75">
                        <c:v>17.156800000000004</c:v>
                      </c:pt>
                      <c:pt idx="76">
                        <c:v>17.385000000000005</c:v>
                      </c:pt>
                      <c:pt idx="77">
                        <c:v>17.613900000000005</c:v>
                      </c:pt>
                      <c:pt idx="78">
                        <c:v>17.833100000000005</c:v>
                      </c:pt>
                      <c:pt idx="79">
                        <c:v>18.065800000000003</c:v>
                      </c:pt>
                      <c:pt idx="80">
                        <c:v>18.302700000000005</c:v>
                      </c:pt>
                      <c:pt idx="81">
                        <c:v>18.530600000000003</c:v>
                      </c:pt>
                      <c:pt idx="82">
                        <c:v>18.762100000000004</c:v>
                      </c:pt>
                      <c:pt idx="83">
                        <c:v>19.010000000000002</c:v>
                      </c:pt>
                      <c:pt idx="84">
                        <c:v>19.221300000000003</c:v>
                      </c:pt>
                      <c:pt idx="85">
                        <c:v>19.429700000000004</c:v>
                      </c:pt>
                      <c:pt idx="86">
                        <c:v>19.648</c:v>
                      </c:pt>
                      <c:pt idx="87">
                        <c:v>19.907300000000006</c:v>
                      </c:pt>
                      <c:pt idx="88">
                        <c:v>20.147200000000002</c:v>
                      </c:pt>
                      <c:pt idx="89">
                        <c:v>20.372600000000002</c:v>
                      </c:pt>
                      <c:pt idx="90">
                        <c:v>20.604500000000005</c:v>
                      </c:pt>
                      <c:pt idx="91">
                        <c:v>20.828700000000001</c:v>
                      </c:pt>
                      <c:pt idx="92">
                        <c:v>21.078100000000003</c:v>
                      </c:pt>
                      <c:pt idx="93">
                        <c:v>21.361700000000006</c:v>
                      </c:pt>
                      <c:pt idx="94">
                        <c:v>21.683299999999999</c:v>
                      </c:pt>
                      <c:pt idx="95">
                        <c:v>21.995600000000003</c:v>
                      </c:pt>
                      <c:pt idx="96">
                        <c:v>22.270500000000002</c:v>
                      </c:pt>
                      <c:pt idx="97">
                        <c:v>22.555700000000005</c:v>
                      </c:pt>
                      <c:pt idx="98">
                        <c:v>22.8658</c:v>
                      </c:pt>
                      <c:pt idx="99">
                        <c:v>23.250900000000001</c:v>
                      </c:pt>
                      <c:pt idx="100">
                        <c:v>23.620799999999999</c:v>
                      </c:pt>
                      <c:pt idx="101">
                        <c:v>24.015100000000007</c:v>
                      </c:pt>
                      <c:pt idx="102">
                        <c:v>24.377100000000006</c:v>
                      </c:pt>
                      <c:pt idx="103">
                        <c:v>24.696400000000004</c:v>
                      </c:pt>
                      <c:pt idx="104">
                        <c:v>25.004700000000007</c:v>
                      </c:pt>
                      <c:pt idx="105">
                        <c:v>25.306300000000007</c:v>
                      </c:pt>
                      <c:pt idx="106">
                        <c:v>25.596100000000007</c:v>
                      </c:pt>
                      <c:pt idx="107">
                        <c:v>25.893800000000006</c:v>
                      </c:pt>
                      <c:pt idx="108">
                        <c:v>26.195900000000005</c:v>
                      </c:pt>
                      <c:pt idx="109">
                        <c:v>26.509600000000006</c:v>
                      </c:pt>
                      <c:pt idx="110">
                        <c:v>26.846600000000006</c:v>
                      </c:pt>
                      <c:pt idx="111">
                        <c:v>27.20590000000001</c:v>
                      </c:pt>
                      <c:pt idx="112">
                        <c:v>27.551500000000008</c:v>
                      </c:pt>
                      <c:pt idx="113">
                        <c:v>27.895800000000001</c:v>
                      </c:pt>
                      <c:pt idx="114">
                        <c:v>28.177200000000003</c:v>
                      </c:pt>
                      <c:pt idx="115">
                        <c:v>28.441800000000004</c:v>
                      </c:pt>
                      <c:pt idx="116">
                        <c:v>28.716200000000004</c:v>
                      </c:pt>
                      <c:pt idx="117">
                        <c:v>28.982500000000005</c:v>
                      </c:pt>
                      <c:pt idx="118">
                        <c:v>29.2469</c:v>
                      </c:pt>
                      <c:pt idx="119">
                        <c:v>29.503700000000006</c:v>
                      </c:pt>
                      <c:pt idx="120">
                        <c:v>29.772100000000002</c:v>
                      </c:pt>
                      <c:pt idx="121">
                        <c:v>30.069800000000008</c:v>
                      </c:pt>
                      <c:pt idx="122">
                        <c:v>30.380000000000006</c:v>
                      </c:pt>
                      <c:pt idx="123">
                        <c:v>30.650600000000004</c:v>
                      </c:pt>
                      <c:pt idx="124">
                        <c:v>30.928400000000003</c:v>
                      </c:pt>
                      <c:pt idx="125">
                        <c:v>31.220500000000005</c:v>
                      </c:pt>
                      <c:pt idx="126">
                        <c:v>31.497500000000002</c:v>
                      </c:pt>
                      <c:pt idx="127">
                        <c:v>31.803300000000007</c:v>
                      </c:pt>
                      <c:pt idx="128">
                        <c:v>32.106300000000005</c:v>
                      </c:pt>
                      <c:pt idx="129">
                        <c:v>32.405800000000006</c:v>
                      </c:pt>
                      <c:pt idx="130">
                        <c:v>32.706300000000006</c:v>
                      </c:pt>
                      <c:pt idx="131">
                        <c:v>32.988600000000005</c:v>
                      </c:pt>
                      <c:pt idx="132">
                        <c:v>33.287999999999997</c:v>
                      </c:pt>
                      <c:pt idx="133">
                        <c:v>33.600500000000004</c:v>
                      </c:pt>
                      <c:pt idx="134">
                        <c:v>33.921400000000006</c:v>
                      </c:pt>
                      <c:pt idx="135">
                        <c:v>34.258100000000006</c:v>
                      </c:pt>
                      <c:pt idx="136">
                        <c:v>34.589100000000009</c:v>
                      </c:pt>
                      <c:pt idx="137">
                        <c:v>34.881800000000013</c:v>
                      </c:pt>
                      <c:pt idx="138">
                        <c:v>35.155000000000008</c:v>
                      </c:pt>
                      <c:pt idx="139">
                        <c:v>35.479500000000009</c:v>
                      </c:pt>
                      <c:pt idx="140">
                        <c:v>35.763200000000005</c:v>
                      </c:pt>
                      <c:pt idx="141">
                        <c:v>36.032100000000014</c:v>
                      </c:pt>
                      <c:pt idx="142">
                        <c:v>36.268000000000015</c:v>
                      </c:pt>
                      <c:pt idx="143">
                        <c:v>36.50950000000001</c:v>
                      </c:pt>
                      <c:pt idx="144">
                        <c:v>36.727000000000004</c:v>
                      </c:pt>
                      <c:pt idx="145">
                        <c:v>36.959500000000006</c:v>
                      </c:pt>
                      <c:pt idx="146">
                        <c:v>37.211200000000005</c:v>
                      </c:pt>
                      <c:pt idx="147">
                        <c:v>37.464300000000001</c:v>
                      </c:pt>
                      <c:pt idx="148">
                        <c:v>37.738400000000006</c:v>
                      </c:pt>
                      <c:pt idx="149">
                        <c:v>38.015400000000007</c:v>
                      </c:pt>
                      <c:pt idx="150">
                        <c:v>38.289200000000008</c:v>
                      </c:pt>
                      <c:pt idx="151">
                        <c:v>38.289200000000008</c:v>
                      </c:pt>
                      <c:pt idx="152">
                        <c:v>38.532500000000006</c:v>
                      </c:pt>
                      <c:pt idx="153">
                        <c:v>38.757200000000012</c:v>
                      </c:pt>
                      <c:pt idx="154">
                        <c:v>39.010900000000007</c:v>
                      </c:pt>
                      <c:pt idx="155">
                        <c:v>39.243600000000015</c:v>
                      </c:pt>
                      <c:pt idx="156">
                        <c:v>39.473600000000005</c:v>
                      </c:pt>
                      <c:pt idx="157">
                        <c:v>39.702300000000008</c:v>
                      </c:pt>
                      <c:pt idx="158">
                        <c:v>39.945800000000013</c:v>
                      </c:pt>
                      <c:pt idx="159">
                        <c:v>40.15290000000001</c:v>
                      </c:pt>
                      <c:pt idx="160">
                        <c:v>40.361500000000007</c:v>
                      </c:pt>
                      <c:pt idx="161">
                        <c:v>40.584100000000007</c:v>
                      </c:pt>
                      <c:pt idx="162">
                        <c:v>40.833100000000009</c:v>
                      </c:pt>
                      <c:pt idx="163">
                        <c:v>41.110999999999997</c:v>
                      </c:pt>
                      <c:pt idx="164">
                        <c:v>41.414900000000003</c:v>
                      </c:pt>
                      <c:pt idx="165">
                        <c:v>41.698699999999995</c:v>
                      </c:pt>
                      <c:pt idx="166">
                        <c:v>41.940299999999993</c:v>
                      </c:pt>
                      <c:pt idx="167">
                        <c:v>42.178399999999996</c:v>
                      </c:pt>
                      <c:pt idx="168">
                        <c:v>42.4405</c:v>
                      </c:pt>
                      <c:pt idx="169">
                        <c:v>42.677199999999999</c:v>
                      </c:pt>
                      <c:pt idx="170">
                        <c:v>42.917199999999994</c:v>
                      </c:pt>
                      <c:pt idx="171">
                        <c:v>43.133100000000006</c:v>
                      </c:pt>
                      <c:pt idx="172">
                        <c:v>43.348699999999994</c:v>
                      </c:pt>
                      <c:pt idx="173">
                        <c:v>43.551199999999994</c:v>
                      </c:pt>
                      <c:pt idx="174">
                        <c:v>43.758399999999995</c:v>
                      </c:pt>
                      <c:pt idx="175">
                        <c:v>43.975899999999996</c:v>
                      </c:pt>
                      <c:pt idx="176">
                        <c:v>44.189099999999989</c:v>
                      </c:pt>
                      <c:pt idx="177">
                        <c:v>44.397499999999994</c:v>
                      </c:pt>
                      <c:pt idx="178">
                        <c:v>44.600899999999996</c:v>
                      </c:pt>
                      <c:pt idx="179">
                        <c:v>44.808699999999988</c:v>
                      </c:pt>
                      <c:pt idx="180">
                        <c:v>45.000999999999991</c:v>
                      </c:pt>
                      <c:pt idx="181">
                        <c:v>45.197799999999994</c:v>
                      </c:pt>
                      <c:pt idx="182">
                        <c:v>45.397399999999998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98B-4328-B961-01DFA8E9BADB}"/>
                  </c:ext>
                </c:extLst>
              </c15:ser>
            </c15:filteredLineSeries>
          </c:ext>
        </c:extLst>
      </c:lineChart>
      <c:dateAx>
        <c:axId val="133204609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046576"/>
        <c:crosses val="autoZero"/>
        <c:auto val="1"/>
        <c:lblOffset val="100"/>
        <c:baseTimeUnit val="days"/>
      </c:dateAx>
      <c:valAx>
        <c:axId val="1332046576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04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4093234154615839"/>
          <c:y val="2.9795158286778398E-2"/>
          <c:w val="0.24716489231804953"/>
          <c:h val="0.125699203800642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9"/>
          <c:order val="2"/>
          <c:tx>
            <c:strRef>
              <c:f>'Figure 8'!$F$262:$F$263</c:f>
              <c:strCache>
                <c:ptCount val="2"/>
                <c:pt idx="0">
                  <c:v>Supply</c:v>
                </c:pt>
                <c:pt idx="1">
                  <c:v>24/25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'Figure 8'!$F$264:$F$446</c:f>
              <c:numCache>
                <c:formatCode>0</c:formatCode>
                <c:ptCount val="183"/>
                <c:pt idx="0">
                  <c:v>29.7</c:v>
                </c:pt>
                <c:pt idx="1">
                  <c:v>30.2</c:v>
                </c:pt>
                <c:pt idx="2">
                  <c:v>30.1</c:v>
                </c:pt>
                <c:pt idx="3">
                  <c:v>30.1</c:v>
                </c:pt>
                <c:pt idx="4">
                  <c:v>14.5</c:v>
                </c:pt>
                <c:pt idx="5">
                  <c:v>12.5</c:v>
                </c:pt>
                <c:pt idx="6">
                  <c:v>12.4</c:v>
                </c:pt>
                <c:pt idx="7">
                  <c:v>9.1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21.4</c:v>
                </c:pt>
                <c:pt idx="12">
                  <c:v>21.4</c:v>
                </c:pt>
                <c:pt idx="13">
                  <c:v>35.1</c:v>
                </c:pt>
                <c:pt idx="14">
                  <c:v>7.6</c:v>
                </c:pt>
                <c:pt idx="15">
                  <c:v>10.8</c:v>
                </c:pt>
                <c:pt idx="16">
                  <c:v>8.8000000000000007</c:v>
                </c:pt>
                <c:pt idx="17">
                  <c:v>8.8000000000000007</c:v>
                </c:pt>
                <c:pt idx="18">
                  <c:v>7.3</c:v>
                </c:pt>
                <c:pt idx="19">
                  <c:v>7.3</c:v>
                </c:pt>
                <c:pt idx="20">
                  <c:v>8.8000000000000007</c:v>
                </c:pt>
                <c:pt idx="21">
                  <c:v>5.6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9.4</c:v>
                </c:pt>
                <c:pt idx="25">
                  <c:v>9.1</c:v>
                </c:pt>
                <c:pt idx="26">
                  <c:v>11.7</c:v>
                </c:pt>
                <c:pt idx="27">
                  <c:v>12.4</c:v>
                </c:pt>
                <c:pt idx="28">
                  <c:v>14.6</c:v>
                </c:pt>
                <c:pt idx="29">
                  <c:v>17</c:v>
                </c:pt>
                <c:pt idx="30">
                  <c:v>19.600000000000001</c:v>
                </c:pt>
                <c:pt idx="31">
                  <c:v>22.1</c:v>
                </c:pt>
                <c:pt idx="32">
                  <c:v>20.399999999999999</c:v>
                </c:pt>
                <c:pt idx="33">
                  <c:v>20.5</c:v>
                </c:pt>
                <c:pt idx="34">
                  <c:v>38</c:v>
                </c:pt>
                <c:pt idx="35">
                  <c:v>43.1</c:v>
                </c:pt>
                <c:pt idx="36">
                  <c:v>30.2</c:v>
                </c:pt>
                <c:pt idx="37">
                  <c:v>34.299999999999997</c:v>
                </c:pt>
                <c:pt idx="38">
                  <c:v>38.799999999999997</c:v>
                </c:pt>
                <c:pt idx="39">
                  <c:v>22.1</c:v>
                </c:pt>
                <c:pt idx="40">
                  <c:v>21.4</c:v>
                </c:pt>
                <c:pt idx="41">
                  <c:v>16.399999999999999</c:v>
                </c:pt>
                <c:pt idx="42">
                  <c:v>23.8</c:v>
                </c:pt>
                <c:pt idx="43">
                  <c:v>20.399999999999999</c:v>
                </c:pt>
                <c:pt idx="44">
                  <c:v>30</c:v>
                </c:pt>
                <c:pt idx="45">
                  <c:v>35.5</c:v>
                </c:pt>
                <c:pt idx="46">
                  <c:v>37.299999999999997</c:v>
                </c:pt>
                <c:pt idx="47">
                  <c:v>37.200000000000003</c:v>
                </c:pt>
                <c:pt idx="48">
                  <c:v>67.900000000000006</c:v>
                </c:pt>
                <c:pt idx="49">
                  <c:v>73.3</c:v>
                </c:pt>
                <c:pt idx="50">
                  <c:v>74.8</c:v>
                </c:pt>
                <c:pt idx="51">
                  <c:v>74.7</c:v>
                </c:pt>
                <c:pt idx="52">
                  <c:v>73.099999999999994</c:v>
                </c:pt>
                <c:pt idx="53">
                  <c:v>49.4</c:v>
                </c:pt>
                <c:pt idx="54">
                  <c:v>48.1</c:v>
                </c:pt>
                <c:pt idx="55">
                  <c:v>68.099999999999994</c:v>
                </c:pt>
                <c:pt idx="56">
                  <c:v>65.2</c:v>
                </c:pt>
                <c:pt idx="57">
                  <c:v>66.7</c:v>
                </c:pt>
                <c:pt idx="58">
                  <c:v>77.2</c:v>
                </c:pt>
                <c:pt idx="59">
                  <c:v>68.7</c:v>
                </c:pt>
                <c:pt idx="60">
                  <c:v>38.200000000000003</c:v>
                </c:pt>
                <c:pt idx="61">
                  <c:v>46.4</c:v>
                </c:pt>
                <c:pt idx="62">
                  <c:v>64</c:v>
                </c:pt>
                <c:pt idx="63">
                  <c:v>68.2</c:v>
                </c:pt>
                <c:pt idx="64">
                  <c:v>67.2</c:v>
                </c:pt>
                <c:pt idx="65">
                  <c:v>63.9</c:v>
                </c:pt>
                <c:pt idx="66">
                  <c:v>57.6</c:v>
                </c:pt>
                <c:pt idx="67">
                  <c:v>49.9</c:v>
                </c:pt>
                <c:pt idx="68">
                  <c:v>56.7</c:v>
                </c:pt>
                <c:pt idx="69">
                  <c:v>96.8</c:v>
                </c:pt>
                <c:pt idx="70">
                  <c:v>100.9</c:v>
                </c:pt>
                <c:pt idx="71">
                  <c:v>100.2</c:v>
                </c:pt>
                <c:pt idx="72">
                  <c:v>101.6</c:v>
                </c:pt>
                <c:pt idx="73">
                  <c:v>99.5</c:v>
                </c:pt>
                <c:pt idx="74">
                  <c:v>78.7</c:v>
                </c:pt>
                <c:pt idx="75">
                  <c:v>74.8</c:v>
                </c:pt>
                <c:pt idx="76">
                  <c:v>54.2</c:v>
                </c:pt>
                <c:pt idx="77">
                  <c:v>52.1</c:v>
                </c:pt>
                <c:pt idx="78">
                  <c:v>51.2</c:v>
                </c:pt>
                <c:pt idx="79">
                  <c:v>49.6</c:v>
                </c:pt>
                <c:pt idx="80">
                  <c:v>53.3</c:v>
                </c:pt>
                <c:pt idx="81">
                  <c:v>48.2</c:v>
                </c:pt>
                <c:pt idx="82">
                  <c:v>49.1</c:v>
                </c:pt>
                <c:pt idx="83">
                  <c:v>38.6</c:v>
                </c:pt>
                <c:pt idx="84">
                  <c:v>29.7</c:v>
                </c:pt>
                <c:pt idx="85">
                  <c:v>27.4</c:v>
                </c:pt>
                <c:pt idx="86">
                  <c:v>22.3</c:v>
                </c:pt>
                <c:pt idx="87">
                  <c:v>40.799999999999997</c:v>
                </c:pt>
                <c:pt idx="88">
                  <c:v>40.799999999999997</c:v>
                </c:pt>
                <c:pt idx="89">
                  <c:v>40</c:v>
                </c:pt>
                <c:pt idx="90">
                  <c:v>46.8</c:v>
                </c:pt>
                <c:pt idx="91">
                  <c:v>42.4</c:v>
                </c:pt>
                <c:pt idx="92">
                  <c:v>61.9</c:v>
                </c:pt>
                <c:pt idx="93">
                  <c:v>69</c:v>
                </c:pt>
                <c:pt idx="94">
                  <c:v>71.599999999999994</c:v>
                </c:pt>
                <c:pt idx="95">
                  <c:v>72.099999999999994</c:v>
                </c:pt>
                <c:pt idx="96">
                  <c:v>65.099999999999994</c:v>
                </c:pt>
                <c:pt idx="97">
                  <c:v>71.2</c:v>
                </c:pt>
                <c:pt idx="98">
                  <c:v>77.8</c:v>
                </c:pt>
                <c:pt idx="99">
                  <c:v>82.5</c:v>
                </c:pt>
                <c:pt idx="100">
                  <c:v>81.8</c:v>
                </c:pt>
                <c:pt idx="101">
                  <c:v>95</c:v>
                </c:pt>
                <c:pt idx="102">
                  <c:v>76.7</c:v>
                </c:pt>
                <c:pt idx="103">
                  <c:v>75.599999999999994</c:v>
                </c:pt>
                <c:pt idx="104">
                  <c:v>78.099999999999994</c:v>
                </c:pt>
                <c:pt idx="105">
                  <c:v>69.3</c:v>
                </c:pt>
                <c:pt idx="106">
                  <c:v>77.8</c:v>
                </c:pt>
                <c:pt idx="107">
                  <c:v>73.3</c:v>
                </c:pt>
                <c:pt idx="108">
                  <c:v>66.2</c:v>
                </c:pt>
                <c:pt idx="109">
                  <c:v>64.3</c:v>
                </c:pt>
                <c:pt idx="110">
                  <c:v>64.2</c:v>
                </c:pt>
                <c:pt idx="111">
                  <c:v>87.8</c:v>
                </c:pt>
                <c:pt idx="112">
                  <c:v>70</c:v>
                </c:pt>
                <c:pt idx="113">
                  <c:v>71.900000000000006</c:v>
                </c:pt>
                <c:pt idx="114">
                  <c:v>62.4</c:v>
                </c:pt>
                <c:pt idx="115">
                  <c:v>62.2</c:v>
                </c:pt>
                <c:pt idx="116">
                  <c:v>66.8</c:v>
                </c:pt>
                <c:pt idx="117">
                  <c:v>61.6</c:v>
                </c:pt>
                <c:pt idx="118">
                  <c:v>56.8</c:v>
                </c:pt>
                <c:pt idx="119">
                  <c:v>49.4</c:v>
                </c:pt>
                <c:pt idx="120">
                  <c:v>48.9</c:v>
                </c:pt>
                <c:pt idx="121">
                  <c:v>62.2</c:v>
                </c:pt>
                <c:pt idx="122">
                  <c:v>65.099999999999994</c:v>
                </c:pt>
                <c:pt idx="123">
                  <c:v>56.7</c:v>
                </c:pt>
                <c:pt idx="124">
                  <c:v>62.4</c:v>
                </c:pt>
                <c:pt idx="125">
                  <c:v>80.5</c:v>
                </c:pt>
                <c:pt idx="126">
                  <c:v>69.5</c:v>
                </c:pt>
                <c:pt idx="127">
                  <c:v>79.3</c:v>
                </c:pt>
                <c:pt idx="128">
                  <c:v>85.1</c:v>
                </c:pt>
                <c:pt idx="129">
                  <c:v>83.5</c:v>
                </c:pt>
                <c:pt idx="130">
                  <c:v>85.2</c:v>
                </c:pt>
                <c:pt idx="131">
                  <c:v>85.1</c:v>
                </c:pt>
                <c:pt idx="132">
                  <c:v>92.4</c:v>
                </c:pt>
                <c:pt idx="133">
                  <c:v>93.1</c:v>
                </c:pt>
                <c:pt idx="134">
                  <c:v>108.6</c:v>
                </c:pt>
                <c:pt idx="135">
                  <c:v>102.9</c:v>
                </c:pt>
                <c:pt idx="136">
                  <c:v>103</c:v>
                </c:pt>
                <c:pt idx="137">
                  <c:v>85.5</c:v>
                </c:pt>
                <c:pt idx="138">
                  <c:v>85.4</c:v>
                </c:pt>
                <c:pt idx="139">
                  <c:v>94.5</c:v>
                </c:pt>
                <c:pt idx="140">
                  <c:v>85.4</c:v>
                </c:pt>
                <c:pt idx="141">
                  <c:v>78.599999999999994</c:v>
                </c:pt>
                <c:pt idx="142">
                  <c:v>73.5</c:v>
                </c:pt>
                <c:pt idx="143">
                  <c:v>77.3</c:v>
                </c:pt>
                <c:pt idx="144">
                  <c:v>53.3</c:v>
                </c:pt>
                <c:pt idx="145">
                  <c:v>67</c:v>
                </c:pt>
                <c:pt idx="146">
                  <c:v>89.5</c:v>
                </c:pt>
                <c:pt idx="147">
                  <c:v>91.9</c:v>
                </c:pt>
                <c:pt idx="148">
                  <c:v>87</c:v>
                </c:pt>
                <c:pt idx="149">
                  <c:v>84.1</c:v>
                </c:pt>
                <c:pt idx="150">
                  <c:v>87.2</c:v>
                </c:pt>
                <c:pt idx="152">
                  <c:v>60.2</c:v>
                </c:pt>
                <c:pt idx="153">
                  <c:v>58.9</c:v>
                </c:pt>
                <c:pt idx="154">
                  <c:v>70.2</c:v>
                </c:pt>
                <c:pt idx="155">
                  <c:v>68.900000000000006</c:v>
                </c:pt>
                <c:pt idx="156">
                  <c:v>66.900000000000006</c:v>
                </c:pt>
                <c:pt idx="157">
                  <c:v>64.8</c:v>
                </c:pt>
                <c:pt idx="158">
                  <c:v>69.3</c:v>
                </c:pt>
                <c:pt idx="159">
                  <c:v>42.9</c:v>
                </c:pt>
                <c:pt idx="160">
                  <c:v>42.9</c:v>
                </c:pt>
                <c:pt idx="161">
                  <c:v>56.3</c:v>
                </c:pt>
                <c:pt idx="162">
                  <c:v>65</c:v>
                </c:pt>
                <c:pt idx="163">
                  <c:v>65.599999999999994</c:v>
                </c:pt>
                <c:pt idx="164">
                  <c:v>67.400000000000006</c:v>
                </c:pt>
                <c:pt idx="165">
                  <c:v>69</c:v>
                </c:pt>
                <c:pt idx="166">
                  <c:v>51.3</c:v>
                </c:pt>
                <c:pt idx="167">
                  <c:v>51.2</c:v>
                </c:pt>
                <c:pt idx="168">
                  <c:v>70.900000000000006</c:v>
                </c:pt>
                <c:pt idx="169">
                  <c:v>65.099999999999994</c:v>
                </c:pt>
                <c:pt idx="170">
                  <c:v>60.5</c:v>
                </c:pt>
                <c:pt idx="171">
                  <c:v>54.8</c:v>
                </c:pt>
                <c:pt idx="172">
                  <c:v>54.8</c:v>
                </c:pt>
                <c:pt idx="173">
                  <c:v>38.6</c:v>
                </c:pt>
                <c:pt idx="174">
                  <c:v>38.5</c:v>
                </c:pt>
                <c:pt idx="175">
                  <c:v>50.3</c:v>
                </c:pt>
                <c:pt idx="176">
                  <c:v>44.6</c:v>
                </c:pt>
                <c:pt idx="177">
                  <c:v>43.5</c:v>
                </c:pt>
                <c:pt idx="178">
                  <c:v>44.4</c:v>
                </c:pt>
                <c:pt idx="179">
                  <c:v>42.3</c:v>
                </c:pt>
                <c:pt idx="180">
                  <c:v>36.700000000000003</c:v>
                </c:pt>
                <c:pt idx="181">
                  <c:v>36.799999999999997</c:v>
                </c:pt>
                <c:pt idx="182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4-4485-8266-0393C543BE32}"/>
            </c:ext>
          </c:extLst>
        </c:ser>
        <c:ser>
          <c:idx val="0"/>
          <c:order val="3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11D4-4485-8266-0393C543BE32}"/>
            </c:ext>
          </c:extLst>
        </c:ser>
        <c:ser>
          <c:idx val="2"/>
          <c:order val="4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11D4-4485-8266-0393C543BE32}"/>
            </c:ext>
          </c:extLst>
        </c:ser>
        <c:ser>
          <c:idx val="4"/>
          <c:order val="6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11D4-4485-8266-0393C543BE32}"/>
            </c:ext>
          </c:extLst>
        </c:ser>
        <c:ser>
          <c:idx val="6"/>
          <c:order val="8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11D4-4485-8266-0393C543BE32}"/>
            </c:ext>
          </c:extLst>
        </c:ser>
        <c:ser>
          <c:idx val="8"/>
          <c:order val="9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11D4-4485-8266-0393C543BE32}"/>
            </c:ext>
          </c:extLst>
        </c:ser>
        <c:ser>
          <c:idx val="10"/>
          <c:order val="10"/>
          <c:tx>
            <c:strRef>
              <c:f>'Figure 8'!#REF!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8'!$A$264:$A$446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  <c:extLst xmlns:c15="http://schemas.microsoft.com/office/drawing/2012/chart"/>
            </c:numRef>
          </c:cat>
          <c:val>
            <c:numRef>
              <c:f>'Figure 8'!#REF!</c:f>
              <c:numCache>
                <c:formatCode>General</c:formatCode>
                <c:ptCount val="1"/>
                <c:pt idx="0">
                  <c:v>1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11D4-4485-8266-0393C543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32046096"/>
        <c:axId val="1332046576"/>
        <c:extLst>
          <c:ext xmlns:c15="http://schemas.microsoft.com/office/drawing/2012/chart" uri="{02D57815-91ED-43cb-92C2-25804820EDAC}">
            <c15:filteredLineSeries>
              <c15:ser>
                <c:idx val="7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8'!$E$262:$E$263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8'!$E$264:$E$446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7.2</c:v>
                      </c:pt>
                      <c:pt idx="1">
                        <c:v>4.4000000000000004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4.0999999999999996</c:v>
                      </c:pt>
                      <c:pt idx="10">
                        <c:v>23</c:v>
                      </c:pt>
                      <c:pt idx="11">
                        <c:v>0</c:v>
                      </c:pt>
                      <c:pt idx="12">
                        <c:v>27.8</c:v>
                      </c:pt>
                      <c:pt idx="13">
                        <c:v>33.799999999999997</c:v>
                      </c:pt>
                      <c:pt idx="14">
                        <c:v>5.3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1.7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9.9</c:v>
                      </c:pt>
                      <c:pt idx="29">
                        <c:v>5.2</c:v>
                      </c:pt>
                      <c:pt idx="30">
                        <c:v>3.4</c:v>
                      </c:pt>
                      <c:pt idx="31">
                        <c:v>4.0999999999999996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29.9</c:v>
                      </c:pt>
                      <c:pt idx="35">
                        <c:v>34.799999999999997</c:v>
                      </c:pt>
                      <c:pt idx="36">
                        <c:v>27.8</c:v>
                      </c:pt>
                      <c:pt idx="37">
                        <c:v>0</c:v>
                      </c:pt>
                      <c:pt idx="38">
                        <c:v>8.6999999999999993</c:v>
                      </c:pt>
                      <c:pt idx="39">
                        <c:v>4.5999999999999996</c:v>
                      </c:pt>
                      <c:pt idx="40">
                        <c:v>6.8</c:v>
                      </c:pt>
                      <c:pt idx="41">
                        <c:v>8.4</c:v>
                      </c:pt>
                      <c:pt idx="42">
                        <c:v>23</c:v>
                      </c:pt>
                      <c:pt idx="43">
                        <c:v>24.6</c:v>
                      </c:pt>
                      <c:pt idx="44">
                        <c:v>13.4</c:v>
                      </c:pt>
                      <c:pt idx="45">
                        <c:v>6.8</c:v>
                      </c:pt>
                      <c:pt idx="46">
                        <c:v>1</c:v>
                      </c:pt>
                      <c:pt idx="47">
                        <c:v>2.8</c:v>
                      </c:pt>
                      <c:pt idx="48">
                        <c:v>16.600000000000001</c:v>
                      </c:pt>
                      <c:pt idx="49">
                        <c:v>23.1</c:v>
                      </c:pt>
                      <c:pt idx="50">
                        <c:v>41.5</c:v>
                      </c:pt>
                      <c:pt idx="51">
                        <c:v>70.7</c:v>
                      </c:pt>
                      <c:pt idx="52">
                        <c:v>47.7</c:v>
                      </c:pt>
                      <c:pt idx="53">
                        <c:v>9.8000000000000007</c:v>
                      </c:pt>
                      <c:pt idx="54">
                        <c:v>2.4</c:v>
                      </c:pt>
                      <c:pt idx="55">
                        <c:v>4.7</c:v>
                      </c:pt>
                      <c:pt idx="56">
                        <c:v>49.8</c:v>
                      </c:pt>
                      <c:pt idx="57">
                        <c:v>60.7</c:v>
                      </c:pt>
                      <c:pt idx="58">
                        <c:v>63.7</c:v>
                      </c:pt>
                      <c:pt idx="59">
                        <c:v>16.7</c:v>
                      </c:pt>
                      <c:pt idx="60">
                        <c:v>6.2</c:v>
                      </c:pt>
                      <c:pt idx="61">
                        <c:v>7.8</c:v>
                      </c:pt>
                      <c:pt idx="62">
                        <c:v>13.2</c:v>
                      </c:pt>
                      <c:pt idx="63">
                        <c:v>45.3</c:v>
                      </c:pt>
                      <c:pt idx="64">
                        <c:v>35.799999999999997</c:v>
                      </c:pt>
                      <c:pt idx="65">
                        <c:v>7.2</c:v>
                      </c:pt>
                      <c:pt idx="66">
                        <c:v>12.8</c:v>
                      </c:pt>
                      <c:pt idx="67">
                        <c:v>6.6</c:v>
                      </c:pt>
                      <c:pt idx="68">
                        <c:v>6.6</c:v>
                      </c:pt>
                      <c:pt idx="69">
                        <c:v>16.2</c:v>
                      </c:pt>
                      <c:pt idx="70">
                        <c:v>53.1</c:v>
                      </c:pt>
                      <c:pt idx="71">
                        <c:v>73.8</c:v>
                      </c:pt>
                      <c:pt idx="72">
                        <c:v>67</c:v>
                      </c:pt>
                      <c:pt idx="73">
                        <c:v>57.7</c:v>
                      </c:pt>
                      <c:pt idx="74">
                        <c:v>6.3</c:v>
                      </c:pt>
                      <c:pt idx="75">
                        <c:v>4.7</c:v>
                      </c:pt>
                      <c:pt idx="76">
                        <c:v>4.9000000000000004</c:v>
                      </c:pt>
                      <c:pt idx="77">
                        <c:v>14.4</c:v>
                      </c:pt>
                      <c:pt idx="78">
                        <c:v>4.4000000000000004</c:v>
                      </c:pt>
                      <c:pt idx="79">
                        <c:v>21.9</c:v>
                      </c:pt>
                      <c:pt idx="80">
                        <c:v>21.3</c:v>
                      </c:pt>
                      <c:pt idx="81">
                        <c:v>8.6999999999999993</c:v>
                      </c:pt>
                      <c:pt idx="82">
                        <c:v>10.199999999999999</c:v>
                      </c:pt>
                      <c:pt idx="83">
                        <c:v>34.700000000000003</c:v>
                      </c:pt>
                      <c:pt idx="84">
                        <c:v>8.1999999999999993</c:v>
                      </c:pt>
                      <c:pt idx="85">
                        <c:v>8</c:v>
                      </c:pt>
                      <c:pt idx="86">
                        <c:v>19.899999999999999</c:v>
                      </c:pt>
                      <c:pt idx="87">
                        <c:v>40.9</c:v>
                      </c:pt>
                      <c:pt idx="88">
                        <c:v>20.3</c:v>
                      </c:pt>
                      <c:pt idx="89">
                        <c:v>11.4</c:v>
                      </c:pt>
                      <c:pt idx="90">
                        <c:v>8.3000000000000007</c:v>
                      </c:pt>
                      <c:pt idx="91">
                        <c:v>8.6999999999999993</c:v>
                      </c:pt>
                      <c:pt idx="92">
                        <c:v>7.6</c:v>
                      </c:pt>
                      <c:pt idx="93">
                        <c:v>29.9</c:v>
                      </c:pt>
                      <c:pt idx="94">
                        <c:v>53.8</c:v>
                      </c:pt>
                      <c:pt idx="95">
                        <c:v>45.5</c:v>
                      </c:pt>
                      <c:pt idx="96">
                        <c:v>17</c:v>
                      </c:pt>
                      <c:pt idx="97">
                        <c:v>18</c:v>
                      </c:pt>
                      <c:pt idx="98">
                        <c:v>41.8</c:v>
                      </c:pt>
                      <c:pt idx="99">
                        <c:v>100.5</c:v>
                      </c:pt>
                      <c:pt idx="100">
                        <c:v>72.400000000000006</c:v>
                      </c:pt>
                      <c:pt idx="101">
                        <c:v>101.2</c:v>
                      </c:pt>
                      <c:pt idx="102">
                        <c:v>87.5</c:v>
                      </c:pt>
                      <c:pt idx="103">
                        <c:v>49.6</c:v>
                      </c:pt>
                      <c:pt idx="104">
                        <c:v>36.9</c:v>
                      </c:pt>
                      <c:pt idx="105">
                        <c:v>38.5</c:v>
                      </c:pt>
                      <c:pt idx="106">
                        <c:v>29.1</c:v>
                      </c:pt>
                      <c:pt idx="107">
                        <c:v>34.200000000000003</c:v>
                      </c:pt>
                      <c:pt idx="108">
                        <c:v>50.1</c:v>
                      </c:pt>
                      <c:pt idx="109">
                        <c:v>44.2</c:v>
                      </c:pt>
                      <c:pt idx="110">
                        <c:v>65.599999999999994</c:v>
                      </c:pt>
                      <c:pt idx="111">
                        <c:v>57.8</c:v>
                      </c:pt>
                      <c:pt idx="112">
                        <c:v>45.3</c:v>
                      </c:pt>
                      <c:pt idx="113">
                        <c:v>48.7</c:v>
                      </c:pt>
                      <c:pt idx="114">
                        <c:v>15.5</c:v>
                      </c:pt>
                      <c:pt idx="115">
                        <c:v>11</c:v>
                      </c:pt>
                      <c:pt idx="116">
                        <c:v>11.3</c:v>
                      </c:pt>
                      <c:pt idx="117">
                        <c:v>11.5</c:v>
                      </c:pt>
                      <c:pt idx="118">
                        <c:v>11.9</c:v>
                      </c:pt>
                      <c:pt idx="119">
                        <c:v>13.1</c:v>
                      </c:pt>
                      <c:pt idx="120">
                        <c:v>17.3</c:v>
                      </c:pt>
                      <c:pt idx="121">
                        <c:v>17.399999999999999</c:v>
                      </c:pt>
                      <c:pt idx="122">
                        <c:v>26.3</c:v>
                      </c:pt>
                      <c:pt idx="123">
                        <c:v>7.5</c:v>
                      </c:pt>
                      <c:pt idx="124">
                        <c:v>8.1</c:v>
                      </c:pt>
                      <c:pt idx="125">
                        <c:v>8.1999999999999993</c:v>
                      </c:pt>
                      <c:pt idx="126">
                        <c:v>11.1</c:v>
                      </c:pt>
                      <c:pt idx="127">
                        <c:v>11.9</c:v>
                      </c:pt>
                      <c:pt idx="128">
                        <c:v>10.199999999999999</c:v>
                      </c:pt>
                      <c:pt idx="129">
                        <c:v>10.8</c:v>
                      </c:pt>
                      <c:pt idx="130">
                        <c:v>19.399999999999999</c:v>
                      </c:pt>
                      <c:pt idx="131">
                        <c:v>8.6</c:v>
                      </c:pt>
                      <c:pt idx="132">
                        <c:v>16.899999999999999</c:v>
                      </c:pt>
                      <c:pt idx="133">
                        <c:v>26.5</c:v>
                      </c:pt>
                      <c:pt idx="134">
                        <c:v>29.1</c:v>
                      </c:pt>
                      <c:pt idx="135">
                        <c:v>58.3</c:v>
                      </c:pt>
                      <c:pt idx="136">
                        <c:v>48.4</c:v>
                      </c:pt>
                      <c:pt idx="137">
                        <c:v>36.6</c:v>
                      </c:pt>
                      <c:pt idx="138">
                        <c:v>16.5</c:v>
                      </c:pt>
                      <c:pt idx="139">
                        <c:v>56.3</c:v>
                      </c:pt>
                      <c:pt idx="140">
                        <c:v>27.4</c:v>
                      </c:pt>
                      <c:pt idx="141">
                        <c:v>32</c:v>
                      </c:pt>
                      <c:pt idx="142">
                        <c:v>3.6</c:v>
                      </c:pt>
                      <c:pt idx="143">
                        <c:v>5</c:v>
                      </c:pt>
                      <c:pt idx="144">
                        <c:v>4.9000000000000004</c:v>
                      </c:pt>
                      <c:pt idx="145">
                        <c:v>4.9000000000000004</c:v>
                      </c:pt>
                      <c:pt idx="146">
                        <c:v>4.9000000000000004</c:v>
                      </c:pt>
                      <c:pt idx="147">
                        <c:v>4.9000000000000004</c:v>
                      </c:pt>
                      <c:pt idx="148">
                        <c:v>22.7</c:v>
                      </c:pt>
                      <c:pt idx="149">
                        <c:v>34.200000000000003</c:v>
                      </c:pt>
                      <c:pt idx="150">
                        <c:v>30.6</c:v>
                      </c:pt>
                      <c:pt idx="152">
                        <c:v>23.9</c:v>
                      </c:pt>
                      <c:pt idx="153">
                        <c:v>9.9</c:v>
                      </c:pt>
                      <c:pt idx="154">
                        <c:v>23.7</c:v>
                      </c:pt>
                      <c:pt idx="155">
                        <c:v>7.4</c:v>
                      </c:pt>
                      <c:pt idx="156">
                        <c:v>4.2</c:v>
                      </c:pt>
                      <c:pt idx="157">
                        <c:v>3.8</c:v>
                      </c:pt>
                      <c:pt idx="158">
                        <c:v>4</c:v>
                      </c:pt>
                      <c:pt idx="159">
                        <c:v>4</c:v>
                      </c:pt>
                      <c:pt idx="160">
                        <c:v>4.0999999999999996</c:v>
                      </c:pt>
                      <c:pt idx="161">
                        <c:v>3.3</c:v>
                      </c:pt>
                      <c:pt idx="162">
                        <c:v>17.7</c:v>
                      </c:pt>
                      <c:pt idx="163">
                        <c:v>40.5</c:v>
                      </c:pt>
                      <c:pt idx="164">
                        <c:v>50.6</c:v>
                      </c:pt>
                      <c:pt idx="165">
                        <c:v>38.6</c:v>
                      </c:pt>
                      <c:pt idx="166">
                        <c:v>21.8</c:v>
                      </c:pt>
                      <c:pt idx="167">
                        <c:v>15.7</c:v>
                      </c:pt>
                      <c:pt idx="168">
                        <c:v>18.5</c:v>
                      </c:pt>
                      <c:pt idx="169">
                        <c:v>10.199999999999999</c:v>
                      </c:pt>
                      <c:pt idx="170">
                        <c:v>16.100000000000001</c:v>
                      </c:pt>
                      <c:pt idx="171">
                        <c:v>3.8</c:v>
                      </c:pt>
                      <c:pt idx="172">
                        <c:v>3.6</c:v>
                      </c:pt>
                      <c:pt idx="173">
                        <c:v>3.5</c:v>
                      </c:pt>
                      <c:pt idx="174">
                        <c:v>3.4</c:v>
                      </c:pt>
                      <c:pt idx="175">
                        <c:v>3.5</c:v>
                      </c:pt>
                      <c:pt idx="176">
                        <c:v>3.9</c:v>
                      </c:pt>
                      <c:pt idx="177">
                        <c:v>3.9</c:v>
                      </c:pt>
                      <c:pt idx="178">
                        <c:v>3.1</c:v>
                      </c:pt>
                      <c:pt idx="179">
                        <c:v>3.8</c:v>
                      </c:pt>
                      <c:pt idx="180">
                        <c:v>3.7</c:v>
                      </c:pt>
                      <c:pt idx="181">
                        <c:v>3.8</c:v>
                      </c:pt>
                      <c:pt idx="182">
                        <c:v>3.9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11D4-4485-8266-0393C543BE32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8'!$B$262:$B$263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8'!$B$264:$B$446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0.1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0.3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0.1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0.8</c:v>
                      </c:pt>
                      <c:pt idx="24">
                        <c:v>0</c:v>
                      </c:pt>
                      <c:pt idx="25">
                        <c:v>0.7</c:v>
                      </c:pt>
                      <c:pt idx="26">
                        <c:v>0.6</c:v>
                      </c:pt>
                      <c:pt idx="27">
                        <c:v>0.9</c:v>
                      </c:pt>
                      <c:pt idx="28">
                        <c:v>0.3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1.4</c:v>
                      </c:pt>
                      <c:pt idx="32">
                        <c:v>0</c:v>
                      </c:pt>
                      <c:pt idx="33">
                        <c:v>1</c:v>
                      </c:pt>
                      <c:pt idx="34">
                        <c:v>0</c:v>
                      </c:pt>
                      <c:pt idx="35">
                        <c:v>0.7</c:v>
                      </c:pt>
                      <c:pt idx="36">
                        <c:v>0</c:v>
                      </c:pt>
                      <c:pt idx="37">
                        <c:v>1.1000000000000001</c:v>
                      </c:pt>
                      <c:pt idx="38">
                        <c:v>0</c:v>
                      </c:pt>
                      <c:pt idx="39">
                        <c:v>2.5</c:v>
                      </c:pt>
                      <c:pt idx="40">
                        <c:v>2.1</c:v>
                      </c:pt>
                      <c:pt idx="41">
                        <c:v>2.4</c:v>
                      </c:pt>
                      <c:pt idx="42">
                        <c:v>6.7</c:v>
                      </c:pt>
                      <c:pt idx="43">
                        <c:v>7.5</c:v>
                      </c:pt>
                      <c:pt idx="44">
                        <c:v>4.5</c:v>
                      </c:pt>
                      <c:pt idx="45">
                        <c:v>4.5999999999999996</c:v>
                      </c:pt>
                      <c:pt idx="46">
                        <c:v>0</c:v>
                      </c:pt>
                      <c:pt idx="47">
                        <c:v>1.1000000000000001</c:v>
                      </c:pt>
                      <c:pt idx="48">
                        <c:v>0.1</c:v>
                      </c:pt>
                      <c:pt idx="49">
                        <c:v>1.4</c:v>
                      </c:pt>
                      <c:pt idx="50">
                        <c:v>0.9</c:v>
                      </c:pt>
                      <c:pt idx="51">
                        <c:v>0.6</c:v>
                      </c:pt>
                      <c:pt idx="52">
                        <c:v>0.2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0.2</c:v>
                      </c:pt>
                      <c:pt idx="57">
                        <c:v>0</c:v>
                      </c:pt>
                      <c:pt idx="58">
                        <c:v>0.9</c:v>
                      </c:pt>
                      <c:pt idx="59">
                        <c:v>0</c:v>
                      </c:pt>
                      <c:pt idx="60">
                        <c:v>0.3</c:v>
                      </c:pt>
                      <c:pt idx="61">
                        <c:v>0.2</c:v>
                      </c:pt>
                      <c:pt idx="62">
                        <c:v>0</c:v>
                      </c:pt>
                      <c:pt idx="63">
                        <c:v>2.8</c:v>
                      </c:pt>
                      <c:pt idx="64">
                        <c:v>0.8</c:v>
                      </c:pt>
                      <c:pt idx="65">
                        <c:v>1</c:v>
                      </c:pt>
                      <c:pt idx="66">
                        <c:v>1.1000000000000001</c:v>
                      </c:pt>
                      <c:pt idx="67">
                        <c:v>0.8</c:v>
                      </c:pt>
                      <c:pt idx="68">
                        <c:v>1.2</c:v>
                      </c:pt>
                      <c:pt idx="69">
                        <c:v>0.8</c:v>
                      </c:pt>
                      <c:pt idx="70">
                        <c:v>1</c:v>
                      </c:pt>
                      <c:pt idx="71">
                        <c:v>1.2</c:v>
                      </c:pt>
                      <c:pt idx="72">
                        <c:v>1</c:v>
                      </c:pt>
                      <c:pt idx="73">
                        <c:v>1.4</c:v>
                      </c:pt>
                      <c:pt idx="74">
                        <c:v>0.1</c:v>
                      </c:pt>
                      <c:pt idx="75">
                        <c:v>0.2</c:v>
                      </c:pt>
                      <c:pt idx="76">
                        <c:v>0</c:v>
                      </c:pt>
                      <c:pt idx="77">
                        <c:v>0.1</c:v>
                      </c:pt>
                      <c:pt idx="78">
                        <c:v>0.2</c:v>
                      </c:pt>
                      <c:pt idx="79">
                        <c:v>0.1</c:v>
                      </c:pt>
                      <c:pt idx="80">
                        <c:v>0.2</c:v>
                      </c:pt>
                      <c:pt idx="81">
                        <c:v>0.3</c:v>
                      </c:pt>
                      <c:pt idx="82">
                        <c:v>0.1</c:v>
                      </c:pt>
                      <c:pt idx="83">
                        <c:v>0.7</c:v>
                      </c:pt>
                      <c:pt idx="84">
                        <c:v>1.2</c:v>
                      </c:pt>
                      <c:pt idx="85">
                        <c:v>1.1000000000000001</c:v>
                      </c:pt>
                      <c:pt idx="86">
                        <c:v>1</c:v>
                      </c:pt>
                      <c:pt idx="87">
                        <c:v>0.8</c:v>
                      </c:pt>
                      <c:pt idx="88">
                        <c:v>0.8</c:v>
                      </c:pt>
                      <c:pt idx="89">
                        <c:v>0.5</c:v>
                      </c:pt>
                      <c:pt idx="90">
                        <c:v>0.5</c:v>
                      </c:pt>
                      <c:pt idx="91">
                        <c:v>0.6</c:v>
                      </c:pt>
                      <c:pt idx="92">
                        <c:v>7.2</c:v>
                      </c:pt>
                      <c:pt idx="93">
                        <c:v>9.3000000000000007</c:v>
                      </c:pt>
                      <c:pt idx="94">
                        <c:v>9.3000000000000007</c:v>
                      </c:pt>
                      <c:pt idx="95">
                        <c:v>9.4</c:v>
                      </c:pt>
                      <c:pt idx="96">
                        <c:v>9.4</c:v>
                      </c:pt>
                      <c:pt idx="97">
                        <c:v>9.3000000000000007</c:v>
                      </c:pt>
                      <c:pt idx="98">
                        <c:v>9.5</c:v>
                      </c:pt>
                      <c:pt idx="99">
                        <c:v>20.5</c:v>
                      </c:pt>
                      <c:pt idx="100">
                        <c:v>24.6</c:v>
                      </c:pt>
                      <c:pt idx="101">
                        <c:v>22.4</c:v>
                      </c:pt>
                      <c:pt idx="102">
                        <c:v>12.1</c:v>
                      </c:pt>
                      <c:pt idx="103">
                        <c:v>10.6</c:v>
                      </c:pt>
                      <c:pt idx="104">
                        <c:v>7.5</c:v>
                      </c:pt>
                      <c:pt idx="105">
                        <c:v>4.8</c:v>
                      </c:pt>
                      <c:pt idx="106">
                        <c:v>8</c:v>
                      </c:pt>
                      <c:pt idx="107">
                        <c:v>9.6999999999999993</c:v>
                      </c:pt>
                      <c:pt idx="108">
                        <c:v>7.8</c:v>
                      </c:pt>
                      <c:pt idx="109">
                        <c:v>10.7</c:v>
                      </c:pt>
                      <c:pt idx="110">
                        <c:v>13</c:v>
                      </c:pt>
                      <c:pt idx="111">
                        <c:v>20.9</c:v>
                      </c:pt>
                      <c:pt idx="112">
                        <c:v>32.5</c:v>
                      </c:pt>
                      <c:pt idx="113">
                        <c:v>23.7</c:v>
                      </c:pt>
                      <c:pt idx="114">
                        <c:v>13.6</c:v>
                      </c:pt>
                      <c:pt idx="115">
                        <c:v>3.9</c:v>
                      </c:pt>
                      <c:pt idx="116">
                        <c:v>5</c:v>
                      </c:pt>
                      <c:pt idx="117">
                        <c:v>5.0999999999999996</c:v>
                      </c:pt>
                      <c:pt idx="118">
                        <c:v>5.2</c:v>
                      </c:pt>
                      <c:pt idx="119">
                        <c:v>3.7</c:v>
                      </c:pt>
                      <c:pt idx="120">
                        <c:v>5.0999999999999996</c:v>
                      </c:pt>
                      <c:pt idx="121">
                        <c:v>22.1</c:v>
                      </c:pt>
                      <c:pt idx="122">
                        <c:v>18.3</c:v>
                      </c:pt>
                      <c:pt idx="123">
                        <c:v>7.8</c:v>
                      </c:pt>
                      <c:pt idx="124">
                        <c:v>6.9</c:v>
                      </c:pt>
                      <c:pt idx="125">
                        <c:v>6.9</c:v>
                      </c:pt>
                      <c:pt idx="126">
                        <c:v>10.9</c:v>
                      </c:pt>
                      <c:pt idx="127">
                        <c:v>18.100000000000001</c:v>
                      </c:pt>
                      <c:pt idx="128">
                        <c:v>12.1</c:v>
                      </c:pt>
                      <c:pt idx="129">
                        <c:v>12</c:v>
                      </c:pt>
                      <c:pt idx="130">
                        <c:v>10.3</c:v>
                      </c:pt>
                      <c:pt idx="131">
                        <c:v>9.9</c:v>
                      </c:pt>
                      <c:pt idx="132">
                        <c:v>7.7</c:v>
                      </c:pt>
                      <c:pt idx="133">
                        <c:v>11.8</c:v>
                      </c:pt>
                      <c:pt idx="134">
                        <c:v>12</c:v>
                      </c:pt>
                      <c:pt idx="135">
                        <c:v>7.6</c:v>
                      </c:pt>
                      <c:pt idx="136">
                        <c:v>7.6</c:v>
                      </c:pt>
                      <c:pt idx="137">
                        <c:v>1.1000000000000001</c:v>
                      </c:pt>
                      <c:pt idx="138">
                        <c:v>0.6</c:v>
                      </c:pt>
                      <c:pt idx="139">
                        <c:v>1.2</c:v>
                      </c:pt>
                      <c:pt idx="140">
                        <c:v>0.3</c:v>
                      </c:pt>
                      <c:pt idx="141">
                        <c:v>0.8</c:v>
                      </c:pt>
                      <c:pt idx="142">
                        <c:v>0.7</c:v>
                      </c:pt>
                      <c:pt idx="143">
                        <c:v>0.7</c:v>
                      </c:pt>
                      <c:pt idx="144">
                        <c:v>1.2</c:v>
                      </c:pt>
                      <c:pt idx="145">
                        <c:v>1.1000000000000001</c:v>
                      </c:pt>
                      <c:pt idx="146">
                        <c:v>0.3</c:v>
                      </c:pt>
                      <c:pt idx="147">
                        <c:v>0.3</c:v>
                      </c:pt>
                      <c:pt idx="148">
                        <c:v>0.5</c:v>
                      </c:pt>
                      <c:pt idx="149">
                        <c:v>0.3</c:v>
                      </c:pt>
                      <c:pt idx="150">
                        <c:v>0.7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1.3</c:v>
                      </c:pt>
                      <c:pt idx="167">
                        <c:v>1.8</c:v>
                      </c:pt>
                      <c:pt idx="168">
                        <c:v>4.3</c:v>
                      </c:pt>
                      <c:pt idx="169">
                        <c:v>1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0.3</c:v>
                      </c:pt>
                      <c:pt idx="174">
                        <c:v>0.3</c:v>
                      </c:pt>
                      <c:pt idx="175">
                        <c:v>0.3</c:v>
                      </c:pt>
                      <c:pt idx="176">
                        <c:v>0.4</c:v>
                      </c:pt>
                      <c:pt idx="177">
                        <c:v>0.4</c:v>
                      </c:pt>
                      <c:pt idx="178">
                        <c:v>0.3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11D4-4485-8266-0393C543BE32}"/>
                  </c:ext>
                </c:extLst>
              </c15:ser>
            </c15:filteredLineSeries>
            <c15:filteredLineSeries>
              <c15:ser>
                <c:idx val="3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8'!$C$262:$C$263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8'!$C$264:$C$446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86.6</c:v>
                      </c:pt>
                      <c:pt idx="1">
                        <c:v>87</c:v>
                      </c:pt>
                      <c:pt idx="2">
                        <c:v>86.800000000000011</c:v>
                      </c:pt>
                      <c:pt idx="3">
                        <c:v>84.6</c:v>
                      </c:pt>
                      <c:pt idx="4">
                        <c:v>85.3</c:v>
                      </c:pt>
                      <c:pt idx="5">
                        <c:v>88.2</c:v>
                      </c:pt>
                      <c:pt idx="6">
                        <c:v>88.300000000000011</c:v>
                      </c:pt>
                      <c:pt idx="7">
                        <c:v>90.6</c:v>
                      </c:pt>
                      <c:pt idx="8">
                        <c:v>92.899999999999991</c:v>
                      </c:pt>
                      <c:pt idx="9">
                        <c:v>92.40000000000002</c:v>
                      </c:pt>
                      <c:pt idx="10">
                        <c:v>90.600000000000009</c:v>
                      </c:pt>
                      <c:pt idx="11">
                        <c:v>90.6</c:v>
                      </c:pt>
                      <c:pt idx="12">
                        <c:v>89.399999999999991</c:v>
                      </c:pt>
                      <c:pt idx="13">
                        <c:v>86.399999999999991</c:v>
                      </c:pt>
                      <c:pt idx="14">
                        <c:v>84.81</c:v>
                      </c:pt>
                      <c:pt idx="15">
                        <c:v>84.01</c:v>
                      </c:pt>
                      <c:pt idx="16">
                        <c:v>79.41</c:v>
                      </c:pt>
                      <c:pt idx="17">
                        <c:v>80.81</c:v>
                      </c:pt>
                      <c:pt idx="18">
                        <c:v>85.9</c:v>
                      </c:pt>
                      <c:pt idx="19">
                        <c:v>87.300000000000011</c:v>
                      </c:pt>
                      <c:pt idx="20">
                        <c:v>81.099999999999994</c:v>
                      </c:pt>
                      <c:pt idx="21">
                        <c:v>80.900000000000006</c:v>
                      </c:pt>
                      <c:pt idx="22">
                        <c:v>84.9</c:v>
                      </c:pt>
                      <c:pt idx="23">
                        <c:v>84.700000000000017</c:v>
                      </c:pt>
                      <c:pt idx="24">
                        <c:v>84.200000000000017</c:v>
                      </c:pt>
                      <c:pt idx="25">
                        <c:v>77.5</c:v>
                      </c:pt>
                      <c:pt idx="26">
                        <c:v>87.9</c:v>
                      </c:pt>
                      <c:pt idx="27">
                        <c:v>82.3</c:v>
                      </c:pt>
                      <c:pt idx="28">
                        <c:v>84.199999999999989</c:v>
                      </c:pt>
                      <c:pt idx="29">
                        <c:v>88.6</c:v>
                      </c:pt>
                      <c:pt idx="30">
                        <c:v>87.700000000000017</c:v>
                      </c:pt>
                      <c:pt idx="31">
                        <c:v>86.399999999999977</c:v>
                      </c:pt>
                      <c:pt idx="32">
                        <c:v>87.199999999999989</c:v>
                      </c:pt>
                      <c:pt idx="33">
                        <c:v>85.399999999999991</c:v>
                      </c:pt>
                      <c:pt idx="34">
                        <c:v>75.099999999999994</c:v>
                      </c:pt>
                      <c:pt idx="35">
                        <c:v>72.7</c:v>
                      </c:pt>
                      <c:pt idx="36">
                        <c:v>70.599999999999994</c:v>
                      </c:pt>
                      <c:pt idx="37">
                        <c:v>81.31</c:v>
                      </c:pt>
                      <c:pt idx="38">
                        <c:v>79.799999999999983</c:v>
                      </c:pt>
                      <c:pt idx="39">
                        <c:v>84.899999999999991</c:v>
                      </c:pt>
                      <c:pt idx="40">
                        <c:v>88.799999999999983</c:v>
                      </c:pt>
                      <c:pt idx="41">
                        <c:v>90.300000000000011</c:v>
                      </c:pt>
                      <c:pt idx="42">
                        <c:v>89.3</c:v>
                      </c:pt>
                      <c:pt idx="43">
                        <c:v>85</c:v>
                      </c:pt>
                      <c:pt idx="44">
                        <c:v>78.100000000000009</c:v>
                      </c:pt>
                      <c:pt idx="45">
                        <c:v>80.5</c:v>
                      </c:pt>
                      <c:pt idx="46">
                        <c:v>83.609999999999985</c:v>
                      </c:pt>
                      <c:pt idx="47">
                        <c:v>85.509999999999991</c:v>
                      </c:pt>
                      <c:pt idx="48">
                        <c:v>83</c:v>
                      </c:pt>
                      <c:pt idx="49">
                        <c:v>79.500000000000014</c:v>
                      </c:pt>
                      <c:pt idx="50">
                        <c:v>85.899999999999991</c:v>
                      </c:pt>
                      <c:pt idx="51">
                        <c:v>85.300000000000011</c:v>
                      </c:pt>
                      <c:pt idx="52">
                        <c:v>86.300000000000011</c:v>
                      </c:pt>
                      <c:pt idx="53">
                        <c:v>89.200000000000017</c:v>
                      </c:pt>
                      <c:pt idx="54">
                        <c:v>86.3</c:v>
                      </c:pt>
                      <c:pt idx="55">
                        <c:v>84.399999999999991</c:v>
                      </c:pt>
                      <c:pt idx="56">
                        <c:v>83.5</c:v>
                      </c:pt>
                      <c:pt idx="57">
                        <c:v>83</c:v>
                      </c:pt>
                      <c:pt idx="58">
                        <c:v>82.6</c:v>
                      </c:pt>
                      <c:pt idx="59">
                        <c:v>82.1</c:v>
                      </c:pt>
                      <c:pt idx="60">
                        <c:v>84.3</c:v>
                      </c:pt>
                      <c:pt idx="61">
                        <c:v>83.6</c:v>
                      </c:pt>
                      <c:pt idx="62">
                        <c:v>82.399999999999991</c:v>
                      </c:pt>
                      <c:pt idx="63">
                        <c:v>88.899999999999991</c:v>
                      </c:pt>
                      <c:pt idx="64">
                        <c:v>86.199999999999989</c:v>
                      </c:pt>
                      <c:pt idx="65">
                        <c:v>79.899999999999991</c:v>
                      </c:pt>
                      <c:pt idx="66">
                        <c:v>80.600000000000009</c:v>
                      </c:pt>
                      <c:pt idx="67">
                        <c:v>81.8</c:v>
                      </c:pt>
                      <c:pt idx="68">
                        <c:v>78.100000000000009</c:v>
                      </c:pt>
                      <c:pt idx="69">
                        <c:v>80.600000000000009</c:v>
                      </c:pt>
                      <c:pt idx="70">
                        <c:v>81.5</c:v>
                      </c:pt>
                      <c:pt idx="71">
                        <c:v>85.999999999999986</c:v>
                      </c:pt>
                      <c:pt idx="72">
                        <c:v>86.5</c:v>
                      </c:pt>
                      <c:pt idx="73">
                        <c:v>81.599999999999994</c:v>
                      </c:pt>
                      <c:pt idx="74">
                        <c:v>85.199999999999989</c:v>
                      </c:pt>
                      <c:pt idx="75">
                        <c:v>81.400000000000006</c:v>
                      </c:pt>
                      <c:pt idx="76">
                        <c:v>83.6</c:v>
                      </c:pt>
                      <c:pt idx="77">
                        <c:v>83.310000000000016</c:v>
                      </c:pt>
                      <c:pt idx="78">
                        <c:v>82.600000000000009</c:v>
                      </c:pt>
                      <c:pt idx="79">
                        <c:v>80.099999999999994</c:v>
                      </c:pt>
                      <c:pt idx="80">
                        <c:v>79.699999999999989</c:v>
                      </c:pt>
                      <c:pt idx="81">
                        <c:v>86.899999999999977</c:v>
                      </c:pt>
                      <c:pt idx="82">
                        <c:v>87.899999999999991</c:v>
                      </c:pt>
                      <c:pt idx="83">
                        <c:v>87.820000000000007</c:v>
                      </c:pt>
                      <c:pt idx="84">
                        <c:v>89.399999999999991</c:v>
                      </c:pt>
                      <c:pt idx="85">
                        <c:v>89.31</c:v>
                      </c:pt>
                      <c:pt idx="86">
                        <c:v>87.109999999999985</c:v>
                      </c:pt>
                      <c:pt idx="87">
                        <c:v>90.81</c:v>
                      </c:pt>
                      <c:pt idx="88">
                        <c:v>91.3</c:v>
                      </c:pt>
                      <c:pt idx="89">
                        <c:v>91</c:v>
                      </c:pt>
                      <c:pt idx="90">
                        <c:v>89.000000000000014</c:v>
                      </c:pt>
                      <c:pt idx="91">
                        <c:v>90.4</c:v>
                      </c:pt>
                      <c:pt idx="92">
                        <c:v>91.199999999999989</c:v>
                      </c:pt>
                      <c:pt idx="93">
                        <c:v>89.2</c:v>
                      </c:pt>
                      <c:pt idx="94">
                        <c:v>84.2</c:v>
                      </c:pt>
                      <c:pt idx="95">
                        <c:v>84.9</c:v>
                      </c:pt>
                      <c:pt idx="96">
                        <c:v>86.6</c:v>
                      </c:pt>
                      <c:pt idx="97">
                        <c:v>87.59999999999998</c:v>
                      </c:pt>
                      <c:pt idx="98">
                        <c:v>82.1</c:v>
                      </c:pt>
                      <c:pt idx="99">
                        <c:v>77</c:v>
                      </c:pt>
                      <c:pt idx="100">
                        <c:v>79.099999999999994</c:v>
                      </c:pt>
                      <c:pt idx="101">
                        <c:v>79.109999999999985</c:v>
                      </c:pt>
                      <c:pt idx="102">
                        <c:v>77.999999999999986</c:v>
                      </c:pt>
                      <c:pt idx="103">
                        <c:v>79.2</c:v>
                      </c:pt>
                      <c:pt idx="104">
                        <c:v>80.7</c:v>
                      </c:pt>
                      <c:pt idx="105">
                        <c:v>84.5</c:v>
                      </c:pt>
                      <c:pt idx="106">
                        <c:v>83.31</c:v>
                      </c:pt>
                      <c:pt idx="107">
                        <c:v>84.21</c:v>
                      </c:pt>
                      <c:pt idx="108">
                        <c:v>84.81</c:v>
                      </c:pt>
                      <c:pt idx="109">
                        <c:v>85.01</c:v>
                      </c:pt>
                      <c:pt idx="110">
                        <c:v>84.91</c:v>
                      </c:pt>
                      <c:pt idx="111">
                        <c:v>83.510000000000019</c:v>
                      </c:pt>
                      <c:pt idx="112">
                        <c:v>89.41</c:v>
                      </c:pt>
                      <c:pt idx="113">
                        <c:v>93.509999999999991</c:v>
                      </c:pt>
                      <c:pt idx="114">
                        <c:v>90.81</c:v>
                      </c:pt>
                      <c:pt idx="115">
                        <c:v>87.199999999999989</c:v>
                      </c:pt>
                      <c:pt idx="116">
                        <c:v>84.300000000000011</c:v>
                      </c:pt>
                      <c:pt idx="117">
                        <c:v>83.999999999999986</c:v>
                      </c:pt>
                      <c:pt idx="118">
                        <c:v>84.1</c:v>
                      </c:pt>
                      <c:pt idx="119">
                        <c:v>83.61</c:v>
                      </c:pt>
                      <c:pt idx="120">
                        <c:v>85</c:v>
                      </c:pt>
                      <c:pt idx="121">
                        <c:v>83.4</c:v>
                      </c:pt>
                      <c:pt idx="122">
                        <c:v>87.5</c:v>
                      </c:pt>
                      <c:pt idx="123">
                        <c:v>89.699999999999989</c:v>
                      </c:pt>
                      <c:pt idx="124">
                        <c:v>90.500000000000014</c:v>
                      </c:pt>
                      <c:pt idx="125">
                        <c:v>87.1</c:v>
                      </c:pt>
                      <c:pt idx="126">
                        <c:v>82.9</c:v>
                      </c:pt>
                      <c:pt idx="127">
                        <c:v>85.6</c:v>
                      </c:pt>
                      <c:pt idx="128">
                        <c:v>82.899999999999991</c:v>
                      </c:pt>
                      <c:pt idx="129">
                        <c:v>88.309999999999988</c:v>
                      </c:pt>
                      <c:pt idx="130">
                        <c:v>89.1</c:v>
                      </c:pt>
                      <c:pt idx="131">
                        <c:v>84.199999999999989</c:v>
                      </c:pt>
                      <c:pt idx="132">
                        <c:v>84.100000000000009</c:v>
                      </c:pt>
                      <c:pt idx="133">
                        <c:v>82.199999999999989</c:v>
                      </c:pt>
                      <c:pt idx="134">
                        <c:v>77.809999999999974</c:v>
                      </c:pt>
                      <c:pt idx="135">
                        <c:v>82.9</c:v>
                      </c:pt>
                      <c:pt idx="136">
                        <c:v>84.199999999999989</c:v>
                      </c:pt>
                      <c:pt idx="137">
                        <c:v>84.6</c:v>
                      </c:pt>
                      <c:pt idx="138">
                        <c:v>85.609999999999985</c:v>
                      </c:pt>
                      <c:pt idx="139">
                        <c:v>88.1</c:v>
                      </c:pt>
                      <c:pt idx="140">
                        <c:v>86.6</c:v>
                      </c:pt>
                      <c:pt idx="141">
                        <c:v>84.2</c:v>
                      </c:pt>
                      <c:pt idx="142">
                        <c:v>84</c:v>
                      </c:pt>
                      <c:pt idx="143">
                        <c:v>84.1</c:v>
                      </c:pt>
                      <c:pt idx="144">
                        <c:v>84.1</c:v>
                      </c:pt>
                      <c:pt idx="145">
                        <c:v>84.3</c:v>
                      </c:pt>
                      <c:pt idx="146">
                        <c:v>83</c:v>
                      </c:pt>
                      <c:pt idx="147">
                        <c:v>82.8</c:v>
                      </c:pt>
                      <c:pt idx="148">
                        <c:v>83.7</c:v>
                      </c:pt>
                      <c:pt idx="149">
                        <c:v>83.51</c:v>
                      </c:pt>
                      <c:pt idx="150">
                        <c:v>78.300000000000011</c:v>
                      </c:pt>
                      <c:pt idx="152">
                        <c:v>77.099999999999994</c:v>
                      </c:pt>
                      <c:pt idx="153">
                        <c:v>78.400000000000006</c:v>
                      </c:pt>
                      <c:pt idx="154">
                        <c:v>82.000000000000014</c:v>
                      </c:pt>
                      <c:pt idx="155">
                        <c:v>82.9</c:v>
                      </c:pt>
                      <c:pt idx="156">
                        <c:v>85.300000000000011</c:v>
                      </c:pt>
                      <c:pt idx="157">
                        <c:v>87.899999999999991</c:v>
                      </c:pt>
                      <c:pt idx="158">
                        <c:v>86.999999999999986</c:v>
                      </c:pt>
                      <c:pt idx="159">
                        <c:v>84.299999999999983</c:v>
                      </c:pt>
                      <c:pt idx="160">
                        <c:v>86.01</c:v>
                      </c:pt>
                      <c:pt idx="161">
                        <c:v>88.51</c:v>
                      </c:pt>
                      <c:pt idx="162">
                        <c:v>86.800000000000011</c:v>
                      </c:pt>
                      <c:pt idx="163">
                        <c:v>86.9</c:v>
                      </c:pt>
                      <c:pt idx="164">
                        <c:v>97.6</c:v>
                      </c:pt>
                      <c:pt idx="165">
                        <c:v>81.299999999999983</c:v>
                      </c:pt>
                      <c:pt idx="166">
                        <c:v>84.399999999999977</c:v>
                      </c:pt>
                      <c:pt idx="167">
                        <c:v>88.500000000000014</c:v>
                      </c:pt>
                      <c:pt idx="168">
                        <c:v>86.300000000000011</c:v>
                      </c:pt>
                      <c:pt idx="169">
                        <c:v>83.600000000000009</c:v>
                      </c:pt>
                      <c:pt idx="170">
                        <c:v>81.5</c:v>
                      </c:pt>
                      <c:pt idx="171">
                        <c:v>81.500000000000014</c:v>
                      </c:pt>
                      <c:pt idx="172">
                        <c:v>84.799999999999983</c:v>
                      </c:pt>
                      <c:pt idx="173">
                        <c:v>79.5</c:v>
                      </c:pt>
                      <c:pt idx="174">
                        <c:v>86.3</c:v>
                      </c:pt>
                      <c:pt idx="175">
                        <c:v>88.100000000000009</c:v>
                      </c:pt>
                      <c:pt idx="176">
                        <c:v>84.300000000000011</c:v>
                      </c:pt>
                      <c:pt idx="177">
                        <c:v>86.3</c:v>
                      </c:pt>
                      <c:pt idx="178">
                        <c:v>87.299999999999983</c:v>
                      </c:pt>
                      <c:pt idx="179">
                        <c:v>86.1</c:v>
                      </c:pt>
                      <c:pt idx="180">
                        <c:v>75.110000000000014</c:v>
                      </c:pt>
                      <c:pt idx="181">
                        <c:v>84.6</c:v>
                      </c:pt>
                      <c:pt idx="182">
                        <c:v>85.11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11D4-4485-8266-0393C543BE32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8'!$D$262:$D$263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8'!$D$264:$D$446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58.5</c:v>
                      </c:pt>
                      <c:pt idx="1">
                        <c:v>52.5</c:v>
                      </c:pt>
                      <c:pt idx="2">
                        <c:v>63.099999999999994</c:v>
                      </c:pt>
                      <c:pt idx="3">
                        <c:v>63.800000000000004</c:v>
                      </c:pt>
                      <c:pt idx="4">
                        <c:v>63.7</c:v>
                      </c:pt>
                      <c:pt idx="5">
                        <c:v>66.7</c:v>
                      </c:pt>
                      <c:pt idx="6">
                        <c:v>70.099999999999994</c:v>
                      </c:pt>
                      <c:pt idx="7">
                        <c:v>75.099999999999994</c:v>
                      </c:pt>
                      <c:pt idx="8">
                        <c:v>71.2</c:v>
                      </c:pt>
                      <c:pt idx="9">
                        <c:v>73.899999999999991</c:v>
                      </c:pt>
                      <c:pt idx="10">
                        <c:v>77.3</c:v>
                      </c:pt>
                      <c:pt idx="11">
                        <c:v>70.599999999999994</c:v>
                      </c:pt>
                      <c:pt idx="12">
                        <c:v>76.100000000000009</c:v>
                      </c:pt>
                      <c:pt idx="13">
                        <c:v>79.8</c:v>
                      </c:pt>
                      <c:pt idx="14">
                        <c:v>81.59</c:v>
                      </c:pt>
                      <c:pt idx="15">
                        <c:v>82.99</c:v>
                      </c:pt>
                      <c:pt idx="16">
                        <c:v>80.59</c:v>
                      </c:pt>
                      <c:pt idx="17">
                        <c:v>78.490000000000009</c:v>
                      </c:pt>
                      <c:pt idx="18">
                        <c:v>84.9</c:v>
                      </c:pt>
                      <c:pt idx="19">
                        <c:v>84.1</c:v>
                      </c:pt>
                      <c:pt idx="20">
                        <c:v>89.5</c:v>
                      </c:pt>
                      <c:pt idx="21">
                        <c:v>91</c:v>
                      </c:pt>
                      <c:pt idx="22">
                        <c:v>86.6</c:v>
                      </c:pt>
                      <c:pt idx="23">
                        <c:v>88.199999999999989</c:v>
                      </c:pt>
                      <c:pt idx="24">
                        <c:v>92.6</c:v>
                      </c:pt>
                      <c:pt idx="25">
                        <c:v>92.9</c:v>
                      </c:pt>
                      <c:pt idx="26">
                        <c:v>83.1</c:v>
                      </c:pt>
                      <c:pt idx="27">
                        <c:v>84.7</c:v>
                      </c:pt>
                      <c:pt idx="28">
                        <c:v>84</c:v>
                      </c:pt>
                      <c:pt idx="29">
                        <c:v>86.800000000000011</c:v>
                      </c:pt>
                      <c:pt idx="30">
                        <c:v>79.099999999999994</c:v>
                      </c:pt>
                      <c:pt idx="31">
                        <c:v>82.800000000000011</c:v>
                      </c:pt>
                      <c:pt idx="32">
                        <c:v>88.9</c:v>
                      </c:pt>
                      <c:pt idx="33">
                        <c:v>89.7</c:v>
                      </c:pt>
                      <c:pt idx="34">
                        <c:v>88.1</c:v>
                      </c:pt>
                      <c:pt idx="35">
                        <c:v>84.399999999999991</c:v>
                      </c:pt>
                      <c:pt idx="36">
                        <c:v>94.5</c:v>
                      </c:pt>
                      <c:pt idx="37">
                        <c:v>98.389999999999986</c:v>
                      </c:pt>
                      <c:pt idx="38">
                        <c:v>101.9</c:v>
                      </c:pt>
                      <c:pt idx="39">
                        <c:v>111.10000000000001</c:v>
                      </c:pt>
                      <c:pt idx="40">
                        <c:v>110.4</c:v>
                      </c:pt>
                      <c:pt idx="41">
                        <c:v>110.5</c:v>
                      </c:pt>
                      <c:pt idx="42">
                        <c:v>110.7</c:v>
                      </c:pt>
                      <c:pt idx="43">
                        <c:v>111.19999999999999</c:v>
                      </c:pt>
                      <c:pt idx="44">
                        <c:v>111.2</c:v>
                      </c:pt>
                      <c:pt idx="45">
                        <c:v>110.9</c:v>
                      </c:pt>
                      <c:pt idx="46">
                        <c:v>100.49000000000001</c:v>
                      </c:pt>
                      <c:pt idx="47">
                        <c:v>94.69</c:v>
                      </c:pt>
                      <c:pt idx="48">
                        <c:v>103.6</c:v>
                      </c:pt>
                      <c:pt idx="49">
                        <c:v>111.3</c:v>
                      </c:pt>
                      <c:pt idx="50">
                        <c:v>106.3</c:v>
                      </c:pt>
                      <c:pt idx="51">
                        <c:v>100.1</c:v>
                      </c:pt>
                      <c:pt idx="52">
                        <c:v>104.6</c:v>
                      </c:pt>
                      <c:pt idx="53">
                        <c:v>91.6</c:v>
                      </c:pt>
                      <c:pt idx="54">
                        <c:v>84.100000000000009</c:v>
                      </c:pt>
                      <c:pt idx="55">
                        <c:v>86.3</c:v>
                      </c:pt>
                      <c:pt idx="56">
                        <c:v>87</c:v>
                      </c:pt>
                      <c:pt idx="57">
                        <c:v>90.800000000000011</c:v>
                      </c:pt>
                      <c:pt idx="58">
                        <c:v>88</c:v>
                      </c:pt>
                      <c:pt idx="59">
                        <c:v>80.400000000000006</c:v>
                      </c:pt>
                      <c:pt idx="60">
                        <c:v>79.7</c:v>
                      </c:pt>
                      <c:pt idx="61">
                        <c:v>79.099999999999994</c:v>
                      </c:pt>
                      <c:pt idx="62">
                        <c:v>81.3</c:v>
                      </c:pt>
                      <c:pt idx="63">
                        <c:v>96.7</c:v>
                      </c:pt>
                      <c:pt idx="64">
                        <c:v>91.9</c:v>
                      </c:pt>
                      <c:pt idx="65">
                        <c:v>90.3</c:v>
                      </c:pt>
                      <c:pt idx="66">
                        <c:v>91.7</c:v>
                      </c:pt>
                      <c:pt idx="67">
                        <c:v>93.8</c:v>
                      </c:pt>
                      <c:pt idx="68">
                        <c:v>92.8</c:v>
                      </c:pt>
                      <c:pt idx="69">
                        <c:v>84.2</c:v>
                      </c:pt>
                      <c:pt idx="70">
                        <c:v>87.5</c:v>
                      </c:pt>
                      <c:pt idx="71">
                        <c:v>89.2</c:v>
                      </c:pt>
                      <c:pt idx="72">
                        <c:v>89.6</c:v>
                      </c:pt>
                      <c:pt idx="73">
                        <c:v>80.099999999999994</c:v>
                      </c:pt>
                      <c:pt idx="74">
                        <c:v>77.900000000000006</c:v>
                      </c:pt>
                      <c:pt idx="75">
                        <c:v>79.900000000000006</c:v>
                      </c:pt>
                      <c:pt idx="76">
                        <c:v>85.5</c:v>
                      </c:pt>
                      <c:pt idx="77">
                        <c:v>78.989999999999995</c:v>
                      </c:pt>
                      <c:pt idx="78">
                        <c:v>80.8</c:v>
                      </c:pt>
                      <c:pt idx="79">
                        <c:v>81</c:v>
                      </c:pt>
                      <c:pt idx="80">
                        <c:v>82.4</c:v>
                      </c:pt>
                      <c:pt idx="81">
                        <c:v>83.800000000000011</c:v>
                      </c:pt>
                      <c:pt idx="82">
                        <c:v>84.2</c:v>
                      </c:pt>
                      <c:pt idx="83">
                        <c:v>86.08</c:v>
                      </c:pt>
                      <c:pt idx="84">
                        <c:v>82.8</c:v>
                      </c:pt>
                      <c:pt idx="85">
                        <c:v>82.59</c:v>
                      </c:pt>
                      <c:pt idx="86">
                        <c:v>87.990000000000009</c:v>
                      </c:pt>
                      <c:pt idx="87">
                        <c:v>85.990000000000009</c:v>
                      </c:pt>
                      <c:pt idx="88">
                        <c:v>86.7</c:v>
                      </c:pt>
                      <c:pt idx="89">
                        <c:v>82.5</c:v>
                      </c:pt>
                      <c:pt idx="90">
                        <c:v>87.3</c:v>
                      </c:pt>
                      <c:pt idx="91">
                        <c:v>82.1</c:v>
                      </c:pt>
                      <c:pt idx="92">
                        <c:v>81.5</c:v>
                      </c:pt>
                      <c:pt idx="93">
                        <c:v>86.2</c:v>
                      </c:pt>
                      <c:pt idx="94">
                        <c:v>102.7</c:v>
                      </c:pt>
                      <c:pt idx="95">
                        <c:v>100.4</c:v>
                      </c:pt>
                      <c:pt idx="96">
                        <c:v>96.800000000000011</c:v>
                      </c:pt>
                      <c:pt idx="97">
                        <c:v>99.100000000000009</c:v>
                      </c:pt>
                      <c:pt idx="98">
                        <c:v>98.9</c:v>
                      </c:pt>
                      <c:pt idx="99">
                        <c:v>104.6</c:v>
                      </c:pt>
                      <c:pt idx="100">
                        <c:v>112</c:v>
                      </c:pt>
                      <c:pt idx="101">
                        <c:v>96.59</c:v>
                      </c:pt>
                      <c:pt idx="102">
                        <c:v>107.7</c:v>
                      </c:pt>
                      <c:pt idx="103">
                        <c:v>104.3</c:v>
                      </c:pt>
                      <c:pt idx="104">
                        <c:v>105.10000000000001</c:v>
                      </c:pt>
                      <c:pt idx="105">
                        <c:v>104.5</c:v>
                      </c:pt>
                      <c:pt idx="106">
                        <c:v>91.59</c:v>
                      </c:pt>
                      <c:pt idx="107">
                        <c:v>96.29</c:v>
                      </c:pt>
                      <c:pt idx="108">
                        <c:v>93.19</c:v>
                      </c:pt>
                      <c:pt idx="109">
                        <c:v>109.49</c:v>
                      </c:pt>
                      <c:pt idx="110">
                        <c:v>109.28999999999999</c:v>
                      </c:pt>
                      <c:pt idx="111">
                        <c:v>109.28999999999999</c:v>
                      </c:pt>
                      <c:pt idx="112">
                        <c:v>108.39000000000001</c:v>
                      </c:pt>
                      <c:pt idx="113">
                        <c:v>106.49000000000001</c:v>
                      </c:pt>
                      <c:pt idx="114">
                        <c:v>99.09</c:v>
                      </c:pt>
                      <c:pt idx="115">
                        <c:v>100.30000000000001</c:v>
                      </c:pt>
                      <c:pt idx="116">
                        <c:v>107</c:v>
                      </c:pt>
                      <c:pt idx="117">
                        <c:v>104.10000000000001</c:v>
                      </c:pt>
                      <c:pt idx="118">
                        <c:v>106.4</c:v>
                      </c:pt>
                      <c:pt idx="119">
                        <c:v>106.99</c:v>
                      </c:pt>
                      <c:pt idx="120">
                        <c:v>112.1</c:v>
                      </c:pt>
                      <c:pt idx="121">
                        <c:v>112.6</c:v>
                      </c:pt>
                      <c:pt idx="122">
                        <c:v>113</c:v>
                      </c:pt>
                      <c:pt idx="123">
                        <c:v>108.9</c:v>
                      </c:pt>
                      <c:pt idx="124">
                        <c:v>109.89999999999999</c:v>
                      </c:pt>
                      <c:pt idx="125">
                        <c:v>109.4</c:v>
                      </c:pt>
                      <c:pt idx="126">
                        <c:v>102.6</c:v>
                      </c:pt>
                      <c:pt idx="127">
                        <c:v>110.9</c:v>
                      </c:pt>
                      <c:pt idx="128">
                        <c:v>112.7</c:v>
                      </c:pt>
                      <c:pt idx="129">
                        <c:v>104.89</c:v>
                      </c:pt>
                      <c:pt idx="130">
                        <c:v>96.5</c:v>
                      </c:pt>
                      <c:pt idx="131">
                        <c:v>94.5</c:v>
                      </c:pt>
                      <c:pt idx="132">
                        <c:v>98.3</c:v>
                      </c:pt>
                      <c:pt idx="133">
                        <c:v>98.9</c:v>
                      </c:pt>
                      <c:pt idx="134">
                        <c:v>93.390000000000015</c:v>
                      </c:pt>
                      <c:pt idx="135">
                        <c:v>85</c:v>
                      </c:pt>
                      <c:pt idx="136">
                        <c:v>87.800000000000011</c:v>
                      </c:pt>
                      <c:pt idx="137">
                        <c:v>84.9</c:v>
                      </c:pt>
                      <c:pt idx="138">
                        <c:v>85.09</c:v>
                      </c:pt>
                      <c:pt idx="139">
                        <c:v>84.4</c:v>
                      </c:pt>
                      <c:pt idx="140">
                        <c:v>84</c:v>
                      </c:pt>
                      <c:pt idx="141">
                        <c:v>73.3</c:v>
                      </c:pt>
                      <c:pt idx="142">
                        <c:v>74.099999999999994</c:v>
                      </c:pt>
                      <c:pt idx="143">
                        <c:v>74.400000000000006</c:v>
                      </c:pt>
                      <c:pt idx="144">
                        <c:v>74</c:v>
                      </c:pt>
                      <c:pt idx="145">
                        <c:v>75.2</c:v>
                      </c:pt>
                      <c:pt idx="146">
                        <c:v>74</c:v>
                      </c:pt>
                      <c:pt idx="147">
                        <c:v>73.2</c:v>
                      </c:pt>
                      <c:pt idx="148">
                        <c:v>80.2</c:v>
                      </c:pt>
                      <c:pt idx="149">
                        <c:v>74.89</c:v>
                      </c:pt>
                      <c:pt idx="150">
                        <c:v>77</c:v>
                      </c:pt>
                      <c:pt idx="152">
                        <c:v>82.1</c:v>
                      </c:pt>
                      <c:pt idx="153">
                        <c:v>77.5</c:v>
                      </c:pt>
                      <c:pt idx="154">
                        <c:v>77.8</c:v>
                      </c:pt>
                      <c:pt idx="155">
                        <c:v>73.5</c:v>
                      </c:pt>
                      <c:pt idx="156">
                        <c:v>73.599999999999994</c:v>
                      </c:pt>
                      <c:pt idx="157">
                        <c:v>72.2</c:v>
                      </c:pt>
                      <c:pt idx="158">
                        <c:v>83.2</c:v>
                      </c:pt>
                      <c:pt idx="159">
                        <c:v>75.900000000000006</c:v>
                      </c:pt>
                      <c:pt idx="160">
                        <c:v>75.589999999999989</c:v>
                      </c:pt>
                      <c:pt idx="161">
                        <c:v>74.489999999999995</c:v>
                      </c:pt>
                      <c:pt idx="162">
                        <c:v>79.5</c:v>
                      </c:pt>
                      <c:pt idx="163">
                        <c:v>84.9</c:v>
                      </c:pt>
                      <c:pt idx="164">
                        <c:v>88.300000000000011</c:v>
                      </c:pt>
                      <c:pt idx="165">
                        <c:v>94.9</c:v>
                      </c:pt>
                      <c:pt idx="166">
                        <c:v>82.800000000000011</c:v>
                      </c:pt>
                      <c:pt idx="167">
                        <c:v>80.899999999999991</c:v>
                      </c:pt>
                      <c:pt idx="168">
                        <c:v>82.1</c:v>
                      </c:pt>
                      <c:pt idx="169">
                        <c:v>76.8</c:v>
                      </c:pt>
                      <c:pt idx="170">
                        <c:v>81.900000000000006</c:v>
                      </c:pt>
                      <c:pt idx="171">
                        <c:v>75.8</c:v>
                      </c:pt>
                      <c:pt idx="172">
                        <c:v>72.400000000000006</c:v>
                      </c:pt>
                      <c:pt idx="173">
                        <c:v>80.599999999999994</c:v>
                      </c:pt>
                      <c:pt idx="174">
                        <c:v>78.7</c:v>
                      </c:pt>
                      <c:pt idx="175">
                        <c:v>75.3</c:v>
                      </c:pt>
                      <c:pt idx="176">
                        <c:v>80</c:v>
                      </c:pt>
                      <c:pt idx="177">
                        <c:v>74.3</c:v>
                      </c:pt>
                      <c:pt idx="178">
                        <c:v>68.300000000000011</c:v>
                      </c:pt>
                      <c:pt idx="179">
                        <c:v>75.599999999999994</c:v>
                      </c:pt>
                      <c:pt idx="180">
                        <c:v>76.789999999999992</c:v>
                      </c:pt>
                      <c:pt idx="181">
                        <c:v>71.599999999999994</c:v>
                      </c:pt>
                      <c:pt idx="182">
                        <c:v>73.39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11D4-4485-8266-0393C543BE32}"/>
                  </c:ext>
                </c:extLst>
              </c15:ser>
            </c15:filteredLineSeries>
            <c15:filteredLine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8'!$G$262:$G$263</c15:sqref>
                        </c15:formulaRef>
                      </c:ext>
                    </c:extLst>
                    <c:strCache>
                      <c:ptCount val="2"/>
                      <c:pt idx="0">
                        <c:v>Supply</c:v>
                      </c:pt>
                      <c:pt idx="1">
                        <c:v>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6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8'!$A$264:$A$446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8'!$G$264:$G$446</c15:sqref>
                        </c15:formulaRef>
                      </c:ext>
                    </c:extLst>
                    <c:numCache>
                      <c:formatCode>0</c:formatCode>
                      <c:ptCount val="183"/>
                      <c:pt idx="0">
                        <c:v>0.182</c:v>
                      </c:pt>
                      <c:pt idx="1">
                        <c:v>0.35610000000000003</c:v>
                      </c:pt>
                      <c:pt idx="2">
                        <c:v>0.53610000000000002</c:v>
                      </c:pt>
                      <c:pt idx="3">
                        <c:v>0.71460000000000001</c:v>
                      </c:pt>
                      <c:pt idx="4">
                        <c:v>0.87809999999999999</c:v>
                      </c:pt>
                      <c:pt idx="5">
                        <c:v>1.0455000000000001</c:v>
                      </c:pt>
                      <c:pt idx="6">
                        <c:v>1.2162999999999997</c:v>
                      </c:pt>
                      <c:pt idx="7">
                        <c:v>1.3911999999999998</c:v>
                      </c:pt>
                      <c:pt idx="8">
                        <c:v>1.5642999999999998</c:v>
                      </c:pt>
                      <c:pt idx="9">
                        <c:v>1.7435999999999996</c:v>
                      </c:pt>
                      <c:pt idx="10">
                        <c:v>1.9433999999999998</c:v>
                      </c:pt>
                      <c:pt idx="11">
                        <c:v>2.1259999999999994</c:v>
                      </c:pt>
                      <c:pt idx="12">
                        <c:v>2.3410000000000002</c:v>
                      </c:pt>
                      <c:pt idx="13">
                        <c:v>2.5761000000000003</c:v>
                      </c:pt>
                      <c:pt idx="14">
                        <c:v>2.7554000000000003</c:v>
                      </c:pt>
                      <c:pt idx="15">
                        <c:v>2.9331999999999998</c:v>
                      </c:pt>
                      <c:pt idx="16">
                        <c:v>3.1019999999999999</c:v>
                      </c:pt>
                      <c:pt idx="17">
                        <c:v>3.2700999999999998</c:v>
                      </c:pt>
                      <c:pt idx="18">
                        <c:v>3.4482000000000004</c:v>
                      </c:pt>
                      <c:pt idx="19">
                        <c:v>3.6269999999999998</c:v>
                      </c:pt>
                      <c:pt idx="20">
                        <c:v>3.8064</c:v>
                      </c:pt>
                      <c:pt idx="21">
                        <c:v>3.9856000000000003</c:v>
                      </c:pt>
                      <c:pt idx="22">
                        <c:v>4.1621999999999995</c:v>
                      </c:pt>
                      <c:pt idx="23">
                        <c:v>4.3410000000000002</c:v>
                      </c:pt>
                      <c:pt idx="24">
                        <c:v>4.5271999999999997</c:v>
                      </c:pt>
                      <c:pt idx="25">
                        <c:v>4.7073999999999998</c:v>
                      </c:pt>
                      <c:pt idx="26">
                        <c:v>4.8907000000000007</c:v>
                      </c:pt>
                      <c:pt idx="27">
                        <c:v>5.0709999999999997</c:v>
                      </c:pt>
                      <c:pt idx="28">
                        <c:v>5.2640000000000002</c:v>
                      </c:pt>
                      <c:pt idx="29">
                        <c:v>5.4615999999999998</c:v>
                      </c:pt>
                      <c:pt idx="30">
                        <c:v>5.6513999999999998</c:v>
                      </c:pt>
                      <c:pt idx="31">
                        <c:v>5.8481999999999994</c:v>
                      </c:pt>
                      <c:pt idx="32">
                        <c:v>6.0446999999999997</c:v>
                      </c:pt>
                      <c:pt idx="33">
                        <c:v>6.241299999999999</c:v>
                      </c:pt>
                      <c:pt idx="34">
                        <c:v>6.4723999999999995</c:v>
                      </c:pt>
                      <c:pt idx="35">
                        <c:v>6.7080999999999991</c:v>
                      </c:pt>
                      <c:pt idx="36">
                        <c:v>6.9311999999999987</c:v>
                      </c:pt>
                      <c:pt idx="37">
                        <c:v>7.1462999999999992</c:v>
                      </c:pt>
                      <c:pt idx="38">
                        <c:v>7.3754999999999997</c:v>
                      </c:pt>
                      <c:pt idx="39">
                        <c:v>7.6006999999999998</c:v>
                      </c:pt>
                      <c:pt idx="40">
                        <c:v>7.8301999999999996</c:v>
                      </c:pt>
                      <c:pt idx="41">
                        <c:v>8.0581999999999994</c:v>
                      </c:pt>
                      <c:pt idx="42">
                        <c:v>8.3116999999999983</c:v>
                      </c:pt>
                      <c:pt idx="43">
                        <c:v>8.5604000000000013</c:v>
                      </c:pt>
                      <c:pt idx="44">
                        <c:v>8.797600000000001</c:v>
                      </c:pt>
                      <c:pt idx="45">
                        <c:v>9.0358999999999998</c:v>
                      </c:pt>
                      <c:pt idx="46">
                        <c:v>9.2582999999999984</c:v>
                      </c:pt>
                      <c:pt idx="47">
                        <c:v>9.4795999999999996</c:v>
                      </c:pt>
                      <c:pt idx="48">
                        <c:v>9.7508000000000017</c:v>
                      </c:pt>
                      <c:pt idx="49">
                        <c:v>10.039399999999999</c:v>
                      </c:pt>
                      <c:pt idx="50">
                        <c:v>10.348799999999999</c:v>
                      </c:pt>
                      <c:pt idx="51">
                        <c:v>10.680200000000001</c:v>
                      </c:pt>
                      <c:pt idx="52">
                        <c:v>10.992100000000002</c:v>
                      </c:pt>
                      <c:pt idx="53">
                        <c:v>11.232100000000003</c:v>
                      </c:pt>
                      <c:pt idx="54">
                        <c:v>11.453000000000001</c:v>
                      </c:pt>
                      <c:pt idx="55">
                        <c:v>11.696500000000002</c:v>
                      </c:pt>
                      <c:pt idx="56">
                        <c:v>11.982200000000001</c:v>
                      </c:pt>
                      <c:pt idx="57">
                        <c:v>12.283400000000002</c:v>
                      </c:pt>
                      <c:pt idx="58">
                        <c:v>12.595800000000002</c:v>
                      </c:pt>
                      <c:pt idx="59">
                        <c:v>12.843700000000002</c:v>
                      </c:pt>
                      <c:pt idx="60">
                        <c:v>13.052400000000004</c:v>
                      </c:pt>
                      <c:pt idx="61">
                        <c:v>13.269500000000004</c:v>
                      </c:pt>
                      <c:pt idx="62">
                        <c:v>13.510400000000002</c:v>
                      </c:pt>
                      <c:pt idx="63">
                        <c:v>13.8123</c:v>
                      </c:pt>
                      <c:pt idx="64">
                        <c:v>14.094200000000001</c:v>
                      </c:pt>
                      <c:pt idx="65">
                        <c:v>14.336500000000003</c:v>
                      </c:pt>
                      <c:pt idx="66">
                        <c:v>14.580300000000001</c:v>
                      </c:pt>
                      <c:pt idx="67">
                        <c:v>14.8132</c:v>
                      </c:pt>
                      <c:pt idx="68">
                        <c:v>15.048600000000002</c:v>
                      </c:pt>
                      <c:pt idx="69">
                        <c:v>15.327200000000003</c:v>
                      </c:pt>
                      <c:pt idx="70">
                        <c:v>15.651200000000005</c:v>
                      </c:pt>
                      <c:pt idx="71">
                        <c:v>16.001600000000003</c:v>
                      </c:pt>
                      <c:pt idx="72">
                        <c:v>16.347300000000004</c:v>
                      </c:pt>
                      <c:pt idx="73">
                        <c:v>16.667600000000004</c:v>
                      </c:pt>
                      <c:pt idx="74">
                        <c:v>16.915800000000004</c:v>
                      </c:pt>
                      <c:pt idx="75">
                        <c:v>17.156800000000004</c:v>
                      </c:pt>
                      <c:pt idx="76">
                        <c:v>17.385000000000005</c:v>
                      </c:pt>
                      <c:pt idx="77">
                        <c:v>17.613900000000005</c:v>
                      </c:pt>
                      <c:pt idx="78">
                        <c:v>17.833100000000005</c:v>
                      </c:pt>
                      <c:pt idx="79">
                        <c:v>18.065800000000003</c:v>
                      </c:pt>
                      <c:pt idx="80">
                        <c:v>18.302700000000005</c:v>
                      </c:pt>
                      <c:pt idx="81">
                        <c:v>18.530600000000003</c:v>
                      </c:pt>
                      <c:pt idx="82">
                        <c:v>18.762100000000004</c:v>
                      </c:pt>
                      <c:pt idx="83">
                        <c:v>19.010000000000002</c:v>
                      </c:pt>
                      <c:pt idx="84">
                        <c:v>19.221300000000003</c:v>
                      </c:pt>
                      <c:pt idx="85">
                        <c:v>19.429700000000004</c:v>
                      </c:pt>
                      <c:pt idx="86">
                        <c:v>19.648</c:v>
                      </c:pt>
                      <c:pt idx="87">
                        <c:v>19.907300000000006</c:v>
                      </c:pt>
                      <c:pt idx="88">
                        <c:v>20.147200000000002</c:v>
                      </c:pt>
                      <c:pt idx="89">
                        <c:v>20.372600000000002</c:v>
                      </c:pt>
                      <c:pt idx="90">
                        <c:v>20.604500000000005</c:v>
                      </c:pt>
                      <c:pt idx="91">
                        <c:v>20.828700000000001</c:v>
                      </c:pt>
                      <c:pt idx="92">
                        <c:v>21.078100000000003</c:v>
                      </c:pt>
                      <c:pt idx="93">
                        <c:v>21.361700000000006</c:v>
                      </c:pt>
                      <c:pt idx="94">
                        <c:v>21.683299999999999</c:v>
                      </c:pt>
                      <c:pt idx="95">
                        <c:v>21.995600000000003</c:v>
                      </c:pt>
                      <c:pt idx="96">
                        <c:v>22.270500000000002</c:v>
                      </c:pt>
                      <c:pt idx="97">
                        <c:v>22.555700000000005</c:v>
                      </c:pt>
                      <c:pt idx="98">
                        <c:v>22.8658</c:v>
                      </c:pt>
                      <c:pt idx="99">
                        <c:v>23.250900000000001</c:v>
                      </c:pt>
                      <c:pt idx="100">
                        <c:v>23.620799999999999</c:v>
                      </c:pt>
                      <c:pt idx="101">
                        <c:v>24.015100000000007</c:v>
                      </c:pt>
                      <c:pt idx="102">
                        <c:v>24.377100000000006</c:v>
                      </c:pt>
                      <c:pt idx="103">
                        <c:v>24.696400000000004</c:v>
                      </c:pt>
                      <c:pt idx="104">
                        <c:v>25.004700000000007</c:v>
                      </c:pt>
                      <c:pt idx="105">
                        <c:v>25.306300000000007</c:v>
                      </c:pt>
                      <c:pt idx="106">
                        <c:v>25.596100000000007</c:v>
                      </c:pt>
                      <c:pt idx="107">
                        <c:v>25.893800000000006</c:v>
                      </c:pt>
                      <c:pt idx="108">
                        <c:v>26.195900000000005</c:v>
                      </c:pt>
                      <c:pt idx="109">
                        <c:v>26.509600000000006</c:v>
                      </c:pt>
                      <c:pt idx="110">
                        <c:v>26.846600000000006</c:v>
                      </c:pt>
                      <c:pt idx="111">
                        <c:v>27.20590000000001</c:v>
                      </c:pt>
                      <c:pt idx="112">
                        <c:v>27.551500000000008</c:v>
                      </c:pt>
                      <c:pt idx="113">
                        <c:v>27.895800000000001</c:v>
                      </c:pt>
                      <c:pt idx="114">
                        <c:v>28.177200000000003</c:v>
                      </c:pt>
                      <c:pt idx="115">
                        <c:v>28.441800000000004</c:v>
                      </c:pt>
                      <c:pt idx="116">
                        <c:v>28.716200000000004</c:v>
                      </c:pt>
                      <c:pt idx="117">
                        <c:v>28.982500000000005</c:v>
                      </c:pt>
                      <c:pt idx="118">
                        <c:v>29.2469</c:v>
                      </c:pt>
                      <c:pt idx="119">
                        <c:v>29.503700000000006</c:v>
                      </c:pt>
                      <c:pt idx="120">
                        <c:v>29.772100000000002</c:v>
                      </c:pt>
                      <c:pt idx="121">
                        <c:v>30.069800000000008</c:v>
                      </c:pt>
                      <c:pt idx="122">
                        <c:v>30.380000000000006</c:v>
                      </c:pt>
                      <c:pt idx="123">
                        <c:v>30.650600000000004</c:v>
                      </c:pt>
                      <c:pt idx="124">
                        <c:v>30.928400000000003</c:v>
                      </c:pt>
                      <c:pt idx="125">
                        <c:v>31.220500000000005</c:v>
                      </c:pt>
                      <c:pt idx="126">
                        <c:v>31.497500000000002</c:v>
                      </c:pt>
                      <c:pt idx="127">
                        <c:v>31.803300000000007</c:v>
                      </c:pt>
                      <c:pt idx="128">
                        <c:v>32.106300000000005</c:v>
                      </c:pt>
                      <c:pt idx="129">
                        <c:v>32.405800000000006</c:v>
                      </c:pt>
                      <c:pt idx="130">
                        <c:v>32.706300000000006</c:v>
                      </c:pt>
                      <c:pt idx="131">
                        <c:v>32.988600000000005</c:v>
                      </c:pt>
                      <c:pt idx="132">
                        <c:v>33.287999999999997</c:v>
                      </c:pt>
                      <c:pt idx="133">
                        <c:v>33.600500000000004</c:v>
                      </c:pt>
                      <c:pt idx="134">
                        <c:v>33.921400000000006</c:v>
                      </c:pt>
                      <c:pt idx="135">
                        <c:v>34.258100000000006</c:v>
                      </c:pt>
                      <c:pt idx="136">
                        <c:v>34.589100000000009</c:v>
                      </c:pt>
                      <c:pt idx="137">
                        <c:v>34.881800000000013</c:v>
                      </c:pt>
                      <c:pt idx="138">
                        <c:v>35.155000000000008</c:v>
                      </c:pt>
                      <c:pt idx="139">
                        <c:v>35.479500000000009</c:v>
                      </c:pt>
                      <c:pt idx="140">
                        <c:v>35.763200000000005</c:v>
                      </c:pt>
                      <c:pt idx="141">
                        <c:v>36.032100000000014</c:v>
                      </c:pt>
                      <c:pt idx="142">
                        <c:v>36.268000000000015</c:v>
                      </c:pt>
                      <c:pt idx="143">
                        <c:v>36.50950000000001</c:v>
                      </c:pt>
                      <c:pt idx="144">
                        <c:v>36.727000000000004</c:v>
                      </c:pt>
                      <c:pt idx="145">
                        <c:v>36.959500000000006</c:v>
                      </c:pt>
                      <c:pt idx="146">
                        <c:v>37.211200000000005</c:v>
                      </c:pt>
                      <c:pt idx="147">
                        <c:v>37.464300000000001</c:v>
                      </c:pt>
                      <c:pt idx="148">
                        <c:v>37.738400000000006</c:v>
                      </c:pt>
                      <c:pt idx="149">
                        <c:v>38.015400000000007</c:v>
                      </c:pt>
                      <c:pt idx="150">
                        <c:v>38.289200000000008</c:v>
                      </c:pt>
                      <c:pt idx="151">
                        <c:v>38.289200000000008</c:v>
                      </c:pt>
                      <c:pt idx="152">
                        <c:v>38.532500000000006</c:v>
                      </c:pt>
                      <c:pt idx="153">
                        <c:v>38.757200000000012</c:v>
                      </c:pt>
                      <c:pt idx="154">
                        <c:v>39.010900000000007</c:v>
                      </c:pt>
                      <c:pt idx="155">
                        <c:v>39.243600000000015</c:v>
                      </c:pt>
                      <c:pt idx="156">
                        <c:v>39.473600000000005</c:v>
                      </c:pt>
                      <c:pt idx="157">
                        <c:v>39.702300000000008</c:v>
                      </c:pt>
                      <c:pt idx="158">
                        <c:v>39.945800000000013</c:v>
                      </c:pt>
                      <c:pt idx="159">
                        <c:v>40.15290000000001</c:v>
                      </c:pt>
                      <c:pt idx="160">
                        <c:v>40.361500000000007</c:v>
                      </c:pt>
                      <c:pt idx="161">
                        <c:v>40.584100000000007</c:v>
                      </c:pt>
                      <c:pt idx="162">
                        <c:v>40.833100000000009</c:v>
                      </c:pt>
                      <c:pt idx="163">
                        <c:v>41.110999999999997</c:v>
                      </c:pt>
                      <c:pt idx="164">
                        <c:v>41.414900000000003</c:v>
                      </c:pt>
                      <c:pt idx="165">
                        <c:v>41.698699999999995</c:v>
                      </c:pt>
                      <c:pt idx="166">
                        <c:v>41.940299999999993</c:v>
                      </c:pt>
                      <c:pt idx="167">
                        <c:v>42.178399999999996</c:v>
                      </c:pt>
                      <c:pt idx="168">
                        <c:v>42.4405</c:v>
                      </c:pt>
                      <c:pt idx="169">
                        <c:v>42.677199999999999</c:v>
                      </c:pt>
                      <c:pt idx="170">
                        <c:v>42.917199999999994</c:v>
                      </c:pt>
                      <c:pt idx="171">
                        <c:v>43.133100000000006</c:v>
                      </c:pt>
                      <c:pt idx="172">
                        <c:v>43.348699999999994</c:v>
                      </c:pt>
                      <c:pt idx="173">
                        <c:v>43.551199999999994</c:v>
                      </c:pt>
                      <c:pt idx="174">
                        <c:v>43.758399999999995</c:v>
                      </c:pt>
                      <c:pt idx="175">
                        <c:v>43.975899999999996</c:v>
                      </c:pt>
                      <c:pt idx="176">
                        <c:v>44.189099999999989</c:v>
                      </c:pt>
                      <c:pt idx="177">
                        <c:v>44.397499999999994</c:v>
                      </c:pt>
                      <c:pt idx="178">
                        <c:v>44.600899999999996</c:v>
                      </c:pt>
                      <c:pt idx="179">
                        <c:v>44.808699999999988</c:v>
                      </c:pt>
                      <c:pt idx="180">
                        <c:v>45.000999999999991</c:v>
                      </c:pt>
                      <c:pt idx="181">
                        <c:v>45.197799999999994</c:v>
                      </c:pt>
                      <c:pt idx="182">
                        <c:v>45.397399999999998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11D4-4485-8266-0393C543BE32}"/>
                  </c:ext>
                </c:extLst>
              </c15:ser>
            </c15:filteredLineSeries>
          </c:ext>
        </c:extLst>
      </c:lineChart>
      <c:dateAx>
        <c:axId val="1332046096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046576"/>
        <c:crosses val="autoZero"/>
        <c:auto val="1"/>
        <c:lblOffset val="100"/>
        <c:baseTimeUnit val="days"/>
      </c:dateAx>
      <c:valAx>
        <c:axId val="1332046576"/>
        <c:scaling>
          <c:orientation val="minMax"/>
          <c:max val="1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320460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ayout>
        <c:manualLayout>
          <c:xMode val="edge"/>
          <c:yMode val="edge"/>
          <c:x val="0.14776396873274333"/>
          <c:y val="4.4692737430167599E-2"/>
          <c:w val="0.26268587759304607"/>
          <c:h val="0.125699203800642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Flexible Supply Sources- Winter 2024/25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8'!$B$2:$B$3</c:f>
              <c:strCache>
                <c:ptCount val="2"/>
                <c:pt idx="0">
                  <c:v>LNG Import</c:v>
                </c:pt>
                <c:pt idx="1">
                  <c:v>2024/25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8'!$A$4:$A$186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'Figure 8'!$B$4:$B$186</c:f>
              <c:numCache>
                <c:formatCode>#,##0_);\(#,##0\)</c:formatCode>
                <c:ptCount val="183"/>
                <c:pt idx="0">
                  <c:v>29.7</c:v>
                </c:pt>
                <c:pt idx="1">
                  <c:v>30.2</c:v>
                </c:pt>
                <c:pt idx="2">
                  <c:v>30.1</c:v>
                </c:pt>
                <c:pt idx="3">
                  <c:v>30.1</c:v>
                </c:pt>
                <c:pt idx="4">
                  <c:v>14.5</c:v>
                </c:pt>
                <c:pt idx="5">
                  <c:v>12.5</c:v>
                </c:pt>
                <c:pt idx="6">
                  <c:v>12.4</c:v>
                </c:pt>
                <c:pt idx="7">
                  <c:v>9.1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21.4</c:v>
                </c:pt>
                <c:pt idx="12">
                  <c:v>21.4</c:v>
                </c:pt>
                <c:pt idx="13">
                  <c:v>35.1</c:v>
                </c:pt>
                <c:pt idx="14">
                  <c:v>7.6</c:v>
                </c:pt>
                <c:pt idx="15">
                  <c:v>10.8</c:v>
                </c:pt>
                <c:pt idx="16">
                  <c:v>8.8000000000000007</c:v>
                </c:pt>
                <c:pt idx="17">
                  <c:v>8.8000000000000007</c:v>
                </c:pt>
                <c:pt idx="18">
                  <c:v>7.3</c:v>
                </c:pt>
                <c:pt idx="19">
                  <c:v>7.3</c:v>
                </c:pt>
                <c:pt idx="20">
                  <c:v>8.8000000000000007</c:v>
                </c:pt>
                <c:pt idx="21">
                  <c:v>5.6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9.4</c:v>
                </c:pt>
                <c:pt idx="25">
                  <c:v>9.1</c:v>
                </c:pt>
                <c:pt idx="26">
                  <c:v>11.7</c:v>
                </c:pt>
                <c:pt idx="27">
                  <c:v>12.4</c:v>
                </c:pt>
                <c:pt idx="28">
                  <c:v>14.6</c:v>
                </c:pt>
                <c:pt idx="29">
                  <c:v>17</c:v>
                </c:pt>
                <c:pt idx="30">
                  <c:v>19.600000000000001</c:v>
                </c:pt>
                <c:pt idx="31">
                  <c:v>22.1</c:v>
                </c:pt>
                <c:pt idx="32">
                  <c:v>20.399999999999999</c:v>
                </c:pt>
                <c:pt idx="33">
                  <c:v>20.5</c:v>
                </c:pt>
                <c:pt idx="34">
                  <c:v>38</c:v>
                </c:pt>
                <c:pt idx="35">
                  <c:v>43.1</c:v>
                </c:pt>
                <c:pt idx="36">
                  <c:v>30.2</c:v>
                </c:pt>
                <c:pt idx="37">
                  <c:v>34.299999999999997</c:v>
                </c:pt>
                <c:pt idx="38">
                  <c:v>38.799999999999997</c:v>
                </c:pt>
                <c:pt idx="39">
                  <c:v>22.1</c:v>
                </c:pt>
                <c:pt idx="40">
                  <c:v>21.4</c:v>
                </c:pt>
                <c:pt idx="41">
                  <c:v>16.399999999999999</c:v>
                </c:pt>
                <c:pt idx="42">
                  <c:v>23.8</c:v>
                </c:pt>
                <c:pt idx="43">
                  <c:v>20.399999999999999</c:v>
                </c:pt>
                <c:pt idx="44">
                  <c:v>30</c:v>
                </c:pt>
                <c:pt idx="45">
                  <c:v>35.5</c:v>
                </c:pt>
                <c:pt idx="46">
                  <c:v>37.299999999999997</c:v>
                </c:pt>
                <c:pt idx="47">
                  <c:v>37.200000000000003</c:v>
                </c:pt>
                <c:pt idx="48">
                  <c:v>67.900000000000006</c:v>
                </c:pt>
                <c:pt idx="49">
                  <c:v>73.3</c:v>
                </c:pt>
                <c:pt idx="50">
                  <c:v>74.8</c:v>
                </c:pt>
                <c:pt idx="51">
                  <c:v>74.7</c:v>
                </c:pt>
                <c:pt idx="52">
                  <c:v>73.099999999999994</c:v>
                </c:pt>
                <c:pt idx="53">
                  <c:v>49.4</c:v>
                </c:pt>
                <c:pt idx="54">
                  <c:v>48.1</c:v>
                </c:pt>
                <c:pt idx="55">
                  <c:v>68.099999999999994</c:v>
                </c:pt>
                <c:pt idx="56">
                  <c:v>65.2</c:v>
                </c:pt>
                <c:pt idx="57">
                  <c:v>66.7</c:v>
                </c:pt>
                <c:pt idx="58">
                  <c:v>77.2</c:v>
                </c:pt>
                <c:pt idx="59">
                  <c:v>68.7</c:v>
                </c:pt>
                <c:pt idx="60">
                  <c:v>38.200000000000003</c:v>
                </c:pt>
                <c:pt idx="61">
                  <c:v>46.4</c:v>
                </c:pt>
                <c:pt idx="62">
                  <c:v>64</c:v>
                </c:pt>
                <c:pt idx="63">
                  <c:v>68.2</c:v>
                </c:pt>
                <c:pt idx="64">
                  <c:v>67.2</c:v>
                </c:pt>
                <c:pt idx="65">
                  <c:v>63.9</c:v>
                </c:pt>
                <c:pt idx="66">
                  <c:v>57.6</c:v>
                </c:pt>
                <c:pt idx="67">
                  <c:v>49.9</c:v>
                </c:pt>
                <c:pt idx="68">
                  <c:v>56.7</c:v>
                </c:pt>
                <c:pt idx="69">
                  <c:v>96.8</c:v>
                </c:pt>
                <c:pt idx="70">
                  <c:v>100.9</c:v>
                </c:pt>
                <c:pt idx="71">
                  <c:v>100.2</c:v>
                </c:pt>
                <c:pt idx="72">
                  <c:v>101.6</c:v>
                </c:pt>
                <c:pt idx="73">
                  <c:v>99.5</c:v>
                </c:pt>
                <c:pt idx="74">
                  <c:v>78.7</c:v>
                </c:pt>
                <c:pt idx="75">
                  <c:v>74.8</c:v>
                </c:pt>
                <c:pt idx="76">
                  <c:v>54.2</c:v>
                </c:pt>
                <c:pt idx="77">
                  <c:v>52.1</c:v>
                </c:pt>
                <c:pt idx="78">
                  <c:v>51.2</c:v>
                </c:pt>
                <c:pt idx="79">
                  <c:v>49.6</c:v>
                </c:pt>
                <c:pt idx="80">
                  <c:v>53.3</c:v>
                </c:pt>
                <c:pt idx="81">
                  <c:v>48.2</c:v>
                </c:pt>
                <c:pt idx="82">
                  <c:v>49.1</c:v>
                </c:pt>
                <c:pt idx="83">
                  <c:v>38.6</c:v>
                </c:pt>
                <c:pt idx="84">
                  <c:v>29.7</c:v>
                </c:pt>
                <c:pt idx="85">
                  <c:v>27.4</c:v>
                </c:pt>
                <c:pt idx="86">
                  <c:v>22.3</c:v>
                </c:pt>
                <c:pt idx="87">
                  <c:v>40.799999999999997</c:v>
                </c:pt>
                <c:pt idx="88">
                  <c:v>40.799999999999997</c:v>
                </c:pt>
                <c:pt idx="89">
                  <c:v>40</c:v>
                </c:pt>
                <c:pt idx="90">
                  <c:v>46.8</c:v>
                </c:pt>
                <c:pt idx="91">
                  <c:v>42.4</c:v>
                </c:pt>
                <c:pt idx="92">
                  <c:v>61.9</c:v>
                </c:pt>
                <c:pt idx="93">
                  <c:v>69</c:v>
                </c:pt>
                <c:pt idx="94">
                  <c:v>71.599999999999994</c:v>
                </c:pt>
                <c:pt idx="95">
                  <c:v>72.099999999999994</c:v>
                </c:pt>
                <c:pt idx="96">
                  <c:v>65.099999999999994</c:v>
                </c:pt>
                <c:pt idx="97">
                  <c:v>71.2</c:v>
                </c:pt>
                <c:pt idx="98">
                  <c:v>77.8</c:v>
                </c:pt>
                <c:pt idx="99">
                  <c:v>82.5</c:v>
                </c:pt>
                <c:pt idx="100">
                  <c:v>81.8</c:v>
                </c:pt>
                <c:pt idx="101">
                  <c:v>95</c:v>
                </c:pt>
                <c:pt idx="102">
                  <c:v>76.7</c:v>
                </c:pt>
                <c:pt idx="103">
                  <c:v>75.599999999999994</c:v>
                </c:pt>
                <c:pt idx="104">
                  <c:v>78.099999999999994</c:v>
                </c:pt>
                <c:pt idx="105">
                  <c:v>69.3</c:v>
                </c:pt>
                <c:pt idx="106">
                  <c:v>77.8</c:v>
                </c:pt>
                <c:pt idx="107">
                  <c:v>73.3</c:v>
                </c:pt>
                <c:pt idx="108">
                  <c:v>66.2</c:v>
                </c:pt>
                <c:pt idx="109">
                  <c:v>64.3</c:v>
                </c:pt>
                <c:pt idx="110">
                  <c:v>64.2</c:v>
                </c:pt>
                <c:pt idx="111">
                  <c:v>87.8</c:v>
                </c:pt>
                <c:pt idx="112">
                  <c:v>70</c:v>
                </c:pt>
                <c:pt idx="113">
                  <c:v>71.900000000000006</c:v>
                </c:pt>
                <c:pt idx="114">
                  <c:v>62.4</c:v>
                </c:pt>
                <c:pt idx="115">
                  <c:v>62.2</c:v>
                </c:pt>
                <c:pt idx="116">
                  <c:v>66.8</c:v>
                </c:pt>
                <c:pt idx="117">
                  <c:v>61.6</c:v>
                </c:pt>
                <c:pt idx="118">
                  <c:v>56.8</c:v>
                </c:pt>
                <c:pt idx="119">
                  <c:v>49.4</c:v>
                </c:pt>
                <c:pt idx="120">
                  <c:v>48.9</c:v>
                </c:pt>
                <c:pt idx="121">
                  <c:v>62.2</c:v>
                </c:pt>
                <c:pt idx="122">
                  <c:v>65.099999999999994</c:v>
                </c:pt>
                <c:pt idx="123">
                  <c:v>56.7</c:v>
                </c:pt>
                <c:pt idx="124">
                  <c:v>62.4</c:v>
                </c:pt>
                <c:pt idx="125">
                  <c:v>80.5</c:v>
                </c:pt>
                <c:pt idx="126">
                  <c:v>69.5</c:v>
                </c:pt>
                <c:pt idx="127">
                  <c:v>79.3</c:v>
                </c:pt>
                <c:pt idx="128">
                  <c:v>85.1</c:v>
                </c:pt>
                <c:pt idx="129">
                  <c:v>83.5</c:v>
                </c:pt>
                <c:pt idx="130">
                  <c:v>85.2</c:v>
                </c:pt>
                <c:pt idx="131">
                  <c:v>85.1</c:v>
                </c:pt>
                <c:pt idx="132">
                  <c:v>92.4</c:v>
                </c:pt>
                <c:pt idx="133">
                  <c:v>93.1</c:v>
                </c:pt>
                <c:pt idx="134">
                  <c:v>108.6</c:v>
                </c:pt>
                <c:pt idx="135">
                  <c:v>102.9</c:v>
                </c:pt>
                <c:pt idx="136">
                  <c:v>103</c:v>
                </c:pt>
                <c:pt idx="137">
                  <c:v>85.5</c:v>
                </c:pt>
                <c:pt idx="138">
                  <c:v>85.4</c:v>
                </c:pt>
                <c:pt idx="139">
                  <c:v>94.5</c:v>
                </c:pt>
                <c:pt idx="140">
                  <c:v>85.4</c:v>
                </c:pt>
                <c:pt idx="141">
                  <c:v>78.599999999999994</c:v>
                </c:pt>
                <c:pt idx="142">
                  <c:v>73.5</c:v>
                </c:pt>
                <c:pt idx="143">
                  <c:v>77.3</c:v>
                </c:pt>
                <c:pt idx="144">
                  <c:v>53.3</c:v>
                </c:pt>
                <c:pt idx="145">
                  <c:v>67</c:v>
                </c:pt>
                <c:pt idx="146">
                  <c:v>89.5</c:v>
                </c:pt>
                <c:pt idx="147">
                  <c:v>91.9</c:v>
                </c:pt>
                <c:pt idx="148">
                  <c:v>87</c:v>
                </c:pt>
                <c:pt idx="149">
                  <c:v>84.1</c:v>
                </c:pt>
                <c:pt idx="150">
                  <c:v>87.2</c:v>
                </c:pt>
                <c:pt idx="151">
                  <c:v>0</c:v>
                </c:pt>
                <c:pt idx="152">
                  <c:v>60.2</c:v>
                </c:pt>
                <c:pt idx="153">
                  <c:v>58.9</c:v>
                </c:pt>
                <c:pt idx="154">
                  <c:v>70.2</c:v>
                </c:pt>
                <c:pt idx="155">
                  <c:v>68.900000000000006</c:v>
                </c:pt>
                <c:pt idx="156">
                  <c:v>66.900000000000006</c:v>
                </c:pt>
                <c:pt idx="157">
                  <c:v>64.8</c:v>
                </c:pt>
                <c:pt idx="158">
                  <c:v>69.3</c:v>
                </c:pt>
                <c:pt idx="159">
                  <c:v>42.9</c:v>
                </c:pt>
                <c:pt idx="160">
                  <c:v>42.9</c:v>
                </c:pt>
                <c:pt idx="161">
                  <c:v>56.3</c:v>
                </c:pt>
                <c:pt idx="162">
                  <c:v>65</c:v>
                </c:pt>
                <c:pt idx="163">
                  <c:v>65.599999999999994</c:v>
                </c:pt>
                <c:pt idx="164">
                  <c:v>67.400000000000006</c:v>
                </c:pt>
                <c:pt idx="165">
                  <c:v>69</c:v>
                </c:pt>
                <c:pt idx="166">
                  <c:v>51.3</c:v>
                </c:pt>
                <c:pt idx="167">
                  <c:v>51.2</c:v>
                </c:pt>
                <c:pt idx="168">
                  <c:v>70.900000000000006</c:v>
                </c:pt>
                <c:pt idx="169">
                  <c:v>65.099999999999994</c:v>
                </c:pt>
                <c:pt idx="170">
                  <c:v>60.5</c:v>
                </c:pt>
                <c:pt idx="171">
                  <c:v>54.8</c:v>
                </c:pt>
                <c:pt idx="172">
                  <c:v>54.8</c:v>
                </c:pt>
                <c:pt idx="173">
                  <c:v>38.6</c:v>
                </c:pt>
                <c:pt idx="174">
                  <c:v>38.5</c:v>
                </c:pt>
                <c:pt idx="175">
                  <c:v>50.3</c:v>
                </c:pt>
                <c:pt idx="176">
                  <c:v>44.6</c:v>
                </c:pt>
                <c:pt idx="177">
                  <c:v>43.5</c:v>
                </c:pt>
                <c:pt idx="178">
                  <c:v>44.4</c:v>
                </c:pt>
                <c:pt idx="179">
                  <c:v>42.3</c:v>
                </c:pt>
                <c:pt idx="180">
                  <c:v>36.700000000000003</c:v>
                </c:pt>
                <c:pt idx="181">
                  <c:v>36.799999999999997</c:v>
                </c:pt>
                <c:pt idx="182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7A-4E5A-99C1-02B6AD207195}"/>
            </c:ext>
          </c:extLst>
        </c:ser>
        <c:ser>
          <c:idx val="3"/>
          <c:order val="3"/>
          <c:tx>
            <c:strRef>
              <c:f>'Figure 8'!$E$2:$E$3</c:f>
              <c:strCache>
                <c:ptCount val="2"/>
                <c:pt idx="0">
                  <c:v>EU Import</c:v>
                </c:pt>
                <c:pt idx="1">
                  <c:v>2024/25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8'!$A$4:$A$186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'Figure 8'!$E$4:$E$186</c:f>
              <c:numCache>
                <c:formatCode>#,##0_);\(#,##0\)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0.8</c:v>
                </c:pt>
                <c:pt idx="24">
                  <c:v>0</c:v>
                </c:pt>
                <c:pt idx="25">
                  <c:v>0.7</c:v>
                </c:pt>
                <c:pt idx="26">
                  <c:v>0.6</c:v>
                </c:pt>
                <c:pt idx="27">
                  <c:v>0.9</c:v>
                </c:pt>
                <c:pt idx="28">
                  <c:v>0.3</c:v>
                </c:pt>
                <c:pt idx="29">
                  <c:v>0</c:v>
                </c:pt>
                <c:pt idx="30">
                  <c:v>0</c:v>
                </c:pt>
                <c:pt idx="31">
                  <c:v>1.4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0.7</c:v>
                </c:pt>
                <c:pt idx="36">
                  <c:v>0</c:v>
                </c:pt>
                <c:pt idx="37">
                  <c:v>1.1000000000000001</c:v>
                </c:pt>
                <c:pt idx="38">
                  <c:v>0</c:v>
                </c:pt>
                <c:pt idx="39">
                  <c:v>2.5</c:v>
                </c:pt>
                <c:pt idx="40">
                  <c:v>2.1</c:v>
                </c:pt>
                <c:pt idx="41">
                  <c:v>2.4</c:v>
                </c:pt>
                <c:pt idx="42">
                  <c:v>6.7</c:v>
                </c:pt>
                <c:pt idx="43">
                  <c:v>7.5</c:v>
                </c:pt>
                <c:pt idx="44">
                  <c:v>4.5</c:v>
                </c:pt>
                <c:pt idx="45">
                  <c:v>4.5999999999999996</c:v>
                </c:pt>
                <c:pt idx="46">
                  <c:v>0</c:v>
                </c:pt>
                <c:pt idx="47">
                  <c:v>1.1000000000000001</c:v>
                </c:pt>
                <c:pt idx="48">
                  <c:v>0.1</c:v>
                </c:pt>
                <c:pt idx="49">
                  <c:v>1.4</c:v>
                </c:pt>
                <c:pt idx="50">
                  <c:v>0.9</c:v>
                </c:pt>
                <c:pt idx="51">
                  <c:v>0.6</c:v>
                </c:pt>
                <c:pt idx="52">
                  <c:v>0.2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0.2</c:v>
                </c:pt>
                <c:pt idx="57">
                  <c:v>0</c:v>
                </c:pt>
                <c:pt idx="58">
                  <c:v>0.9</c:v>
                </c:pt>
                <c:pt idx="59">
                  <c:v>0</c:v>
                </c:pt>
                <c:pt idx="60">
                  <c:v>0.3</c:v>
                </c:pt>
                <c:pt idx="61">
                  <c:v>0.2</c:v>
                </c:pt>
                <c:pt idx="62">
                  <c:v>0</c:v>
                </c:pt>
                <c:pt idx="63">
                  <c:v>2.8</c:v>
                </c:pt>
                <c:pt idx="64">
                  <c:v>0.8</c:v>
                </c:pt>
                <c:pt idx="65">
                  <c:v>1</c:v>
                </c:pt>
                <c:pt idx="66">
                  <c:v>1.1000000000000001</c:v>
                </c:pt>
                <c:pt idx="67">
                  <c:v>0.8</c:v>
                </c:pt>
                <c:pt idx="68">
                  <c:v>1.2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  <c:pt idx="72">
                  <c:v>1</c:v>
                </c:pt>
                <c:pt idx="73">
                  <c:v>1.4</c:v>
                </c:pt>
                <c:pt idx="74">
                  <c:v>0.1</c:v>
                </c:pt>
                <c:pt idx="75">
                  <c:v>0.2</c:v>
                </c:pt>
                <c:pt idx="76">
                  <c:v>0</c:v>
                </c:pt>
                <c:pt idx="77">
                  <c:v>0.1</c:v>
                </c:pt>
                <c:pt idx="78">
                  <c:v>0.2</c:v>
                </c:pt>
                <c:pt idx="79">
                  <c:v>0.1</c:v>
                </c:pt>
                <c:pt idx="80">
                  <c:v>0.2</c:v>
                </c:pt>
                <c:pt idx="81">
                  <c:v>0.3</c:v>
                </c:pt>
                <c:pt idx="82">
                  <c:v>0.1</c:v>
                </c:pt>
                <c:pt idx="83">
                  <c:v>0.7</c:v>
                </c:pt>
                <c:pt idx="84">
                  <c:v>1.2</c:v>
                </c:pt>
                <c:pt idx="85">
                  <c:v>1.1000000000000001</c:v>
                </c:pt>
                <c:pt idx="86">
                  <c:v>1</c:v>
                </c:pt>
                <c:pt idx="87">
                  <c:v>0.8</c:v>
                </c:pt>
                <c:pt idx="88">
                  <c:v>0.8</c:v>
                </c:pt>
                <c:pt idx="89">
                  <c:v>0.5</c:v>
                </c:pt>
                <c:pt idx="90">
                  <c:v>0.5</c:v>
                </c:pt>
                <c:pt idx="91">
                  <c:v>0.6</c:v>
                </c:pt>
                <c:pt idx="92">
                  <c:v>7.2</c:v>
                </c:pt>
                <c:pt idx="93">
                  <c:v>9.3000000000000007</c:v>
                </c:pt>
                <c:pt idx="94">
                  <c:v>9.3000000000000007</c:v>
                </c:pt>
                <c:pt idx="95">
                  <c:v>9.4</c:v>
                </c:pt>
                <c:pt idx="96">
                  <c:v>9.4</c:v>
                </c:pt>
                <c:pt idx="97">
                  <c:v>9.3000000000000007</c:v>
                </c:pt>
                <c:pt idx="98">
                  <c:v>9.5</c:v>
                </c:pt>
                <c:pt idx="99">
                  <c:v>20.5</c:v>
                </c:pt>
                <c:pt idx="100">
                  <c:v>24.6</c:v>
                </c:pt>
                <c:pt idx="101">
                  <c:v>22.4</c:v>
                </c:pt>
                <c:pt idx="102">
                  <c:v>12.1</c:v>
                </c:pt>
                <c:pt idx="103">
                  <c:v>10.6</c:v>
                </c:pt>
                <c:pt idx="104">
                  <c:v>7.5</c:v>
                </c:pt>
                <c:pt idx="105">
                  <c:v>4.8</c:v>
                </c:pt>
                <c:pt idx="106">
                  <c:v>8</c:v>
                </c:pt>
                <c:pt idx="107">
                  <c:v>9.6999999999999993</c:v>
                </c:pt>
                <c:pt idx="108">
                  <c:v>7.8</c:v>
                </c:pt>
                <c:pt idx="109">
                  <c:v>10.7</c:v>
                </c:pt>
                <c:pt idx="110">
                  <c:v>13</c:v>
                </c:pt>
                <c:pt idx="111">
                  <c:v>20.9</c:v>
                </c:pt>
                <c:pt idx="112">
                  <c:v>32.5</c:v>
                </c:pt>
                <c:pt idx="113">
                  <c:v>23.7</c:v>
                </c:pt>
                <c:pt idx="114">
                  <c:v>13.6</c:v>
                </c:pt>
                <c:pt idx="115">
                  <c:v>3.9</c:v>
                </c:pt>
                <c:pt idx="116">
                  <c:v>5</c:v>
                </c:pt>
                <c:pt idx="117">
                  <c:v>5.0999999999999996</c:v>
                </c:pt>
                <c:pt idx="118">
                  <c:v>5.2</c:v>
                </c:pt>
                <c:pt idx="119">
                  <c:v>3.7</c:v>
                </c:pt>
                <c:pt idx="120">
                  <c:v>5.0999999999999996</c:v>
                </c:pt>
                <c:pt idx="121">
                  <c:v>22.1</c:v>
                </c:pt>
                <c:pt idx="122">
                  <c:v>18.3</c:v>
                </c:pt>
                <c:pt idx="123">
                  <c:v>7.8</c:v>
                </c:pt>
                <c:pt idx="124">
                  <c:v>6.9</c:v>
                </c:pt>
                <c:pt idx="125">
                  <c:v>6.9</c:v>
                </c:pt>
                <c:pt idx="126">
                  <c:v>10.9</c:v>
                </c:pt>
                <c:pt idx="127">
                  <c:v>18.100000000000001</c:v>
                </c:pt>
                <c:pt idx="128">
                  <c:v>12.1</c:v>
                </c:pt>
                <c:pt idx="129">
                  <c:v>12</c:v>
                </c:pt>
                <c:pt idx="130">
                  <c:v>10.3</c:v>
                </c:pt>
                <c:pt idx="131">
                  <c:v>9.9</c:v>
                </c:pt>
                <c:pt idx="132">
                  <c:v>7.7</c:v>
                </c:pt>
                <c:pt idx="133">
                  <c:v>11.8</c:v>
                </c:pt>
                <c:pt idx="134">
                  <c:v>12</c:v>
                </c:pt>
                <c:pt idx="135">
                  <c:v>7.6</c:v>
                </c:pt>
                <c:pt idx="136">
                  <c:v>7.6</c:v>
                </c:pt>
                <c:pt idx="137">
                  <c:v>1.1000000000000001</c:v>
                </c:pt>
                <c:pt idx="138">
                  <c:v>0.6</c:v>
                </c:pt>
                <c:pt idx="139">
                  <c:v>1.2</c:v>
                </c:pt>
                <c:pt idx="140">
                  <c:v>0.3</c:v>
                </c:pt>
                <c:pt idx="141">
                  <c:v>0.8</c:v>
                </c:pt>
                <c:pt idx="142">
                  <c:v>0.7</c:v>
                </c:pt>
                <c:pt idx="143">
                  <c:v>0.7</c:v>
                </c:pt>
                <c:pt idx="144">
                  <c:v>1.2</c:v>
                </c:pt>
                <c:pt idx="145">
                  <c:v>1.1000000000000001</c:v>
                </c:pt>
                <c:pt idx="146">
                  <c:v>0.3</c:v>
                </c:pt>
                <c:pt idx="147">
                  <c:v>0.3</c:v>
                </c:pt>
                <c:pt idx="148">
                  <c:v>0.5</c:v>
                </c:pt>
                <c:pt idx="149">
                  <c:v>0.3</c:v>
                </c:pt>
                <c:pt idx="150">
                  <c:v>0.7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1.3</c:v>
                </c:pt>
                <c:pt idx="167">
                  <c:v>1.8</c:v>
                </c:pt>
                <c:pt idx="168">
                  <c:v>4.3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0.4</c:v>
                </c:pt>
                <c:pt idx="177">
                  <c:v>0.4</c:v>
                </c:pt>
                <c:pt idx="178">
                  <c:v>0.3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7A-4E5A-99C1-02B6AD207195}"/>
            </c:ext>
          </c:extLst>
        </c:ser>
        <c:ser>
          <c:idx val="4"/>
          <c:order val="4"/>
          <c:tx>
            <c:strRef>
              <c:f>'Figure 8'!$F$2:$F$3</c:f>
              <c:strCache>
                <c:ptCount val="2"/>
                <c:pt idx="0">
                  <c:v>Storage Withdrawal</c:v>
                </c:pt>
                <c:pt idx="1">
                  <c:v>2024/25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8'!$A$4:$A$186</c:f>
              <c:numCache>
                <c:formatCode>d\-mmm</c:formatCode>
                <c:ptCount val="183"/>
                <c:pt idx="0">
                  <c:v>36434</c:v>
                </c:pt>
                <c:pt idx="1">
                  <c:v>36435</c:v>
                </c:pt>
                <c:pt idx="2">
                  <c:v>36436</c:v>
                </c:pt>
                <c:pt idx="3">
                  <c:v>36437</c:v>
                </c:pt>
                <c:pt idx="4">
                  <c:v>36438</c:v>
                </c:pt>
                <c:pt idx="5">
                  <c:v>36439</c:v>
                </c:pt>
                <c:pt idx="6">
                  <c:v>36440</c:v>
                </c:pt>
                <c:pt idx="7">
                  <c:v>36441</c:v>
                </c:pt>
                <c:pt idx="8">
                  <c:v>36442</c:v>
                </c:pt>
                <c:pt idx="9">
                  <c:v>36443</c:v>
                </c:pt>
                <c:pt idx="10">
                  <c:v>36444</c:v>
                </c:pt>
                <c:pt idx="11">
                  <c:v>36445</c:v>
                </c:pt>
                <c:pt idx="12">
                  <c:v>36446</c:v>
                </c:pt>
                <c:pt idx="13">
                  <c:v>36447</c:v>
                </c:pt>
                <c:pt idx="14">
                  <c:v>36448</c:v>
                </c:pt>
                <c:pt idx="15">
                  <c:v>36449</c:v>
                </c:pt>
                <c:pt idx="16">
                  <c:v>36450</c:v>
                </c:pt>
                <c:pt idx="17">
                  <c:v>36451</c:v>
                </c:pt>
                <c:pt idx="18">
                  <c:v>36452</c:v>
                </c:pt>
                <c:pt idx="19">
                  <c:v>36453</c:v>
                </c:pt>
                <c:pt idx="20">
                  <c:v>36454</c:v>
                </c:pt>
                <c:pt idx="21">
                  <c:v>36455</c:v>
                </c:pt>
                <c:pt idx="22">
                  <c:v>36456</c:v>
                </c:pt>
                <c:pt idx="23">
                  <c:v>36457</c:v>
                </c:pt>
                <c:pt idx="24">
                  <c:v>36458</c:v>
                </c:pt>
                <c:pt idx="25">
                  <c:v>36459</c:v>
                </c:pt>
                <c:pt idx="26">
                  <c:v>36460</c:v>
                </c:pt>
                <c:pt idx="27">
                  <c:v>36461</c:v>
                </c:pt>
                <c:pt idx="28">
                  <c:v>36462</c:v>
                </c:pt>
                <c:pt idx="29">
                  <c:v>36463</c:v>
                </c:pt>
                <c:pt idx="30">
                  <c:v>36464</c:v>
                </c:pt>
                <c:pt idx="31">
                  <c:v>36465</c:v>
                </c:pt>
                <c:pt idx="32">
                  <c:v>36466</c:v>
                </c:pt>
                <c:pt idx="33">
                  <c:v>36467</c:v>
                </c:pt>
                <c:pt idx="34">
                  <c:v>36468</c:v>
                </c:pt>
                <c:pt idx="35">
                  <c:v>36469</c:v>
                </c:pt>
                <c:pt idx="36">
                  <c:v>36470</c:v>
                </c:pt>
                <c:pt idx="37">
                  <c:v>36471</c:v>
                </c:pt>
                <c:pt idx="38">
                  <c:v>36472</c:v>
                </c:pt>
                <c:pt idx="39">
                  <c:v>36473</c:v>
                </c:pt>
                <c:pt idx="40">
                  <c:v>36474</c:v>
                </c:pt>
                <c:pt idx="41">
                  <c:v>36475</c:v>
                </c:pt>
                <c:pt idx="42">
                  <c:v>36476</c:v>
                </c:pt>
                <c:pt idx="43">
                  <c:v>36477</c:v>
                </c:pt>
                <c:pt idx="44">
                  <c:v>36478</c:v>
                </c:pt>
                <c:pt idx="45">
                  <c:v>36479</c:v>
                </c:pt>
                <c:pt idx="46">
                  <c:v>36480</c:v>
                </c:pt>
                <c:pt idx="47">
                  <c:v>36481</c:v>
                </c:pt>
                <c:pt idx="48">
                  <c:v>36482</c:v>
                </c:pt>
                <c:pt idx="49">
                  <c:v>36483</c:v>
                </c:pt>
                <c:pt idx="50">
                  <c:v>36484</c:v>
                </c:pt>
                <c:pt idx="51">
                  <c:v>36485</c:v>
                </c:pt>
                <c:pt idx="52">
                  <c:v>36486</c:v>
                </c:pt>
                <c:pt idx="53">
                  <c:v>36487</c:v>
                </c:pt>
                <c:pt idx="54">
                  <c:v>36488</c:v>
                </c:pt>
                <c:pt idx="55">
                  <c:v>36489</c:v>
                </c:pt>
                <c:pt idx="56">
                  <c:v>36490</c:v>
                </c:pt>
                <c:pt idx="57">
                  <c:v>36491</c:v>
                </c:pt>
                <c:pt idx="58">
                  <c:v>36492</c:v>
                </c:pt>
                <c:pt idx="59">
                  <c:v>36493</c:v>
                </c:pt>
                <c:pt idx="60">
                  <c:v>36494</c:v>
                </c:pt>
                <c:pt idx="61">
                  <c:v>36495</c:v>
                </c:pt>
                <c:pt idx="62">
                  <c:v>36496</c:v>
                </c:pt>
                <c:pt idx="63">
                  <c:v>36497</c:v>
                </c:pt>
                <c:pt idx="64">
                  <c:v>36498</c:v>
                </c:pt>
                <c:pt idx="65">
                  <c:v>36499</c:v>
                </c:pt>
                <c:pt idx="66">
                  <c:v>36500</c:v>
                </c:pt>
                <c:pt idx="67">
                  <c:v>36501</c:v>
                </c:pt>
                <c:pt idx="68">
                  <c:v>36502</c:v>
                </c:pt>
                <c:pt idx="69">
                  <c:v>36503</c:v>
                </c:pt>
                <c:pt idx="70">
                  <c:v>36504</c:v>
                </c:pt>
                <c:pt idx="71">
                  <c:v>36505</c:v>
                </c:pt>
                <c:pt idx="72">
                  <c:v>36506</c:v>
                </c:pt>
                <c:pt idx="73">
                  <c:v>36507</c:v>
                </c:pt>
                <c:pt idx="74">
                  <c:v>36508</c:v>
                </c:pt>
                <c:pt idx="75">
                  <c:v>36509</c:v>
                </c:pt>
                <c:pt idx="76">
                  <c:v>36510</c:v>
                </c:pt>
                <c:pt idx="77">
                  <c:v>36511</c:v>
                </c:pt>
                <c:pt idx="78">
                  <c:v>36512</c:v>
                </c:pt>
                <c:pt idx="79">
                  <c:v>36513</c:v>
                </c:pt>
                <c:pt idx="80">
                  <c:v>36514</c:v>
                </c:pt>
                <c:pt idx="81">
                  <c:v>36515</c:v>
                </c:pt>
                <c:pt idx="82">
                  <c:v>36516</c:v>
                </c:pt>
                <c:pt idx="83">
                  <c:v>36517</c:v>
                </c:pt>
                <c:pt idx="84">
                  <c:v>36518</c:v>
                </c:pt>
                <c:pt idx="85">
                  <c:v>36519</c:v>
                </c:pt>
                <c:pt idx="86">
                  <c:v>36520</c:v>
                </c:pt>
                <c:pt idx="87">
                  <c:v>36521</c:v>
                </c:pt>
                <c:pt idx="88">
                  <c:v>36522</c:v>
                </c:pt>
                <c:pt idx="89">
                  <c:v>36523</c:v>
                </c:pt>
                <c:pt idx="90">
                  <c:v>36524</c:v>
                </c:pt>
                <c:pt idx="91">
                  <c:v>36525</c:v>
                </c:pt>
                <c:pt idx="92">
                  <c:v>36526</c:v>
                </c:pt>
                <c:pt idx="93">
                  <c:v>36527</c:v>
                </c:pt>
                <c:pt idx="94">
                  <c:v>36528</c:v>
                </c:pt>
                <c:pt idx="95">
                  <c:v>36529</c:v>
                </c:pt>
                <c:pt idx="96">
                  <c:v>36530</c:v>
                </c:pt>
                <c:pt idx="97">
                  <c:v>36531</c:v>
                </c:pt>
                <c:pt idx="98">
                  <c:v>36532</c:v>
                </c:pt>
                <c:pt idx="99">
                  <c:v>36533</c:v>
                </c:pt>
                <c:pt idx="100">
                  <c:v>36534</c:v>
                </c:pt>
                <c:pt idx="101">
                  <c:v>36535</c:v>
                </c:pt>
                <c:pt idx="102">
                  <c:v>36536</c:v>
                </c:pt>
                <c:pt idx="103">
                  <c:v>36537</c:v>
                </c:pt>
                <c:pt idx="104">
                  <c:v>36538</c:v>
                </c:pt>
                <c:pt idx="105">
                  <c:v>36539</c:v>
                </c:pt>
                <c:pt idx="106">
                  <c:v>36540</c:v>
                </c:pt>
                <c:pt idx="107">
                  <c:v>36541</c:v>
                </c:pt>
                <c:pt idx="108">
                  <c:v>36542</c:v>
                </c:pt>
                <c:pt idx="109">
                  <c:v>36543</c:v>
                </c:pt>
                <c:pt idx="110">
                  <c:v>36544</c:v>
                </c:pt>
                <c:pt idx="111">
                  <c:v>36545</c:v>
                </c:pt>
                <c:pt idx="112">
                  <c:v>36546</c:v>
                </c:pt>
                <c:pt idx="113">
                  <c:v>36547</c:v>
                </c:pt>
                <c:pt idx="114">
                  <c:v>36548</c:v>
                </c:pt>
                <c:pt idx="115">
                  <c:v>36549</c:v>
                </c:pt>
                <c:pt idx="116">
                  <c:v>36550</c:v>
                </c:pt>
                <c:pt idx="117">
                  <c:v>36551</c:v>
                </c:pt>
                <c:pt idx="118">
                  <c:v>36552</c:v>
                </c:pt>
                <c:pt idx="119">
                  <c:v>36553</c:v>
                </c:pt>
                <c:pt idx="120">
                  <c:v>36554</c:v>
                </c:pt>
                <c:pt idx="121">
                  <c:v>36555</c:v>
                </c:pt>
                <c:pt idx="122">
                  <c:v>36556</c:v>
                </c:pt>
                <c:pt idx="123">
                  <c:v>36557</c:v>
                </c:pt>
                <c:pt idx="124">
                  <c:v>36558</c:v>
                </c:pt>
                <c:pt idx="125">
                  <c:v>36559</c:v>
                </c:pt>
                <c:pt idx="126">
                  <c:v>36560</c:v>
                </c:pt>
                <c:pt idx="127">
                  <c:v>36561</c:v>
                </c:pt>
                <c:pt idx="128">
                  <c:v>36562</c:v>
                </c:pt>
                <c:pt idx="129">
                  <c:v>36563</c:v>
                </c:pt>
                <c:pt idx="130">
                  <c:v>36564</c:v>
                </c:pt>
                <c:pt idx="131">
                  <c:v>36565</c:v>
                </c:pt>
                <c:pt idx="132">
                  <c:v>36566</c:v>
                </c:pt>
                <c:pt idx="133">
                  <c:v>36567</c:v>
                </c:pt>
                <c:pt idx="134">
                  <c:v>36568</c:v>
                </c:pt>
                <c:pt idx="135">
                  <c:v>36569</c:v>
                </c:pt>
                <c:pt idx="136">
                  <c:v>36570</c:v>
                </c:pt>
                <c:pt idx="137">
                  <c:v>36571</c:v>
                </c:pt>
                <c:pt idx="138">
                  <c:v>36572</c:v>
                </c:pt>
                <c:pt idx="139">
                  <c:v>36573</c:v>
                </c:pt>
                <c:pt idx="140">
                  <c:v>36574</c:v>
                </c:pt>
                <c:pt idx="141">
                  <c:v>36575</c:v>
                </c:pt>
                <c:pt idx="142">
                  <c:v>36576</c:v>
                </c:pt>
                <c:pt idx="143">
                  <c:v>36577</c:v>
                </c:pt>
                <c:pt idx="144">
                  <c:v>36578</c:v>
                </c:pt>
                <c:pt idx="145">
                  <c:v>36579</c:v>
                </c:pt>
                <c:pt idx="146">
                  <c:v>36580</c:v>
                </c:pt>
                <c:pt idx="147">
                  <c:v>36581</c:v>
                </c:pt>
                <c:pt idx="148">
                  <c:v>36582</c:v>
                </c:pt>
                <c:pt idx="149">
                  <c:v>36583</c:v>
                </c:pt>
                <c:pt idx="150">
                  <c:v>36584</c:v>
                </c:pt>
                <c:pt idx="151">
                  <c:v>36585</c:v>
                </c:pt>
                <c:pt idx="152">
                  <c:v>36586</c:v>
                </c:pt>
                <c:pt idx="153">
                  <c:v>36587</c:v>
                </c:pt>
                <c:pt idx="154">
                  <c:v>36588</c:v>
                </c:pt>
                <c:pt idx="155">
                  <c:v>36589</c:v>
                </c:pt>
                <c:pt idx="156">
                  <c:v>36590</c:v>
                </c:pt>
                <c:pt idx="157">
                  <c:v>36591</c:v>
                </c:pt>
                <c:pt idx="158">
                  <c:v>36592</c:v>
                </c:pt>
                <c:pt idx="159">
                  <c:v>36593</c:v>
                </c:pt>
                <c:pt idx="160">
                  <c:v>36594</c:v>
                </c:pt>
                <c:pt idx="161">
                  <c:v>36595</c:v>
                </c:pt>
                <c:pt idx="162">
                  <c:v>36596</c:v>
                </c:pt>
                <c:pt idx="163">
                  <c:v>36597</c:v>
                </c:pt>
                <c:pt idx="164">
                  <c:v>36598</c:v>
                </c:pt>
                <c:pt idx="165">
                  <c:v>36599</c:v>
                </c:pt>
                <c:pt idx="166">
                  <c:v>36600</c:v>
                </c:pt>
                <c:pt idx="167">
                  <c:v>36601</c:v>
                </c:pt>
                <c:pt idx="168">
                  <c:v>36602</c:v>
                </c:pt>
                <c:pt idx="169">
                  <c:v>36603</c:v>
                </c:pt>
                <c:pt idx="170">
                  <c:v>36604</c:v>
                </c:pt>
                <c:pt idx="171">
                  <c:v>36605</c:v>
                </c:pt>
                <c:pt idx="172">
                  <c:v>36606</c:v>
                </c:pt>
                <c:pt idx="173">
                  <c:v>36607</c:v>
                </c:pt>
                <c:pt idx="174">
                  <c:v>36608</c:v>
                </c:pt>
                <c:pt idx="175">
                  <c:v>36609</c:v>
                </c:pt>
                <c:pt idx="176">
                  <c:v>36610</c:v>
                </c:pt>
                <c:pt idx="177">
                  <c:v>36611</c:v>
                </c:pt>
                <c:pt idx="178">
                  <c:v>36612</c:v>
                </c:pt>
                <c:pt idx="179">
                  <c:v>36613</c:v>
                </c:pt>
                <c:pt idx="180">
                  <c:v>36614</c:v>
                </c:pt>
                <c:pt idx="181">
                  <c:v>36615</c:v>
                </c:pt>
                <c:pt idx="182">
                  <c:v>36616</c:v>
                </c:pt>
              </c:numCache>
            </c:numRef>
          </c:cat>
          <c:val>
            <c:numRef>
              <c:f>'Figure 8'!$F$4:$F$186</c:f>
              <c:numCache>
                <c:formatCode>#,##0_);\(#,##0\)</c:formatCode>
                <c:ptCount val="183"/>
                <c:pt idx="0">
                  <c:v>7.2</c:v>
                </c:pt>
                <c:pt idx="1">
                  <c:v>4.4000000000000004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4.0999999999999996</c:v>
                </c:pt>
                <c:pt idx="10">
                  <c:v>23</c:v>
                </c:pt>
                <c:pt idx="11">
                  <c:v>0</c:v>
                </c:pt>
                <c:pt idx="12">
                  <c:v>27.8</c:v>
                </c:pt>
                <c:pt idx="13">
                  <c:v>33.799999999999997</c:v>
                </c:pt>
                <c:pt idx="14">
                  <c:v>5.3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9.9</c:v>
                </c:pt>
                <c:pt idx="29">
                  <c:v>5.2</c:v>
                </c:pt>
                <c:pt idx="30">
                  <c:v>3.4</c:v>
                </c:pt>
                <c:pt idx="31">
                  <c:v>4.0999999999999996</c:v>
                </c:pt>
                <c:pt idx="32">
                  <c:v>0</c:v>
                </c:pt>
                <c:pt idx="33">
                  <c:v>0</c:v>
                </c:pt>
                <c:pt idx="34">
                  <c:v>29.9</c:v>
                </c:pt>
                <c:pt idx="35">
                  <c:v>34.799999999999997</c:v>
                </c:pt>
                <c:pt idx="36">
                  <c:v>27.8</c:v>
                </c:pt>
                <c:pt idx="37">
                  <c:v>0</c:v>
                </c:pt>
                <c:pt idx="38">
                  <c:v>8.6999999999999993</c:v>
                </c:pt>
                <c:pt idx="39">
                  <c:v>4.5999999999999996</c:v>
                </c:pt>
                <c:pt idx="40">
                  <c:v>6.8</c:v>
                </c:pt>
                <c:pt idx="41">
                  <c:v>8.4</c:v>
                </c:pt>
                <c:pt idx="42">
                  <c:v>23</c:v>
                </c:pt>
                <c:pt idx="43">
                  <c:v>24.6</c:v>
                </c:pt>
                <c:pt idx="44">
                  <c:v>13.4</c:v>
                </c:pt>
                <c:pt idx="45">
                  <c:v>6.8</c:v>
                </c:pt>
                <c:pt idx="46">
                  <c:v>1</c:v>
                </c:pt>
                <c:pt idx="47">
                  <c:v>2.8</c:v>
                </c:pt>
                <c:pt idx="48">
                  <c:v>16.600000000000001</c:v>
                </c:pt>
                <c:pt idx="49">
                  <c:v>23.1</c:v>
                </c:pt>
                <c:pt idx="50">
                  <c:v>41.5</c:v>
                </c:pt>
                <c:pt idx="51">
                  <c:v>70.7</c:v>
                </c:pt>
                <c:pt idx="52">
                  <c:v>47.7</c:v>
                </c:pt>
                <c:pt idx="53">
                  <c:v>9.8000000000000007</c:v>
                </c:pt>
                <c:pt idx="54">
                  <c:v>2.4</c:v>
                </c:pt>
                <c:pt idx="55">
                  <c:v>4.7</c:v>
                </c:pt>
                <c:pt idx="56">
                  <c:v>49.8</c:v>
                </c:pt>
                <c:pt idx="57">
                  <c:v>60.7</c:v>
                </c:pt>
                <c:pt idx="58">
                  <c:v>63.7</c:v>
                </c:pt>
                <c:pt idx="59">
                  <c:v>16.7</c:v>
                </c:pt>
                <c:pt idx="60">
                  <c:v>6.2</c:v>
                </c:pt>
                <c:pt idx="61">
                  <c:v>7.8</c:v>
                </c:pt>
                <c:pt idx="62">
                  <c:v>13.2</c:v>
                </c:pt>
                <c:pt idx="63">
                  <c:v>45.3</c:v>
                </c:pt>
                <c:pt idx="64">
                  <c:v>35.799999999999997</c:v>
                </c:pt>
                <c:pt idx="65">
                  <c:v>7.2</c:v>
                </c:pt>
                <c:pt idx="66">
                  <c:v>12.8</c:v>
                </c:pt>
                <c:pt idx="67">
                  <c:v>6.6</c:v>
                </c:pt>
                <c:pt idx="68">
                  <c:v>6.6</c:v>
                </c:pt>
                <c:pt idx="69">
                  <c:v>16.2</c:v>
                </c:pt>
                <c:pt idx="70">
                  <c:v>53.1</c:v>
                </c:pt>
                <c:pt idx="71">
                  <c:v>73.8</c:v>
                </c:pt>
                <c:pt idx="72">
                  <c:v>67</c:v>
                </c:pt>
                <c:pt idx="73">
                  <c:v>57.7</c:v>
                </c:pt>
                <c:pt idx="74">
                  <c:v>6.3</c:v>
                </c:pt>
                <c:pt idx="75">
                  <c:v>4.7</c:v>
                </c:pt>
                <c:pt idx="76">
                  <c:v>4.9000000000000004</c:v>
                </c:pt>
                <c:pt idx="77">
                  <c:v>14.4</c:v>
                </c:pt>
                <c:pt idx="78">
                  <c:v>4.4000000000000004</c:v>
                </c:pt>
                <c:pt idx="79">
                  <c:v>21.9</c:v>
                </c:pt>
                <c:pt idx="80">
                  <c:v>21.3</c:v>
                </c:pt>
                <c:pt idx="81">
                  <c:v>8.6999999999999993</c:v>
                </c:pt>
                <c:pt idx="82">
                  <c:v>10.199999999999999</c:v>
                </c:pt>
                <c:pt idx="83">
                  <c:v>34.700000000000003</c:v>
                </c:pt>
                <c:pt idx="84">
                  <c:v>8.1999999999999993</c:v>
                </c:pt>
                <c:pt idx="85">
                  <c:v>8</c:v>
                </c:pt>
                <c:pt idx="86">
                  <c:v>19.899999999999999</c:v>
                </c:pt>
                <c:pt idx="87">
                  <c:v>40.9</c:v>
                </c:pt>
                <c:pt idx="88">
                  <c:v>20.3</c:v>
                </c:pt>
                <c:pt idx="89">
                  <c:v>11.4</c:v>
                </c:pt>
                <c:pt idx="90">
                  <c:v>8.3000000000000007</c:v>
                </c:pt>
                <c:pt idx="91">
                  <c:v>8.6999999999999993</c:v>
                </c:pt>
                <c:pt idx="92">
                  <c:v>7.6</c:v>
                </c:pt>
                <c:pt idx="93">
                  <c:v>29.9</c:v>
                </c:pt>
                <c:pt idx="94">
                  <c:v>53.8</c:v>
                </c:pt>
                <c:pt idx="95">
                  <c:v>45.5</c:v>
                </c:pt>
                <c:pt idx="96">
                  <c:v>17</c:v>
                </c:pt>
                <c:pt idx="97">
                  <c:v>18</c:v>
                </c:pt>
                <c:pt idx="98">
                  <c:v>41.8</c:v>
                </c:pt>
                <c:pt idx="99">
                  <c:v>100.5</c:v>
                </c:pt>
                <c:pt idx="100">
                  <c:v>72.400000000000006</c:v>
                </c:pt>
                <c:pt idx="101">
                  <c:v>101.2</c:v>
                </c:pt>
                <c:pt idx="102">
                  <c:v>87.5</c:v>
                </c:pt>
                <c:pt idx="103">
                  <c:v>49.6</c:v>
                </c:pt>
                <c:pt idx="104">
                  <c:v>36.9</c:v>
                </c:pt>
                <c:pt idx="105">
                  <c:v>38.5</c:v>
                </c:pt>
                <c:pt idx="106">
                  <c:v>29.1</c:v>
                </c:pt>
                <c:pt idx="107">
                  <c:v>34.200000000000003</c:v>
                </c:pt>
                <c:pt idx="108">
                  <c:v>50.1</c:v>
                </c:pt>
                <c:pt idx="109">
                  <c:v>44.2</c:v>
                </c:pt>
                <c:pt idx="110">
                  <c:v>65.599999999999994</c:v>
                </c:pt>
                <c:pt idx="111">
                  <c:v>57.8</c:v>
                </c:pt>
                <c:pt idx="112">
                  <c:v>45.3</c:v>
                </c:pt>
                <c:pt idx="113">
                  <c:v>48.7</c:v>
                </c:pt>
                <c:pt idx="114">
                  <c:v>15.5</c:v>
                </c:pt>
                <c:pt idx="115">
                  <c:v>11</c:v>
                </c:pt>
                <c:pt idx="116">
                  <c:v>11.3</c:v>
                </c:pt>
                <c:pt idx="117">
                  <c:v>11.5</c:v>
                </c:pt>
                <c:pt idx="118">
                  <c:v>11.9</c:v>
                </c:pt>
                <c:pt idx="119">
                  <c:v>13.1</c:v>
                </c:pt>
                <c:pt idx="120">
                  <c:v>17.3</c:v>
                </c:pt>
                <c:pt idx="121">
                  <c:v>17.399999999999999</c:v>
                </c:pt>
                <c:pt idx="122">
                  <c:v>26.3</c:v>
                </c:pt>
                <c:pt idx="123">
                  <c:v>7.5</c:v>
                </c:pt>
                <c:pt idx="124">
                  <c:v>8.1</c:v>
                </c:pt>
                <c:pt idx="125">
                  <c:v>8.1999999999999993</c:v>
                </c:pt>
                <c:pt idx="126">
                  <c:v>11.1</c:v>
                </c:pt>
                <c:pt idx="127">
                  <c:v>11.9</c:v>
                </c:pt>
                <c:pt idx="128">
                  <c:v>10.199999999999999</c:v>
                </c:pt>
                <c:pt idx="129">
                  <c:v>10.8</c:v>
                </c:pt>
                <c:pt idx="130">
                  <c:v>19.399999999999999</c:v>
                </c:pt>
                <c:pt idx="131">
                  <c:v>8.6</c:v>
                </c:pt>
                <c:pt idx="132">
                  <c:v>16.899999999999999</c:v>
                </c:pt>
                <c:pt idx="133">
                  <c:v>26.5</c:v>
                </c:pt>
                <c:pt idx="134">
                  <c:v>29.1</c:v>
                </c:pt>
                <c:pt idx="135">
                  <c:v>58.3</c:v>
                </c:pt>
                <c:pt idx="136">
                  <c:v>48.4</c:v>
                </c:pt>
                <c:pt idx="137">
                  <c:v>36.6</c:v>
                </c:pt>
                <c:pt idx="138">
                  <c:v>16.5</c:v>
                </c:pt>
                <c:pt idx="139">
                  <c:v>56.3</c:v>
                </c:pt>
                <c:pt idx="140">
                  <c:v>27.4</c:v>
                </c:pt>
                <c:pt idx="141">
                  <c:v>32</c:v>
                </c:pt>
                <c:pt idx="142">
                  <c:v>3.6</c:v>
                </c:pt>
                <c:pt idx="143">
                  <c:v>5</c:v>
                </c:pt>
                <c:pt idx="144">
                  <c:v>4.9000000000000004</c:v>
                </c:pt>
                <c:pt idx="145">
                  <c:v>4.9000000000000004</c:v>
                </c:pt>
                <c:pt idx="146">
                  <c:v>4.9000000000000004</c:v>
                </c:pt>
                <c:pt idx="147">
                  <c:v>4.9000000000000004</c:v>
                </c:pt>
                <c:pt idx="148">
                  <c:v>22.7</c:v>
                </c:pt>
                <c:pt idx="149">
                  <c:v>34.200000000000003</c:v>
                </c:pt>
                <c:pt idx="150">
                  <c:v>30.6</c:v>
                </c:pt>
                <c:pt idx="151">
                  <c:v>0</c:v>
                </c:pt>
                <c:pt idx="152">
                  <c:v>23.9</c:v>
                </c:pt>
                <c:pt idx="153">
                  <c:v>9.9</c:v>
                </c:pt>
                <c:pt idx="154">
                  <c:v>23.7</c:v>
                </c:pt>
                <c:pt idx="155">
                  <c:v>7.4</c:v>
                </c:pt>
                <c:pt idx="156">
                  <c:v>4.2</c:v>
                </c:pt>
                <c:pt idx="157">
                  <c:v>3.8</c:v>
                </c:pt>
                <c:pt idx="158">
                  <c:v>4</c:v>
                </c:pt>
                <c:pt idx="159">
                  <c:v>4</c:v>
                </c:pt>
                <c:pt idx="160">
                  <c:v>4.0999999999999996</c:v>
                </c:pt>
                <c:pt idx="161">
                  <c:v>3.3</c:v>
                </c:pt>
                <c:pt idx="162">
                  <c:v>17.7</c:v>
                </c:pt>
                <c:pt idx="163">
                  <c:v>40.5</c:v>
                </c:pt>
                <c:pt idx="164">
                  <c:v>50.6</c:v>
                </c:pt>
                <c:pt idx="165">
                  <c:v>38.6</c:v>
                </c:pt>
                <c:pt idx="166">
                  <c:v>21.8</c:v>
                </c:pt>
                <c:pt idx="167">
                  <c:v>15.7</c:v>
                </c:pt>
                <c:pt idx="168">
                  <c:v>18.5</c:v>
                </c:pt>
                <c:pt idx="169">
                  <c:v>10.199999999999999</c:v>
                </c:pt>
                <c:pt idx="170">
                  <c:v>16.100000000000001</c:v>
                </c:pt>
                <c:pt idx="171">
                  <c:v>3.8</c:v>
                </c:pt>
                <c:pt idx="172">
                  <c:v>3.6</c:v>
                </c:pt>
                <c:pt idx="173">
                  <c:v>3.5</c:v>
                </c:pt>
                <c:pt idx="174">
                  <c:v>3.4</c:v>
                </c:pt>
                <c:pt idx="175">
                  <c:v>3.5</c:v>
                </c:pt>
                <c:pt idx="176">
                  <c:v>3.9</c:v>
                </c:pt>
                <c:pt idx="177">
                  <c:v>3.9</c:v>
                </c:pt>
                <c:pt idx="178">
                  <c:v>3.1</c:v>
                </c:pt>
                <c:pt idx="179">
                  <c:v>3.8</c:v>
                </c:pt>
                <c:pt idx="180">
                  <c:v>3.7</c:v>
                </c:pt>
                <c:pt idx="181">
                  <c:v>3.8</c:v>
                </c:pt>
                <c:pt idx="18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07A-4E5A-99C1-02B6AD207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3046784"/>
        <c:axId val="139305206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'Figure 8'!$C$2:$C$3</c15:sqref>
                        </c15:formulaRef>
                      </c:ext>
                    </c:extLst>
                    <c:strCache>
                      <c:ptCount val="2"/>
                      <c:pt idx="0">
                        <c:v>UK Continental Shelf</c:v>
                      </c:pt>
                      <c:pt idx="1">
                        <c:v>2024/25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'Figure 8'!$A$4:$A$186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8'!$C$4:$C$186</c15:sqref>
                        </c15:formulaRef>
                      </c:ext>
                    </c:extLst>
                    <c:numCache>
                      <c:formatCode>#,##0_);\(#,##0\)</c:formatCode>
                      <c:ptCount val="183"/>
                      <c:pt idx="0">
                        <c:v>86.6</c:v>
                      </c:pt>
                      <c:pt idx="1">
                        <c:v>87</c:v>
                      </c:pt>
                      <c:pt idx="2">
                        <c:v>86.800000000000011</c:v>
                      </c:pt>
                      <c:pt idx="3">
                        <c:v>84.6</c:v>
                      </c:pt>
                      <c:pt idx="4">
                        <c:v>85.3</c:v>
                      </c:pt>
                      <c:pt idx="5">
                        <c:v>88.2</c:v>
                      </c:pt>
                      <c:pt idx="6">
                        <c:v>88.300000000000011</c:v>
                      </c:pt>
                      <c:pt idx="7">
                        <c:v>90.6</c:v>
                      </c:pt>
                      <c:pt idx="8">
                        <c:v>92.899999999999991</c:v>
                      </c:pt>
                      <c:pt idx="9">
                        <c:v>92.40000000000002</c:v>
                      </c:pt>
                      <c:pt idx="10">
                        <c:v>90.600000000000009</c:v>
                      </c:pt>
                      <c:pt idx="11">
                        <c:v>90.6</c:v>
                      </c:pt>
                      <c:pt idx="12">
                        <c:v>89.399999999999991</c:v>
                      </c:pt>
                      <c:pt idx="13">
                        <c:v>86.399999999999991</c:v>
                      </c:pt>
                      <c:pt idx="14">
                        <c:v>84.81</c:v>
                      </c:pt>
                      <c:pt idx="15">
                        <c:v>84.01</c:v>
                      </c:pt>
                      <c:pt idx="16">
                        <c:v>79.41</c:v>
                      </c:pt>
                      <c:pt idx="17">
                        <c:v>80.81</c:v>
                      </c:pt>
                      <c:pt idx="18">
                        <c:v>85.9</c:v>
                      </c:pt>
                      <c:pt idx="19">
                        <c:v>87.300000000000011</c:v>
                      </c:pt>
                      <c:pt idx="20">
                        <c:v>81.099999999999994</c:v>
                      </c:pt>
                      <c:pt idx="21">
                        <c:v>80.900000000000006</c:v>
                      </c:pt>
                      <c:pt idx="22">
                        <c:v>84.9</c:v>
                      </c:pt>
                      <c:pt idx="23">
                        <c:v>84.700000000000017</c:v>
                      </c:pt>
                      <c:pt idx="24">
                        <c:v>84.200000000000017</c:v>
                      </c:pt>
                      <c:pt idx="25">
                        <c:v>77.5</c:v>
                      </c:pt>
                      <c:pt idx="26">
                        <c:v>87.9</c:v>
                      </c:pt>
                      <c:pt idx="27">
                        <c:v>82.3</c:v>
                      </c:pt>
                      <c:pt idx="28">
                        <c:v>84.199999999999989</c:v>
                      </c:pt>
                      <c:pt idx="29">
                        <c:v>88.6</c:v>
                      </c:pt>
                      <c:pt idx="30">
                        <c:v>87.700000000000017</c:v>
                      </c:pt>
                      <c:pt idx="31">
                        <c:v>86.399999999999977</c:v>
                      </c:pt>
                      <c:pt idx="32">
                        <c:v>87.199999999999989</c:v>
                      </c:pt>
                      <c:pt idx="33">
                        <c:v>85.399999999999991</c:v>
                      </c:pt>
                      <c:pt idx="34">
                        <c:v>75.099999999999994</c:v>
                      </c:pt>
                      <c:pt idx="35">
                        <c:v>72.7</c:v>
                      </c:pt>
                      <c:pt idx="36">
                        <c:v>70.599999999999994</c:v>
                      </c:pt>
                      <c:pt idx="37">
                        <c:v>81.31</c:v>
                      </c:pt>
                      <c:pt idx="38">
                        <c:v>79.799999999999983</c:v>
                      </c:pt>
                      <c:pt idx="39">
                        <c:v>84.899999999999991</c:v>
                      </c:pt>
                      <c:pt idx="40">
                        <c:v>88.799999999999983</c:v>
                      </c:pt>
                      <c:pt idx="41">
                        <c:v>90.300000000000011</c:v>
                      </c:pt>
                      <c:pt idx="42">
                        <c:v>89.3</c:v>
                      </c:pt>
                      <c:pt idx="43">
                        <c:v>85</c:v>
                      </c:pt>
                      <c:pt idx="44">
                        <c:v>78.100000000000009</c:v>
                      </c:pt>
                      <c:pt idx="45">
                        <c:v>80.5</c:v>
                      </c:pt>
                      <c:pt idx="46">
                        <c:v>83.609999999999985</c:v>
                      </c:pt>
                      <c:pt idx="47">
                        <c:v>85.509999999999991</c:v>
                      </c:pt>
                      <c:pt idx="48">
                        <c:v>83</c:v>
                      </c:pt>
                      <c:pt idx="49">
                        <c:v>79.500000000000014</c:v>
                      </c:pt>
                      <c:pt idx="50">
                        <c:v>85.899999999999991</c:v>
                      </c:pt>
                      <c:pt idx="51">
                        <c:v>85.300000000000011</c:v>
                      </c:pt>
                      <c:pt idx="52">
                        <c:v>86.300000000000011</c:v>
                      </c:pt>
                      <c:pt idx="53">
                        <c:v>89.200000000000017</c:v>
                      </c:pt>
                      <c:pt idx="54">
                        <c:v>86.3</c:v>
                      </c:pt>
                      <c:pt idx="55">
                        <c:v>84.399999999999991</c:v>
                      </c:pt>
                      <c:pt idx="56">
                        <c:v>83.5</c:v>
                      </c:pt>
                      <c:pt idx="57">
                        <c:v>83</c:v>
                      </c:pt>
                      <c:pt idx="58">
                        <c:v>82.6</c:v>
                      </c:pt>
                      <c:pt idx="59">
                        <c:v>82.1</c:v>
                      </c:pt>
                      <c:pt idx="60">
                        <c:v>84.3</c:v>
                      </c:pt>
                      <c:pt idx="61">
                        <c:v>83.6</c:v>
                      </c:pt>
                      <c:pt idx="62">
                        <c:v>82.399999999999991</c:v>
                      </c:pt>
                      <c:pt idx="63">
                        <c:v>88.899999999999991</c:v>
                      </c:pt>
                      <c:pt idx="64">
                        <c:v>86.199999999999989</c:v>
                      </c:pt>
                      <c:pt idx="65">
                        <c:v>79.899999999999991</c:v>
                      </c:pt>
                      <c:pt idx="66">
                        <c:v>80.600000000000009</c:v>
                      </c:pt>
                      <c:pt idx="67">
                        <c:v>81.8</c:v>
                      </c:pt>
                      <c:pt idx="68">
                        <c:v>78.100000000000009</c:v>
                      </c:pt>
                      <c:pt idx="69">
                        <c:v>80.600000000000009</c:v>
                      </c:pt>
                      <c:pt idx="70">
                        <c:v>81.5</c:v>
                      </c:pt>
                      <c:pt idx="71">
                        <c:v>85.999999999999986</c:v>
                      </c:pt>
                      <c:pt idx="72">
                        <c:v>86.5</c:v>
                      </c:pt>
                      <c:pt idx="73">
                        <c:v>81.599999999999994</c:v>
                      </c:pt>
                      <c:pt idx="74">
                        <c:v>85.199999999999989</c:v>
                      </c:pt>
                      <c:pt idx="75">
                        <c:v>81.400000000000006</c:v>
                      </c:pt>
                      <c:pt idx="76">
                        <c:v>83.6</c:v>
                      </c:pt>
                      <c:pt idx="77">
                        <c:v>83.310000000000016</c:v>
                      </c:pt>
                      <c:pt idx="78">
                        <c:v>82.600000000000009</c:v>
                      </c:pt>
                      <c:pt idx="79">
                        <c:v>80.099999999999994</c:v>
                      </c:pt>
                      <c:pt idx="80">
                        <c:v>79.699999999999989</c:v>
                      </c:pt>
                      <c:pt idx="81">
                        <c:v>86.899999999999977</c:v>
                      </c:pt>
                      <c:pt idx="82">
                        <c:v>87.899999999999991</c:v>
                      </c:pt>
                      <c:pt idx="83">
                        <c:v>87.820000000000007</c:v>
                      </c:pt>
                      <c:pt idx="84">
                        <c:v>89.399999999999991</c:v>
                      </c:pt>
                      <c:pt idx="85">
                        <c:v>89.31</c:v>
                      </c:pt>
                      <c:pt idx="86">
                        <c:v>87.109999999999985</c:v>
                      </c:pt>
                      <c:pt idx="87">
                        <c:v>90.81</c:v>
                      </c:pt>
                      <c:pt idx="88">
                        <c:v>91.3</c:v>
                      </c:pt>
                      <c:pt idx="89">
                        <c:v>91</c:v>
                      </c:pt>
                      <c:pt idx="90">
                        <c:v>89.000000000000014</c:v>
                      </c:pt>
                      <c:pt idx="91">
                        <c:v>90.4</c:v>
                      </c:pt>
                      <c:pt idx="92">
                        <c:v>91.199999999999989</c:v>
                      </c:pt>
                      <c:pt idx="93">
                        <c:v>89.2</c:v>
                      </c:pt>
                      <c:pt idx="94">
                        <c:v>84.2</c:v>
                      </c:pt>
                      <c:pt idx="95">
                        <c:v>84.9</c:v>
                      </c:pt>
                      <c:pt idx="96">
                        <c:v>86.6</c:v>
                      </c:pt>
                      <c:pt idx="97">
                        <c:v>87.59999999999998</c:v>
                      </c:pt>
                      <c:pt idx="98">
                        <c:v>82.1</c:v>
                      </c:pt>
                      <c:pt idx="99">
                        <c:v>77</c:v>
                      </c:pt>
                      <c:pt idx="100">
                        <c:v>79.099999999999994</c:v>
                      </c:pt>
                      <c:pt idx="101">
                        <c:v>79.109999999999985</c:v>
                      </c:pt>
                      <c:pt idx="102">
                        <c:v>77.999999999999986</c:v>
                      </c:pt>
                      <c:pt idx="103">
                        <c:v>79.2</c:v>
                      </c:pt>
                      <c:pt idx="104">
                        <c:v>80.7</c:v>
                      </c:pt>
                      <c:pt idx="105">
                        <c:v>84.5</c:v>
                      </c:pt>
                      <c:pt idx="106">
                        <c:v>83.31</c:v>
                      </c:pt>
                      <c:pt idx="107">
                        <c:v>84.21</c:v>
                      </c:pt>
                      <c:pt idx="108">
                        <c:v>84.81</c:v>
                      </c:pt>
                      <c:pt idx="109">
                        <c:v>85.01</c:v>
                      </c:pt>
                      <c:pt idx="110">
                        <c:v>84.91</c:v>
                      </c:pt>
                      <c:pt idx="111">
                        <c:v>83.510000000000019</c:v>
                      </c:pt>
                      <c:pt idx="112">
                        <c:v>89.41</c:v>
                      </c:pt>
                      <c:pt idx="113">
                        <c:v>93.509999999999991</c:v>
                      </c:pt>
                      <c:pt idx="114">
                        <c:v>90.81</c:v>
                      </c:pt>
                      <c:pt idx="115">
                        <c:v>87.199999999999989</c:v>
                      </c:pt>
                      <c:pt idx="116">
                        <c:v>84.300000000000011</c:v>
                      </c:pt>
                      <c:pt idx="117">
                        <c:v>83.999999999999986</c:v>
                      </c:pt>
                      <c:pt idx="118">
                        <c:v>84.1</c:v>
                      </c:pt>
                      <c:pt idx="119">
                        <c:v>83.61</c:v>
                      </c:pt>
                      <c:pt idx="120">
                        <c:v>85</c:v>
                      </c:pt>
                      <c:pt idx="121">
                        <c:v>83.4</c:v>
                      </c:pt>
                      <c:pt idx="122">
                        <c:v>87.5</c:v>
                      </c:pt>
                      <c:pt idx="123">
                        <c:v>89.699999999999989</c:v>
                      </c:pt>
                      <c:pt idx="124">
                        <c:v>90.500000000000014</c:v>
                      </c:pt>
                      <c:pt idx="125">
                        <c:v>87.1</c:v>
                      </c:pt>
                      <c:pt idx="126">
                        <c:v>82.9</c:v>
                      </c:pt>
                      <c:pt idx="127">
                        <c:v>85.6</c:v>
                      </c:pt>
                      <c:pt idx="128">
                        <c:v>82.899999999999991</c:v>
                      </c:pt>
                      <c:pt idx="129">
                        <c:v>88.309999999999988</c:v>
                      </c:pt>
                      <c:pt idx="130">
                        <c:v>89.1</c:v>
                      </c:pt>
                      <c:pt idx="131">
                        <c:v>84.199999999999989</c:v>
                      </c:pt>
                      <c:pt idx="132">
                        <c:v>84.100000000000009</c:v>
                      </c:pt>
                      <c:pt idx="133">
                        <c:v>82.199999999999989</c:v>
                      </c:pt>
                      <c:pt idx="134">
                        <c:v>77.809999999999974</c:v>
                      </c:pt>
                      <c:pt idx="135">
                        <c:v>82.9</c:v>
                      </c:pt>
                      <c:pt idx="136">
                        <c:v>84.199999999999989</c:v>
                      </c:pt>
                      <c:pt idx="137">
                        <c:v>84.6</c:v>
                      </c:pt>
                      <c:pt idx="138">
                        <c:v>85.609999999999985</c:v>
                      </c:pt>
                      <c:pt idx="139">
                        <c:v>88.1</c:v>
                      </c:pt>
                      <c:pt idx="140">
                        <c:v>86.6</c:v>
                      </c:pt>
                      <c:pt idx="141">
                        <c:v>84.2</c:v>
                      </c:pt>
                      <c:pt idx="142">
                        <c:v>84</c:v>
                      </c:pt>
                      <c:pt idx="143">
                        <c:v>84.1</c:v>
                      </c:pt>
                      <c:pt idx="144">
                        <c:v>84.1</c:v>
                      </c:pt>
                      <c:pt idx="145">
                        <c:v>84.3</c:v>
                      </c:pt>
                      <c:pt idx="146">
                        <c:v>83</c:v>
                      </c:pt>
                      <c:pt idx="147">
                        <c:v>82.8</c:v>
                      </c:pt>
                      <c:pt idx="148">
                        <c:v>83.7</c:v>
                      </c:pt>
                      <c:pt idx="149">
                        <c:v>83.51</c:v>
                      </c:pt>
                      <c:pt idx="150">
                        <c:v>78.300000000000011</c:v>
                      </c:pt>
                      <c:pt idx="151">
                        <c:v>0</c:v>
                      </c:pt>
                      <c:pt idx="152">
                        <c:v>77.099999999999994</c:v>
                      </c:pt>
                      <c:pt idx="153">
                        <c:v>78.400000000000006</c:v>
                      </c:pt>
                      <c:pt idx="154">
                        <c:v>82.000000000000014</c:v>
                      </c:pt>
                      <c:pt idx="155">
                        <c:v>82.9</c:v>
                      </c:pt>
                      <c:pt idx="156">
                        <c:v>85.300000000000011</c:v>
                      </c:pt>
                      <c:pt idx="157">
                        <c:v>87.899999999999991</c:v>
                      </c:pt>
                      <c:pt idx="158">
                        <c:v>86.999999999999986</c:v>
                      </c:pt>
                      <c:pt idx="159">
                        <c:v>84.299999999999983</c:v>
                      </c:pt>
                      <c:pt idx="160">
                        <c:v>86.01</c:v>
                      </c:pt>
                      <c:pt idx="161">
                        <c:v>87.9</c:v>
                      </c:pt>
                      <c:pt idx="162">
                        <c:v>86.9</c:v>
                      </c:pt>
                      <c:pt idx="163">
                        <c:v>85.5</c:v>
                      </c:pt>
                      <c:pt idx="164">
                        <c:v>89.8</c:v>
                      </c:pt>
                      <c:pt idx="165">
                        <c:v>87.59999999999998</c:v>
                      </c:pt>
                      <c:pt idx="166">
                        <c:v>86.699999999999989</c:v>
                      </c:pt>
                      <c:pt idx="167">
                        <c:v>88.500000000000014</c:v>
                      </c:pt>
                      <c:pt idx="168">
                        <c:v>86.4</c:v>
                      </c:pt>
                      <c:pt idx="169">
                        <c:v>83.7</c:v>
                      </c:pt>
                      <c:pt idx="170">
                        <c:v>80.5</c:v>
                      </c:pt>
                      <c:pt idx="171">
                        <c:v>81.700000000000017</c:v>
                      </c:pt>
                      <c:pt idx="172">
                        <c:v>80.699999999999989</c:v>
                      </c:pt>
                      <c:pt idx="173">
                        <c:v>83</c:v>
                      </c:pt>
                      <c:pt idx="174">
                        <c:v>86.199999999999989</c:v>
                      </c:pt>
                      <c:pt idx="175">
                        <c:v>87.7</c:v>
                      </c:pt>
                      <c:pt idx="176">
                        <c:v>86.2</c:v>
                      </c:pt>
                      <c:pt idx="177">
                        <c:v>87.1</c:v>
                      </c:pt>
                      <c:pt idx="178">
                        <c:v>84.8</c:v>
                      </c:pt>
                      <c:pt idx="179">
                        <c:v>81.41</c:v>
                      </c:pt>
                      <c:pt idx="180">
                        <c:v>82.800000000000011</c:v>
                      </c:pt>
                      <c:pt idx="181">
                        <c:v>84.21</c:v>
                      </c:pt>
                      <c:pt idx="182">
                        <c:v>85.61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907A-4E5A-99C1-02B6AD207195}"/>
                  </c:ext>
                </c:extLst>
              </c15:ser>
            </c15:filteredLineSeries>
            <c15:filteredLine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8'!$D$2:$D$3</c15:sqref>
                        </c15:formulaRef>
                      </c:ext>
                    </c:extLst>
                    <c:strCache>
                      <c:ptCount val="2"/>
                      <c:pt idx="0">
                        <c:v>Norway Import</c:v>
                      </c:pt>
                      <c:pt idx="1">
                        <c:v>2024/25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8'!$A$4:$A$186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36434</c:v>
                      </c:pt>
                      <c:pt idx="1">
                        <c:v>36435</c:v>
                      </c:pt>
                      <c:pt idx="2">
                        <c:v>36436</c:v>
                      </c:pt>
                      <c:pt idx="3">
                        <c:v>36437</c:v>
                      </c:pt>
                      <c:pt idx="4">
                        <c:v>36438</c:v>
                      </c:pt>
                      <c:pt idx="5">
                        <c:v>36439</c:v>
                      </c:pt>
                      <c:pt idx="6">
                        <c:v>36440</c:v>
                      </c:pt>
                      <c:pt idx="7">
                        <c:v>36441</c:v>
                      </c:pt>
                      <c:pt idx="8">
                        <c:v>36442</c:v>
                      </c:pt>
                      <c:pt idx="9">
                        <c:v>36443</c:v>
                      </c:pt>
                      <c:pt idx="10">
                        <c:v>36444</c:v>
                      </c:pt>
                      <c:pt idx="11">
                        <c:v>36445</c:v>
                      </c:pt>
                      <c:pt idx="12">
                        <c:v>36446</c:v>
                      </c:pt>
                      <c:pt idx="13">
                        <c:v>36447</c:v>
                      </c:pt>
                      <c:pt idx="14">
                        <c:v>36448</c:v>
                      </c:pt>
                      <c:pt idx="15">
                        <c:v>36449</c:v>
                      </c:pt>
                      <c:pt idx="16">
                        <c:v>36450</c:v>
                      </c:pt>
                      <c:pt idx="17">
                        <c:v>36451</c:v>
                      </c:pt>
                      <c:pt idx="18">
                        <c:v>36452</c:v>
                      </c:pt>
                      <c:pt idx="19">
                        <c:v>36453</c:v>
                      </c:pt>
                      <c:pt idx="20">
                        <c:v>36454</c:v>
                      </c:pt>
                      <c:pt idx="21">
                        <c:v>36455</c:v>
                      </c:pt>
                      <c:pt idx="22">
                        <c:v>36456</c:v>
                      </c:pt>
                      <c:pt idx="23">
                        <c:v>36457</c:v>
                      </c:pt>
                      <c:pt idx="24">
                        <c:v>36458</c:v>
                      </c:pt>
                      <c:pt idx="25">
                        <c:v>36459</c:v>
                      </c:pt>
                      <c:pt idx="26">
                        <c:v>36460</c:v>
                      </c:pt>
                      <c:pt idx="27">
                        <c:v>36461</c:v>
                      </c:pt>
                      <c:pt idx="28">
                        <c:v>36462</c:v>
                      </c:pt>
                      <c:pt idx="29">
                        <c:v>36463</c:v>
                      </c:pt>
                      <c:pt idx="30">
                        <c:v>36464</c:v>
                      </c:pt>
                      <c:pt idx="31">
                        <c:v>36465</c:v>
                      </c:pt>
                      <c:pt idx="32">
                        <c:v>36466</c:v>
                      </c:pt>
                      <c:pt idx="33">
                        <c:v>36467</c:v>
                      </c:pt>
                      <c:pt idx="34">
                        <c:v>36468</c:v>
                      </c:pt>
                      <c:pt idx="35">
                        <c:v>36469</c:v>
                      </c:pt>
                      <c:pt idx="36">
                        <c:v>36470</c:v>
                      </c:pt>
                      <c:pt idx="37">
                        <c:v>36471</c:v>
                      </c:pt>
                      <c:pt idx="38">
                        <c:v>36472</c:v>
                      </c:pt>
                      <c:pt idx="39">
                        <c:v>36473</c:v>
                      </c:pt>
                      <c:pt idx="40">
                        <c:v>36474</c:v>
                      </c:pt>
                      <c:pt idx="41">
                        <c:v>36475</c:v>
                      </c:pt>
                      <c:pt idx="42">
                        <c:v>36476</c:v>
                      </c:pt>
                      <c:pt idx="43">
                        <c:v>36477</c:v>
                      </c:pt>
                      <c:pt idx="44">
                        <c:v>36478</c:v>
                      </c:pt>
                      <c:pt idx="45">
                        <c:v>36479</c:v>
                      </c:pt>
                      <c:pt idx="46">
                        <c:v>36480</c:v>
                      </c:pt>
                      <c:pt idx="47">
                        <c:v>36481</c:v>
                      </c:pt>
                      <c:pt idx="48">
                        <c:v>36482</c:v>
                      </c:pt>
                      <c:pt idx="49">
                        <c:v>36483</c:v>
                      </c:pt>
                      <c:pt idx="50">
                        <c:v>36484</c:v>
                      </c:pt>
                      <c:pt idx="51">
                        <c:v>36485</c:v>
                      </c:pt>
                      <c:pt idx="52">
                        <c:v>36486</c:v>
                      </c:pt>
                      <c:pt idx="53">
                        <c:v>36487</c:v>
                      </c:pt>
                      <c:pt idx="54">
                        <c:v>36488</c:v>
                      </c:pt>
                      <c:pt idx="55">
                        <c:v>36489</c:v>
                      </c:pt>
                      <c:pt idx="56">
                        <c:v>36490</c:v>
                      </c:pt>
                      <c:pt idx="57">
                        <c:v>36491</c:v>
                      </c:pt>
                      <c:pt idx="58">
                        <c:v>36492</c:v>
                      </c:pt>
                      <c:pt idx="59">
                        <c:v>36493</c:v>
                      </c:pt>
                      <c:pt idx="60">
                        <c:v>36494</c:v>
                      </c:pt>
                      <c:pt idx="61">
                        <c:v>36495</c:v>
                      </c:pt>
                      <c:pt idx="62">
                        <c:v>36496</c:v>
                      </c:pt>
                      <c:pt idx="63">
                        <c:v>36497</c:v>
                      </c:pt>
                      <c:pt idx="64">
                        <c:v>36498</c:v>
                      </c:pt>
                      <c:pt idx="65">
                        <c:v>36499</c:v>
                      </c:pt>
                      <c:pt idx="66">
                        <c:v>36500</c:v>
                      </c:pt>
                      <c:pt idx="67">
                        <c:v>36501</c:v>
                      </c:pt>
                      <c:pt idx="68">
                        <c:v>36502</c:v>
                      </c:pt>
                      <c:pt idx="69">
                        <c:v>36503</c:v>
                      </c:pt>
                      <c:pt idx="70">
                        <c:v>36504</c:v>
                      </c:pt>
                      <c:pt idx="71">
                        <c:v>36505</c:v>
                      </c:pt>
                      <c:pt idx="72">
                        <c:v>36506</c:v>
                      </c:pt>
                      <c:pt idx="73">
                        <c:v>36507</c:v>
                      </c:pt>
                      <c:pt idx="74">
                        <c:v>36508</c:v>
                      </c:pt>
                      <c:pt idx="75">
                        <c:v>36509</c:v>
                      </c:pt>
                      <c:pt idx="76">
                        <c:v>36510</c:v>
                      </c:pt>
                      <c:pt idx="77">
                        <c:v>36511</c:v>
                      </c:pt>
                      <c:pt idx="78">
                        <c:v>36512</c:v>
                      </c:pt>
                      <c:pt idx="79">
                        <c:v>36513</c:v>
                      </c:pt>
                      <c:pt idx="80">
                        <c:v>36514</c:v>
                      </c:pt>
                      <c:pt idx="81">
                        <c:v>36515</c:v>
                      </c:pt>
                      <c:pt idx="82">
                        <c:v>36516</c:v>
                      </c:pt>
                      <c:pt idx="83">
                        <c:v>36517</c:v>
                      </c:pt>
                      <c:pt idx="84">
                        <c:v>36518</c:v>
                      </c:pt>
                      <c:pt idx="85">
                        <c:v>36519</c:v>
                      </c:pt>
                      <c:pt idx="86">
                        <c:v>36520</c:v>
                      </c:pt>
                      <c:pt idx="87">
                        <c:v>36521</c:v>
                      </c:pt>
                      <c:pt idx="88">
                        <c:v>36522</c:v>
                      </c:pt>
                      <c:pt idx="89">
                        <c:v>36523</c:v>
                      </c:pt>
                      <c:pt idx="90">
                        <c:v>36524</c:v>
                      </c:pt>
                      <c:pt idx="91">
                        <c:v>36525</c:v>
                      </c:pt>
                      <c:pt idx="92">
                        <c:v>36526</c:v>
                      </c:pt>
                      <c:pt idx="93">
                        <c:v>36527</c:v>
                      </c:pt>
                      <c:pt idx="94">
                        <c:v>36528</c:v>
                      </c:pt>
                      <c:pt idx="95">
                        <c:v>36529</c:v>
                      </c:pt>
                      <c:pt idx="96">
                        <c:v>36530</c:v>
                      </c:pt>
                      <c:pt idx="97">
                        <c:v>36531</c:v>
                      </c:pt>
                      <c:pt idx="98">
                        <c:v>36532</c:v>
                      </c:pt>
                      <c:pt idx="99">
                        <c:v>36533</c:v>
                      </c:pt>
                      <c:pt idx="100">
                        <c:v>36534</c:v>
                      </c:pt>
                      <c:pt idx="101">
                        <c:v>36535</c:v>
                      </c:pt>
                      <c:pt idx="102">
                        <c:v>36536</c:v>
                      </c:pt>
                      <c:pt idx="103">
                        <c:v>36537</c:v>
                      </c:pt>
                      <c:pt idx="104">
                        <c:v>36538</c:v>
                      </c:pt>
                      <c:pt idx="105">
                        <c:v>36539</c:v>
                      </c:pt>
                      <c:pt idx="106">
                        <c:v>36540</c:v>
                      </c:pt>
                      <c:pt idx="107">
                        <c:v>36541</c:v>
                      </c:pt>
                      <c:pt idx="108">
                        <c:v>36542</c:v>
                      </c:pt>
                      <c:pt idx="109">
                        <c:v>36543</c:v>
                      </c:pt>
                      <c:pt idx="110">
                        <c:v>36544</c:v>
                      </c:pt>
                      <c:pt idx="111">
                        <c:v>36545</c:v>
                      </c:pt>
                      <c:pt idx="112">
                        <c:v>36546</c:v>
                      </c:pt>
                      <c:pt idx="113">
                        <c:v>36547</c:v>
                      </c:pt>
                      <c:pt idx="114">
                        <c:v>36548</c:v>
                      </c:pt>
                      <c:pt idx="115">
                        <c:v>36549</c:v>
                      </c:pt>
                      <c:pt idx="116">
                        <c:v>36550</c:v>
                      </c:pt>
                      <c:pt idx="117">
                        <c:v>36551</c:v>
                      </c:pt>
                      <c:pt idx="118">
                        <c:v>36552</c:v>
                      </c:pt>
                      <c:pt idx="119">
                        <c:v>36553</c:v>
                      </c:pt>
                      <c:pt idx="120">
                        <c:v>36554</c:v>
                      </c:pt>
                      <c:pt idx="121">
                        <c:v>36555</c:v>
                      </c:pt>
                      <c:pt idx="122">
                        <c:v>36556</c:v>
                      </c:pt>
                      <c:pt idx="123">
                        <c:v>36557</c:v>
                      </c:pt>
                      <c:pt idx="124">
                        <c:v>36558</c:v>
                      </c:pt>
                      <c:pt idx="125">
                        <c:v>36559</c:v>
                      </c:pt>
                      <c:pt idx="126">
                        <c:v>36560</c:v>
                      </c:pt>
                      <c:pt idx="127">
                        <c:v>36561</c:v>
                      </c:pt>
                      <c:pt idx="128">
                        <c:v>36562</c:v>
                      </c:pt>
                      <c:pt idx="129">
                        <c:v>36563</c:v>
                      </c:pt>
                      <c:pt idx="130">
                        <c:v>36564</c:v>
                      </c:pt>
                      <c:pt idx="131">
                        <c:v>36565</c:v>
                      </c:pt>
                      <c:pt idx="132">
                        <c:v>36566</c:v>
                      </c:pt>
                      <c:pt idx="133">
                        <c:v>36567</c:v>
                      </c:pt>
                      <c:pt idx="134">
                        <c:v>36568</c:v>
                      </c:pt>
                      <c:pt idx="135">
                        <c:v>36569</c:v>
                      </c:pt>
                      <c:pt idx="136">
                        <c:v>36570</c:v>
                      </c:pt>
                      <c:pt idx="137">
                        <c:v>36571</c:v>
                      </c:pt>
                      <c:pt idx="138">
                        <c:v>36572</c:v>
                      </c:pt>
                      <c:pt idx="139">
                        <c:v>36573</c:v>
                      </c:pt>
                      <c:pt idx="140">
                        <c:v>36574</c:v>
                      </c:pt>
                      <c:pt idx="141">
                        <c:v>36575</c:v>
                      </c:pt>
                      <c:pt idx="142">
                        <c:v>36576</c:v>
                      </c:pt>
                      <c:pt idx="143">
                        <c:v>36577</c:v>
                      </c:pt>
                      <c:pt idx="144">
                        <c:v>36578</c:v>
                      </c:pt>
                      <c:pt idx="145">
                        <c:v>36579</c:v>
                      </c:pt>
                      <c:pt idx="146">
                        <c:v>36580</c:v>
                      </c:pt>
                      <c:pt idx="147">
                        <c:v>36581</c:v>
                      </c:pt>
                      <c:pt idx="148">
                        <c:v>36582</c:v>
                      </c:pt>
                      <c:pt idx="149">
                        <c:v>36583</c:v>
                      </c:pt>
                      <c:pt idx="150">
                        <c:v>36584</c:v>
                      </c:pt>
                      <c:pt idx="151">
                        <c:v>36585</c:v>
                      </c:pt>
                      <c:pt idx="152">
                        <c:v>36586</c:v>
                      </c:pt>
                      <c:pt idx="153">
                        <c:v>36587</c:v>
                      </c:pt>
                      <c:pt idx="154">
                        <c:v>36588</c:v>
                      </c:pt>
                      <c:pt idx="155">
                        <c:v>36589</c:v>
                      </c:pt>
                      <c:pt idx="156">
                        <c:v>36590</c:v>
                      </c:pt>
                      <c:pt idx="157">
                        <c:v>36591</c:v>
                      </c:pt>
                      <c:pt idx="158">
                        <c:v>36592</c:v>
                      </c:pt>
                      <c:pt idx="159">
                        <c:v>36593</c:v>
                      </c:pt>
                      <c:pt idx="160">
                        <c:v>36594</c:v>
                      </c:pt>
                      <c:pt idx="161">
                        <c:v>36595</c:v>
                      </c:pt>
                      <c:pt idx="162">
                        <c:v>36596</c:v>
                      </c:pt>
                      <c:pt idx="163">
                        <c:v>36597</c:v>
                      </c:pt>
                      <c:pt idx="164">
                        <c:v>36598</c:v>
                      </c:pt>
                      <c:pt idx="165">
                        <c:v>36599</c:v>
                      </c:pt>
                      <c:pt idx="166">
                        <c:v>36600</c:v>
                      </c:pt>
                      <c:pt idx="167">
                        <c:v>36601</c:v>
                      </c:pt>
                      <c:pt idx="168">
                        <c:v>36602</c:v>
                      </c:pt>
                      <c:pt idx="169">
                        <c:v>36603</c:v>
                      </c:pt>
                      <c:pt idx="170">
                        <c:v>36604</c:v>
                      </c:pt>
                      <c:pt idx="171">
                        <c:v>36605</c:v>
                      </c:pt>
                      <c:pt idx="172">
                        <c:v>36606</c:v>
                      </c:pt>
                      <c:pt idx="173">
                        <c:v>36607</c:v>
                      </c:pt>
                      <c:pt idx="174">
                        <c:v>36608</c:v>
                      </c:pt>
                      <c:pt idx="175">
                        <c:v>36609</c:v>
                      </c:pt>
                      <c:pt idx="176">
                        <c:v>36610</c:v>
                      </c:pt>
                      <c:pt idx="177">
                        <c:v>36611</c:v>
                      </c:pt>
                      <c:pt idx="178">
                        <c:v>36612</c:v>
                      </c:pt>
                      <c:pt idx="179">
                        <c:v>36613</c:v>
                      </c:pt>
                      <c:pt idx="180">
                        <c:v>36614</c:v>
                      </c:pt>
                      <c:pt idx="181">
                        <c:v>36615</c:v>
                      </c:pt>
                      <c:pt idx="182">
                        <c:v>36616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8'!$D$4:$D$186</c15:sqref>
                        </c15:formulaRef>
                      </c:ext>
                    </c:extLst>
                    <c:numCache>
                      <c:formatCode>#,##0_);\(#,##0\)</c:formatCode>
                      <c:ptCount val="183"/>
                      <c:pt idx="0">
                        <c:v>58.5</c:v>
                      </c:pt>
                      <c:pt idx="1">
                        <c:v>52.5</c:v>
                      </c:pt>
                      <c:pt idx="2">
                        <c:v>63.099999999999994</c:v>
                      </c:pt>
                      <c:pt idx="3">
                        <c:v>63.800000000000004</c:v>
                      </c:pt>
                      <c:pt idx="4">
                        <c:v>63.7</c:v>
                      </c:pt>
                      <c:pt idx="5">
                        <c:v>66.7</c:v>
                      </c:pt>
                      <c:pt idx="6">
                        <c:v>70.099999999999994</c:v>
                      </c:pt>
                      <c:pt idx="7">
                        <c:v>75.099999999999994</c:v>
                      </c:pt>
                      <c:pt idx="8">
                        <c:v>71.2</c:v>
                      </c:pt>
                      <c:pt idx="9">
                        <c:v>73.899999999999991</c:v>
                      </c:pt>
                      <c:pt idx="10">
                        <c:v>77.3</c:v>
                      </c:pt>
                      <c:pt idx="11">
                        <c:v>70.599999999999994</c:v>
                      </c:pt>
                      <c:pt idx="12">
                        <c:v>76.100000000000009</c:v>
                      </c:pt>
                      <c:pt idx="13">
                        <c:v>79.8</c:v>
                      </c:pt>
                      <c:pt idx="14">
                        <c:v>81.59</c:v>
                      </c:pt>
                      <c:pt idx="15">
                        <c:v>82.99</c:v>
                      </c:pt>
                      <c:pt idx="16">
                        <c:v>80.59</c:v>
                      </c:pt>
                      <c:pt idx="17">
                        <c:v>78.490000000000009</c:v>
                      </c:pt>
                      <c:pt idx="18">
                        <c:v>84.9</c:v>
                      </c:pt>
                      <c:pt idx="19">
                        <c:v>84.1</c:v>
                      </c:pt>
                      <c:pt idx="20">
                        <c:v>89.5</c:v>
                      </c:pt>
                      <c:pt idx="21">
                        <c:v>91</c:v>
                      </c:pt>
                      <c:pt idx="22">
                        <c:v>86.6</c:v>
                      </c:pt>
                      <c:pt idx="23">
                        <c:v>88.199999999999989</c:v>
                      </c:pt>
                      <c:pt idx="24">
                        <c:v>92.6</c:v>
                      </c:pt>
                      <c:pt idx="25">
                        <c:v>92.9</c:v>
                      </c:pt>
                      <c:pt idx="26">
                        <c:v>83.1</c:v>
                      </c:pt>
                      <c:pt idx="27">
                        <c:v>84.7</c:v>
                      </c:pt>
                      <c:pt idx="28">
                        <c:v>84</c:v>
                      </c:pt>
                      <c:pt idx="29">
                        <c:v>86.800000000000011</c:v>
                      </c:pt>
                      <c:pt idx="30">
                        <c:v>79.099999999999994</c:v>
                      </c:pt>
                      <c:pt idx="31">
                        <c:v>82.800000000000011</c:v>
                      </c:pt>
                      <c:pt idx="32">
                        <c:v>88.9</c:v>
                      </c:pt>
                      <c:pt idx="33">
                        <c:v>89.7</c:v>
                      </c:pt>
                      <c:pt idx="34">
                        <c:v>88.1</c:v>
                      </c:pt>
                      <c:pt idx="35">
                        <c:v>84.399999999999991</c:v>
                      </c:pt>
                      <c:pt idx="36">
                        <c:v>94.5</c:v>
                      </c:pt>
                      <c:pt idx="37">
                        <c:v>98.389999999999986</c:v>
                      </c:pt>
                      <c:pt idx="38">
                        <c:v>101.9</c:v>
                      </c:pt>
                      <c:pt idx="39">
                        <c:v>111.10000000000001</c:v>
                      </c:pt>
                      <c:pt idx="40">
                        <c:v>110.4</c:v>
                      </c:pt>
                      <c:pt idx="41">
                        <c:v>110.5</c:v>
                      </c:pt>
                      <c:pt idx="42">
                        <c:v>110.7</c:v>
                      </c:pt>
                      <c:pt idx="43">
                        <c:v>111.19999999999999</c:v>
                      </c:pt>
                      <c:pt idx="44">
                        <c:v>111.2</c:v>
                      </c:pt>
                      <c:pt idx="45">
                        <c:v>110.9</c:v>
                      </c:pt>
                      <c:pt idx="46">
                        <c:v>100.49000000000001</c:v>
                      </c:pt>
                      <c:pt idx="47">
                        <c:v>94.69</c:v>
                      </c:pt>
                      <c:pt idx="48">
                        <c:v>103.6</c:v>
                      </c:pt>
                      <c:pt idx="49">
                        <c:v>111.3</c:v>
                      </c:pt>
                      <c:pt idx="50">
                        <c:v>106.3</c:v>
                      </c:pt>
                      <c:pt idx="51">
                        <c:v>100.1</c:v>
                      </c:pt>
                      <c:pt idx="52">
                        <c:v>104.6</c:v>
                      </c:pt>
                      <c:pt idx="53">
                        <c:v>91.6</c:v>
                      </c:pt>
                      <c:pt idx="54">
                        <c:v>84.100000000000009</c:v>
                      </c:pt>
                      <c:pt idx="55">
                        <c:v>86.3</c:v>
                      </c:pt>
                      <c:pt idx="56">
                        <c:v>87</c:v>
                      </c:pt>
                      <c:pt idx="57">
                        <c:v>90.800000000000011</c:v>
                      </c:pt>
                      <c:pt idx="58">
                        <c:v>88</c:v>
                      </c:pt>
                      <c:pt idx="59">
                        <c:v>80.400000000000006</c:v>
                      </c:pt>
                      <c:pt idx="60">
                        <c:v>79.7</c:v>
                      </c:pt>
                      <c:pt idx="61">
                        <c:v>79.099999999999994</c:v>
                      </c:pt>
                      <c:pt idx="62">
                        <c:v>81.3</c:v>
                      </c:pt>
                      <c:pt idx="63">
                        <c:v>96.7</c:v>
                      </c:pt>
                      <c:pt idx="64">
                        <c:v>91.9</c:v>
                      </c:pt>
                      <c:pt idx="65">
                        <c:v>90.3</c:v>
                      </c:pt>
                      <c:pt idx="66">
                        <c:v>91.7</c:v>
                      </c:pt>
                      <c:pt idx="67">
                        <c:v>93.8</c:v>
                      </c:pt>
                      <c:pt idx="68">
                        <c:v>92.8</c:v>
                      </c:pt>
                      <c:pt idx="69">
                        <c:v>84.2</c:v>
                      </c:pt>
                      <c:pt idx="70">
                        <c:v>87.5</c:v>
                      </c:pt>
                      <c:pt idx="71">
                        <c:v>89.2</c:v>
                      </c:pt>
                      <c:pt idx="72">
                        <c:v>89.6</c:v>
                      </c:pt>
                      <c:pt idx="73">
                        <c:v>80.099999999999994</c:v>
                      </c:pt>
                      <c:pt idx="74">
                        <c:v>77.900000000000006</c:v>
                      </c:pt>
                      <c:pt idx="75">
                        <c:v>79.900000000000006</c:v>
                      </c:pt>
                      <c:pt idx="76">
                        <c:v>85.5</c:v>
                      </c:pt>
                      <c:pt idx="77">
                        <c:v>78.989999999999995</c:v>
                      </c:pt>
                      <c:pt idx="78">
                        <c:v>80.8</c:v>
                      </c:pt>
                      <c:pt idx="79">
                        <c:v>81</c:v>
                      </c:pt>
                      <c:pt idx="80">
                        <c:v>82.4</c:v>
                      </c:pt>
                      <c:pt idx="81">
                        <c:v>83.800000000000011</c:v>
                      </c:pt>
                      <c:pt idx="82">
                        <c:v>84.2</c:v>
                      </c:pt>
                      <c:pt idx="83">
                        <c:v>86.08</c:v>
                      </c:pt>
                      <c:pt idx="84">
                        <c:v>82.8</c:v>
                      </c:pt>
                      <c:pt idx="85">
                        <c:v>82.59</c:v>
                      </c:pt>
                      <c:pt idx="86">
                        <c:v>87.990000000000009</c:v>
                      </c:pt>
                      <c:pt idx="87">
                        <c:v>85.990000000000009</c:v>
                      </c:pt>
                      <c:pt idx="88">
                        <c:v>86.7</c:v>
                      </c:pt>
                      <c:pt idx="89">
                        <c:v>82.5</c:v>
                      </c:pt>
                      <c:pt idx="90">
                        <c:v>87.3</c:v>
                      </c:pt>
                      <c:pt idx="91">
                        <c:v>82.1</c:v>
                      </c:pt>
                      <c:pt idx="92">
                        <c:v>81.5</c:v>
                      </c:pt>
                      <c:pt idx="93">
                        <c:v>86.2</c:v>
                      </c:pt>
                      <c:pt idx="94">
                        <c:v>102.7</c:v>
                      </c:pt>
                      <c:pt idx="95">
                        <c:v>100.4</c:v>
                      </c:pt>
                      <c:pt idx="96">
                        <c:v>96.800000000000011</c:v>
                      </c:pt>
                      <c:pt idx="97">
                        <c:v>99.100000000000009</c:v>
                      </c:pt>
                      <c:pt idx="98">
                        <c:v>98.9</c:v>
                      </c:pt>
                      <c:pt idx="99">
                        <c:v>104.6</c:v>
                      </c:pt>
                      <c:pt idx="100">
                        <c:v>112</c:v>
                      </c:pt>
                      <c:pt idx="101">
                        <c:v>96.59</c:v>
                      </c:pt>
                      <c:pt idx="102">
                        <c:v>107.7</c:v>
                      </c:pt>
                      <c:pt idx="103">
                        <c:v>104.3</c:v>
                      </c:pt>
                      <c:pt idx="104">
                        <c:v>105.10000000000001</c:v>
                      </c:pt>
                      <c:pt idx="105">
                        <c:v>104.5</c:v>
                      </c:pt>
                      <c:pt idx="106">
                        <c:v>91.59</c:v>
                      </c:pt>
                      <c:pt idx="107">
                        <c:v>96.29</c:v>
                      </c:pt>
                      <c:pt idx="108">
                        <c:v>93.19</c:v>
                      </c:pt>
                      <c:pt idx="109">
                        <c:v>109.49</c:v>
                      </c:pt>
                      <c:pt idx="110">
                        <c:v>109.28999999999999</c:v>
                      </c:pt>
                      <c:pt idx="111">
                        <c:v>109.28999999999999</c:v>
                      </c:pt>
                      <c:pt idx="112">
                        <c:v>108.39000000000001</c:v>
                      </c:pt>
                      <c:pt idx="113">
                        <c:v>106.49000000000001</c:v>
                      </c:pt>
                      <c:pt idx="114">
                        <c:v>99.09</c:v>
                      </c:pt>
                      <c:pt idx="115">
                        <c:v>100.30000000000001</c:v>
                      </c:pt>
                      <c:pt idx="116">
                        <c:v>107</c:v>
                      </c:pt>
                      <c:pt idx="117">
                        <c:v>104.10000000000001</c:v>
                      </c:pt>
                      <c:pt idx="118">
                        <c:v>106.4</c:v>
                      </c:pt>
                      <c:pt idx="119">
                        <c:v>106.99</c:v>
                      </c:pt>
                      <c:pt idx="120">
                        <c:v>112.1</c:v>
                      </c:pt>
                      <c:pt idx="121">
                        <c:v>112.6</c:v>
                      </c:pt>
                      <c:pt idx="122">
                        <c:v>113</c:v>
                      </c:pt>
                      <c:pt idx="123">
                        <c:v>108.9</c:v>
                      </c:pt>
                      <c:pt idx="124">
                        <c:v>109.89999999999999</c:v>
                      </c:pt>
                      <c:pt idx="125">
                        <c:v>109.4</c:v>
                      </c:pt>
                      <c:pt idx="126">
                        <c:v>102.6</c:v>
                      </c:pt>
                      <c:pt idx="127">
                        <c:v>110.9</c:v>
                      </c:pt>
                      <c:pt idx="128">
                        <c:v>112.7</c:v>
                      </c:pt>
                      <c:pt idx="129">
                        <c:v>104.89</c:v>
                      </c:pt>
                      <c:pt idx="130">
                        <c:v>96.5</c:v>
                      </c:pt>
                      <c:pt idx="131">
                        <c:v>94.5</c:v>
                      </c:pt>
                      <c:pt idx="132">
                        <c:v>98.3</c:v>
                      </c:pt>
                      <c:pt idx="133">
                        <c:v>98.9</c:v>
                      </c:pt>
                      <c:pt idx="134">
                        <c:v>93.390000000000015</c:v>
                      </c:pt>
                      <c:pt idx="135">
                        <c:v>85</c:v>
                      </c:pt>
                      <c:pt idx="136">
                        <c:v>87.800000000000011</c:v>
                      </c:pt>
                      <c:pt idx="137">
                        <c:v>84.9</c:v>
                      </c:pt>
                      <c:pt idx="138">
                        <c:v>85.09</c:v>
                      </c:pt>
                      <c:pt idx="139">
                        <c:v>84.4</c:v>
                      </c:pt>
                      <c:pt idx="140">
                        <c:v>84</c:v>
                      </c:pt>
                      <c:pt idx="141">
                        <c:v>73.3</c:v>
                      </c:pt>
                      <c:pt idx="142">
                        <c:v>74.099999999999994</c:v>
                      </c:pt>
                      <c:pt idx="143">
                        <c:v>74.400000000000006</c:v>
                      </c:pt>
                      <c:pt idx="144">
                        <c:v>74</c:v>
                      </c:pt>
                      <c:pt idx="145">
                        <c:v>75.2</c:v>
                      </c:pt>
                      <c:pt idx="146">
                        <c:v>74</c:v>
                      </c:pt>
                      <c:pt idx="147">
                        <c:v>73.2</c:v>
                      </c:pt>
                      <c:pt idx="148">
                        <c:v>80.2</c:v>
                      </c:pt>
                      <c:pt idx="149">
                        <c:v>74.89</c:v>
                      </c:pt>
                      <c:pt idx="150">
                        <c:v>77</c:v>
                      </c:pt>
                      <c:pt idx="151">
                        <c:v>0</c:v>
                      </c:pt>
                      <c:pt idx="152">
                        <c:v>82.1</c:v>
                      </c:pt>
                      <c:pt idx="153">
                        <c:v>77.5</c:v>
                      </c:pt>
                      <c:pt idx="154">
                        <c:v>77.8</c:v>
                      </c:pt>
                      <c:pt idx="155">
                        <c:v>73.5</c:v>
                      </c:pt>
                      <c:pt idx="156">
                        <c:v>73.599999999999994</c:v>
                      </c:pt>
                      <c:pt idx="157">
                        <c:v>72.2</c:v>
                      </c:pt>
                      <c:pt idx="158">
                        <c:v>83.2</c:v>
                      </c:pt>
                      <c:pt idx="159">
                        <c:v>75.900000000000006</c:v>
                      </c:pt>
                      <c:pt idx="160">
                        <c:v>75.589999999999989</c:v>
                      </c:pt>
                      <c:pt idx="161">
                        <c:v>75.099999999999994</c:v>
                      </c:pt>
                      <c:pt idx="162">
                        <c:v>79.400000000000006</c:v>
                      </c:pt>
                      <c:pt idx="163">
                        <c:v>86.300000000000011</c:v>
                      </c:pt>
                      <c:pt idx="164">
                        <c:v>96.100000000000009</c:v>
                      </c:pt>
                      <c:pt idx="165">
                        <c:v>88.600000000000009</c:v>
                      </c:pt>
                      <c:pt idx="166">
                        <c:v>80.5</c:v>
                      </c:pt>
                      <c:pt idx="167">
                        <c:v>80.899999999999991</c:v>
                      </c:pt>
                      <c:pt idx="168">
                        <c:v>82</c:v>
                      </c:pt>
                      <c:pt idx="169">
                        <c:v>76.7</c:v>
                      </c:pt>
                      <c:pt idx="170">
                        <c:v>82.9</c:v>
                      </c:pt>
                      <c:pt idx="171">
                        <c:v>75.599999999999994</c:v>
                      </c:pt>
                      <c:pt idx="172">
                        <c:v>76.5</c:v>
                      </c:pt>
                      <c:pt idx="173">
                        <c:v>77.099999999999994</c:v>
                      </c:pt>
                      <c:pt idx="174">
                        <c:v>78.800000000000011</c:v>
                      </c:pt>
                      <c:pt idx="175">
                        <c:v>75.7</c:v>
                      </c:pt>
                      <c:pt idx="176">
                        <c:v>78.100000000000009</c:v>
                      </c:pt>
                      <c:pt idx="177">
                        <c:v>73.5</c:v>
                      </c:pt>
                      <c:pt idx="178">
                        <c:v>70.8</c:v>
                      </c:pt>
                      <c:pt idx="179">
                        <c:v>80.289999999999992</c:v>
                      </c:pt>
                      <c:pt idx="180">
                        <c:v>69.099999999999994</c:v>
                      </c:pt>
                      <c:pt idx="181">
                        <c:v>71.989999999999995</c:v>
                      </c:pt>
                      <c:pt idx="182">
                        <c:v>72.89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907A-4E5A-99C1-02B6AD207195}"/>
                  </c:ext>
                </c:extLst>
              </c15:ser>
            </c15:filteredLineSeries>
          </c:ext>
        </c:extLst>
      </c:lineChart>
      <c:dateAx>
        <c:axId val="139304678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52064"/>
        <c:crosses val="autoZero"/>
        <c:auto val="1"/>
        <c:lblOffset val="100"/>
        <c:baseTimeUnit val="days"/>
      </c:dateAx>
      <c:valAx>
        <c:axId val="1393052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_);\(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393046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1"/>
          <c:order val="1"/>
          <c:tx>
            <c:strRef>
              <c:f>'Figure 9'!$D$3</c:f>
              <c:strCache>
                <c:ptCount val="1"/>
                <c:pt idx="0">
                  <c:v>Min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'Figure 9'!$B$4:$B$185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9'!$D$4:$D$185</c:f>
              <c:numCache>
                <c:formatCode>0.0</c:formatCode>
                <c:ptCount val="182"/>
                <c:pt idx="0">
                  <c:v>949.53139072727174</c:v>
                </c:pt>
                <c:pt idx="1">
                  <c:v>996.27827845454465</c:v>
                </c:pt>
                <c:pt idx="2">
                  <c:v>1012.1167234545451</c:v>
                </c:pt>
                <c:pt idx="3">
                  <c:v>1051.5224960909095</c:v>
                </c:pt>
                <c:pt idx="4">
                  <c:v>1072.1743730000003</c:v>
                </c:pt>
                <c:pt idx="5">
                  <c:v>1081.5099790909089</c:v>
                </c:pt>
                <c:pt idx="6">
                  <c:v>1113.9736681818183</c:v>
                </c:pt>
                <c:pt idx="7">
                  <c:v>1153.7693973636353</c:v>
                </c:pt>
                <c:pt idx="8">
                  <c:v>1169.345239363636</c:v>
                </c:pt>
                <c:pt idx="9">
                  <c:v>1164.9690287272722</c:v>
                </c:pt>
                <c:pt idx="10">
                  <c:v>1205.3956839090906</c:v>
                </c:pt>
                <c:pt idx="11">
                  <c:v>1234.8887576363636</c:v>
                </c:pt>
                <c:pt idx="12">
                  <c:v>1245.448013272726</c:v>
                </c:pt>
                <c:pt idx="13">
                  <c:v>1239.5442055454541</c:v>
                </c:pt>
                <c:pt idx="14">
                  <c:v>1242.0665187272732</c:v>
                </c:pt>
                <c:pt idx="15">
                  <c:v>1225.2931549999992</c:v>
                </c:pt>
                <c:pt idx="16">
                  <c:v>1220.2743652727274</c:v>
                </c:pt>
                <c:pt idx="17">
                  <c:v>1220.3351521818186</c:v>
                </c:pt>
                <c:pt idx="18">
                  <c:v>1222.4301520000004</c:v>
                </c:pt>
                <c:pt idx="19">
                  <c:v>1232.5813240909085</c:v>
                </c:pt>
                <c:pt idx="20">
                  <c:v>1250.5446972727264</c:v>
                </c:pt>
                <c:pt idx="21">
                  <c:v>1259.7693179090904</c:v>
                </c:pt>
                <c:pt idx="22">
                  <c:v>1272.4998940909084</c:v>
                </c:pt>
                <c:pt idx="23">
                  <c:v>1282.5569420909094</c:v>
                </c:pt>
                <c:pt idx="24">
                  <c:v>1315.4821289999998</c:v>
                </c:pt>
                <c:pt idx="25">
                  <c:v>1326.4381919090899</c:v>
                </c:pt>
                <c:pt idx="26">
                  <c:v>1311.980297818182</c:v>
                </c:pt>
                <c:pt idx="27">
                  <c:v>1305.5368292727278</c:v>
                </c:pt>
                <c:pt idx="28">
                  <c:v>1317.6503248181818</c:v>
                </c:pt>
                <c:pt idx="29">
                  <c:v>1310.0118199999997</c:v>
                </c:pt>
                <c:pt idx="30">
                  <c:v>1314.112464</c:v>
                </c:pt>
                <c:pt idx="31">
                  <c:v>1346.5340429090909</c:v>
                </c:pt>
                <c:pt idx="32">
                  <c:v>1385.1480161818188</c:v>
                </c:pt>
                <c:pt idx="33">
                  <c:v>1392.5066577272739</c:v>
                </c:pt>
                <c:pt idx="34">
                  <c:v>1402.8373789090897</c:v>
                </c:pt>
                <c:pt idx="35">
                  <c:v>1384.3291912727268</c:v>
                </c:pt>
                <c:pt idx="36">
                  <c:v>1367.5569603636357</c:v>
                </c:pt>
                <c:pt idx="37">
                  <c:v>1359.6236358181814</c:v>
                </c:pt>
                <c:pt idx="38">
                  <c:v>1349.9309840000003</c:v>
                </c:pt>
                <c:pt idx="39">
                  <c:v>1353.1013790909094</c:v>
                </c:pt>
                <c:pt idx="40">
                  <c:v>1349.3211503636362</c:v>
                </c:pt>
                <c:pt idx="41">
                  <c:v>1350.4281296363645</c:v>
                </c:pt>
                <c:pt idx="42">
                  <c:v>1349.8200188181825</c:v>
                </c:pt>
                <c:pt idx="43">
                  <c:v>1348.1758168181814</c:v>
                </c:pt>
                <c:pt idx="44">
                  <c:v>1343.2388629090906</c:v>
                </c:pt>
                <c:pt idx="45">
                  <c:v>1368.3958709999997</c:v>
                </c:pt>
                <c:pt idx="46">
                  <c:v>1388.1135038181817</c:v>
                </c:pt>
                <c:pt idx="47">
                  <c:v>1362.5443454545468</c:v>
                </c:pt>
                <c:pt idx="48">
                  <c:v>1326.7892450000008</c:v>
                </c:pt>
                <c:pt idx="49">
                  <c:v>1360.6898818181819</c:v>
                </c:pt>
                <c:pt idx="50">
                  <c:v>1384.486459363635</c:v>
                </c:pt>
                <c:pt idx="51">
                  <c:v>1383.8052333636363</c:v>
                </c:pt>
                <c:pt idx="52">
                  <c:v>1394.5355649090909</c:v>
                </c:pt>
                <c:pt idx="53">
                  <c:v>1389.3027695454539</c:v>
                </c:pt>
                <c:pt idx="54">
                  <c:v>1379.945381272727</c:v>
                </c:pt>
                <c:pt idx="55">
                  <c:v>1392.5236317272727</c:v>
                </c:pt>
                <c:pt idx="56">
                  <c:v>1386.0408317272725</c:v>
                </c:pt>
                <c:pt idx="57">
                  <c:v>1362.820725818181</c:v>
                </c:pt>
                <c:pt idx="58">
                  <c:v>1324.756646454545</c:v>
                </c:pt>
                <c:pt idx="59">
                  <c:v>1324.4559386363644</c:v>
                </c:pt>
                <c:pt idx="60">
                  <c:v>1279.8295702727276</c:v>
                </c:pt>
                <c:pt idx="61">
                  <c:v>1196.5127360909098</c:v>
                </c:pt>
                <c:pt idx="62">
                  <c:v>1127.7616810909094</c:v>
                </c:pt>
                <c:pt idx="63">
                  <c:v>1074.7785309090916</c:v>
                </c:pt>
                <c:pt idx="64">
                  <c:v>1074.3282929090919</c:v>
                </c:pt>
                <c:pt idx="65">
                  <c:v>1065.8119574545449</c:v>
                </c:pt>
                <c:pt idx="66">
                  <c:v>1040.5686023636367</c:v>
                </c:pt>
                <c:pt idx="67">
                  <c:v>1015.291038818183</c:v>
                </c:pt>
                <c:pt idx="68">
                  <c:v>1002.5718461818179</c:v>
                </c:pt>
                <c:pt idx="69">
                  <c:v>1020.7530713636364</c:v>
                </c:pt>
                <c:pt idx="70">
                  <c:v>1054.5916050000005</c:v>
                </c:pt>
                <c:pt idx="71">
                  <c:v>1077.0416743636358</c:v>
                </c:pt>
                <c:pt idx="72">
                  <c:v>1075.7361779090918</c:v>
                </c:pt>
                <c:pt idx="73">
                  <c:v>1061.673551454546</c:v>
                </c:pt>
                <c:pt idx="74">
                  <c:v>1057.24982509091</c:v>
                </c:pt>
                <c:pt idx="75">
                  <c:v>1029.3704034545451</c:v>
                </c:pt>
                <c:pt idx="76">
                  <c:v>1029.3877512727281</c:v>
                </c:pt>
                <c:pt idx="77">
                  <c:v>1049.6026101818186</c:v>
                </c:pt>
                <c:pt idx="78">
                  <c:v>1018.1446819999996</c:v>
                </c:pt>
                <c:pt idx="79">
                  <c:v>1022.4680200000001</c:v>
                </c:pt>
                <c:pt idx="80">
                  <c:v>1066.6121449090901</c:v>
                </c:pt>
                <c:pt idx="81">
                  <c:v>1109.9561666363629</c:v>
                </c:pt>
                <c:pt idx="82">
                  <c:v>1129.239506909091</c:v>
                </c:pt>
                <c:pt idx="83">
                  <c:v>1142.1703061818184</c:v>
                </c:pt>
                <c:pt idx="84">
                  <c:v>1152.1831078181824</c:v>
                </c:pt>
                <c:pt idx="85">
                  <c:v>1198.2453770909078</c:v>
                </c:pt>
                <c:pt idx="86">
                  <c:v>1254.9728785454538</c:v>
                </c:pt>
                <c:pt idx="87">
                  <c:v>1284.2848121818172</c:v>
                </c:pt>
                <c:pt idx="88">
                  <c:v>1285.8803756363634</c:v>
                </c:pt>
                <c:pt idx="89">
                  <c:v>1289.1528202727266</c:v>
                </c:pt>
                <c:pt idx="90">
                  <c:v>1303.7926904545461</c:v>
                </c:pt>
                <c:pt idx="91">
                  <c:v>1292.382965272727</c:v>
                </c:pt>
                <c:pt idx="92">
                  <c:v>1256.6913859999988</c:v>
                </c:pt>
                <c:pt idx="93">
                  <c:v>1241.0493890909095</c:v>
                </c:pt>
                <c:pt idx="94">
                  <c:v>1222.3382520909095</c:v>
                </c:pt>
                <c:pt idx="95">
                  <c:v>1212.2776860909094</c:v>
                </c:pt>
                <c:pt idx="96">
                  <c:v>1182.9166248181814</c:v>
                </c:pt>
                <c:pt idx="97">
                  <c:v>1148.6931350000004</c:v>
                </c:pt>
                <c:pt idx="98">
                  <c:v>1113.8437972727274</c:v>
                </c:pt>
                <c:pt idx="99">
                  <c:v>1055.8259079090917</c:v>
                </c:pt>
                <c:pt idx="100">
                  <c:v>997.15252445454519</c:v>
                </c:pt>
                <c:pt idx="101">
                  <c:v>962.84610599999962</c:v>
                </c:pt>
                <c:pt idx="102">
                  <c:v>953.23878990909134</c:v>
                </c:pt>
                <c:pt idx="103">
                  <c:v>954.76730209090999</c:v>
                </c:pt>
                <c:pt idx="104">
                  <c:v>958.88348090909096</c:v>
                </c:pt>
                <c:pt idx="105">
                  <c:v>952.82764145454598</c:v>
                </c:pt>
                <c:pt idx="106">
                  <c:v>949.13644227272721</c:v>
                </c:pt>
                <c:pt idx="107">
                  <c:v>924.81478890909125</c:v>
                </c:pt>
                <c:pt idx="108">
                  <c:v>964.79229527272764</c:v>
                </c:pt>
                <c:pt idx="109">
                  <c:v>964.44502354545352</c:v>
                </c:pt>
                <c:pt idx="110">
                  <c:v>887.73001263636377</c:v>
                </c:pt>
                <c:pt idx="111">
                  <c:v>842.99667663636433</c:v>
                </c:pt>
                <c:pt idx="112">
                  <c:v>829.48393581818107</c:v>
                </c:pt>
                <c:pt idx="113">
                  <c:v>850.55641536363692</c:v>
                </c:pt>
                <c:pt idx="114">
                  <c:v>865.75543418181883</c:v>
                </c:pt>
                <c:pt idx="115">
                  <c:v>881.91385090909114</c:v>
                </c:pt>
                <c:pt idx="116">
                  <c:v>904.02874554545463</c:v>
                </c:pt>
                <c:pt idx="117">
                  <c:v>902.90077436363686</c:v>
                </c:pt>
                <c:pt idx="118">
                  <c:v>906.79801072727309</c:v>
                </c:pt>
                <c:pt idx="119">
                  <c:v>900.9368033636373</c:v>
                </c:pt>
                <c:pt idx="120">
                  <c:v>913.76442200000065</c:v>
                </c:pt>
                <c:pt idx="121">
                  <c:v>904.57180981818237</c:v>
                </c:pt>
                <c:pt idx="122">
                  <c:v>892.1288467272733</c:v>
                </c:pt>
                <c:pt idx="123">
                  <c:v>870.16203427272842</c:v>
                </c:pt>
                <c:pt idx="124">
                  <c:v>873.16462345454534</c:v>
                </c:pt>
                <c:pt idx="125">
                  <c:v>907.07791081818107</c:v>
                </c:pt>
                <c:pt idx="126">
                  <c:v>952.09592681818083</c:v>
                </c:pt>
                <c:pt idx="127">
                  <c:v>954.02220972727173</c:v>
                </c:pt>
                <c:pt idx="128">
                  <c:v>941.91563754545371</c:v>
                </c:pt>
                <c:pt idx="129">
                  <c:v>944.00249172727376</c:v>
                </c:pt>
                <c:pt idx="130">
                  <c:v>922.27260518181788</c:v>
                </c:pt>
                <c:pt idx="131">
                  <c:v>862.44746636363573</c:v>
                </c:pt>
                <c:pt idx="132">
                  <c:v>810.30793390909014</c:v>
                </c:pt>
                <c:pt idx="133">
                  <c:v>749.26211036363668</c:v>
                </c:pt>
                <c:pt idx="134">
                  <c:v>691.36280754545533</c:v>
                </c:pt>
                <c:pt idx="135">
                  <c:v>626.19923318181793</c:v>
                </c:pt>
                <c:pt idx="136">
                  <c:v>548.11973709090921</c:v>
                </c:pt>
                <c:pt idx="137">
                  <c:v>495.06705109090865</c:v>
                </c:pt>
                <c:pt idx="138">
                  <c:v>472.57878399999976</c:v>
                </c:pt>
                <c:pt idx="139">
                  <c:v>449.52561472727263</c:v>
                </c:pt>
                <c:pt idx="140">
                  <c:v>444.76868972727249</c:v>
                </c:pt>
                <c:pt idx="141">
                  <c:v>425.73845418181827</c:v>
                </c:pt>
                <c:pt idx="142">
                  <c:v>409.7652857272729</c:v>
                </c:pt>
                <c:pt idx="143">
                  <c:v>435.88916745454526</c:v>
                </c:pt>
                <c:pt idx="144">
                  <c:v>447.11494872727263</c:v>
                </c:pt>
                <c:pt idx="145">
                  <c:v>435.1398007272719</c:v>
                </c:pt>
                <c:pt idx="146">
                  <c:v>434.94517854545455</c:v>
                </c:pt>
                <c:pt idx="147">
                  <c:v>450.40996663636287</c:v>
                </c:pt>
                <c:pt idx="148">
                  <c:v>450.36291609090875</c:v>
                </c:pt>
                <c:pt idx="149">
                  <c:v>439.51714709090919</c:v>
                </c:pt>
                <c:pt idx="150">
                  <c:v>427.07643136363635</c:v>
                </c:pt>
                <c:pt idx="151">
                  <c:v>408.97530909090892</c:v>
                </c:pt>
                <c:pt idx="152">
                  <c:v>367.69499454545451</c:v>
                </c:pt>
                <c:pt idx="153">
                  <c:v>326.91311254545468</c:v>
                </c:pt>
                <c:pt idx="154">
                  <c:v>277.21093554545462</c:v>
                </c:pt>
                <c:pt idx="155">
                  <c:v>247.16716136363652</c:v>
                </c:pt>
                <c:pt idx="156">
                  <c:v>233.47793254545454</c:v>
                </c:pt>
                <c:pt idx="157">
                  <c:v>210.85000654545453</c:v>
                </c:pt>
                <c:pt idx="158">
                  <c:v>193.26608300000001</c:v>
                </c:pt>
                <c:pt idx="159">
                  <c:v>175.94262172727278</c:v>
                </c:pt>
                <c:pt idx="160">
                  <c:v>175.53228863636363</c:v>
                </c:pt>
                <c:pt idx="161">
                  <c:v>172.304823</c:v>
                </c:pt>
                <c:pt idx="162">
                  <c:v>193.44973481818181</c:v>
                </c:pt>
                <c:pt idx="163">
                  <c:v>212.95325290909099</c:v>
                </c:pt>
                <c:pt idx="164">
                  <c:v>227.63096881818188</c:v>
                </c:pt>
                <c:pt idx="165">
                  <c:v>242.83515836363648</c:v>
                </c:pt>
                <c:pt idx="166">
                  <c:v>254.56188490909094</c:v>
                </c:pt>
                <c:pt idx="167">
                  <c:v>276.16439727272723</c:v>
                </c:pt>
                <c:pt idx="168">
                  <c:v>261.05182945454555</c:v>
                </c:pt>
                <c:pt idx="169">
                  <c:v>256.76539472727291</c:v>
                </c:pt>
                <c:pt idx="170">
                  <c:v>256.49062245454559</c:v>
                </c:pt>
                <c:pt idx="171">
                  <c:v>280.74071890909102</c:v>
                </c:pt>
                <c:pt idx="172">
                  <c:v>275.01256445454544</c:v>
                </c:pt>
                <c:pt idx="173">
                  <c:v>273.91161363636377</c:v>
                </c:pt>
                <c:pt idx="174">
                  <c:v>301.61156609090904</c:v>
                </c:pt>
                <c:pt idx="175">
                  <c:v>315.42519063636371</c:v>
                </c:pt>
                <c:pt idx="176">
                  <c:v>351.59522263636438</c:v>
                </c:pt>
                <c:pt idx="177">
                  <c:v>382.26652927272767</c:v>
                </c:pt>
                <c:pt idx="178">
                  <c:v>411.37746436363625</c:v>
                </c:pt>
                <c:pt idx="179">
                  <c:v>440.83116845454583</c:v>
                </c:pt>
                <c:pt idx="180">
                  <c:v>490.8579760000008</c:v>
                </c:pt>
                <c:pt idx="181">
                  <c:v>538.29830009090927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21-486C-A8A3-FC5C76EC243E}"/>
            </c:ext>
          </c:extLst>
        </c:ser>
        <c:ser>
          <c:idx val="3"/>
          <c:order val="2"/>
          <c:tx>
            <c:strRef>
              <c:f>'Figure 9'!$F$3</c:f>
              <c:strCache>
                <c:ptCount val="1"/>
                <c:pt idx="0">
                  <c:v>Range (20/21 - 23/24)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numRef>
              <c:f>'Figure 9'!$B$4:$B$185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9'!$F$4:$F$185</c:f>
              <c:numCache>
                <c:formatCode>0.0</c:formatCode>
                <c:ptCount val="182"/>
                <c:pt idx="0">
                  <c:v>401.70357472727358</c:v>
                </c:pt>
                <c:pt idx="1">
                  <c:v>361.60354636363684</c:v>
                </c:pt>
                <c:pt idx="2">
                  <c:v>362.56516518181843</c:v>
                </c:pt>
                <c:pt idx="3">
                  <c:v>344.2653894545449</c:v>
                </c:pt>
                <c:pt idx="4">
                  <c:v>319.85135572727313</c:v>
                </c:pt>
                <c:pt idx="5">
                  <c:v>315.54899972727344</c:v>
                </c:pt>
                <c:pt idx="6">
                  <c:v>292.22763390909063</c:v>
                </c:pt>
                <c:pt idx="7">
                  <c:v>278.09903636363606</c:v>
                </c:pt>
                <c:pt idx="8">
                  <c:v>276.64397109090942</c:v>
                </c:pt>
                <c:pt idx="9">
                  <c:v>305.43333454545427</c:v>
                </c:pt>
                <c:pt idx="10">
                  <c:v>278.2229774545458</c:v>
                </c:pt>
                <c:pt idx="11">
                  <c:v>234.51361927272728</c:v>
                </c:pt>
                <c:pt idx="12">
                  <c:v>198.20890900000086</c:v>
                </c:pt>
                <c:pt idx="13">
                  <c:v>182.91102090909067</c:v>
                </c:pt>
                <c:pt idx="14">
                  <c:v>176.78056890909102</c:v>
                </c:pt>
                <c:pt idx="15">
                  <c:v>208.59895263636463</c:v>
                </c:pt>
                <c:pt idx="16">
                  <c:v>240.17082572727236</c:v>
                </c:pt>
                <c:pt idx="17">
                  <c:v>276.03060081818171</c:v>
                </c:pt>
                <c:pt idx="18">
                  <c:v>265.16081436363584</c:v>
                </c:pt>
                <c:pt idx="19">
                  <c:v>274.90715572727277</c:v>
                </c:pt>
                <c:pt idx="20">
                  <c:v>230.95696772727365</c:v>
                </c:pt>
                <c:pt idx="21">
                  <c:v>206.55765354545542</c:v>
                </c:pt>
                <c:pt idx="22">
                  <c:v>210.01322681818328</c:v>
                </c:pt>
                <c:pt idx="23">
                  <c:v>230.18507745454463</c:v>
                </c:pt>
                <c:pt idx="24">
                  <c:v>204.22520518181818</c:v>
                </c:pt>
                <c:pt idx="25">
                  <c:v>134.23908736363728</c:v>
                </c:pt>
                <c:pt idx="26">
                  <c:v>148.56346490909186</c:v>
                </c:pt>
                <c:pt idx="27">
                  <c:v>135.64925963636415</c:v>
                </c:pt>
                <c:pt idx="28">
                  <c:v>116.49137827272784</c:v>
                </c:pt>
                <c:pt idx="29">
                  <c:v>130.1572749090908</c:v>
                </c:pt>
                <c:pt idx="30">
                  <c:v>146.48463681818225</c:v>
                </c:pt>
                <c:pt idx="31">
                  <c:v>116.00829563636285</c:v>
                </c:pt>
                <c:pt idx="32">
                  <c:v>88.797916454544065</c:v>
                </c:pt>
                <c:pt idx="33">
                  <c:v>70.116409727271048</c:v>
                </c:pt>
                <c:pt idx="34">
                  <c:v>46.313386000000946</c:v>
                </c:pt>
                <c:pt idx="35">
                  <c:v>48.139012090910228</c:v>
                </c:pt>
                <c:pt idx="36">
                  <c:v>97.806131181818273</c:v>
                </c:pt>
                <c:pt idx="37">
                  <c:v>125.42281781818133</c:v>
                </c:pt>
                <c:pt idx="38">
                  <c:v>133.12020636363559</c:v>
                </c:pt>
                <c:pt idx="39">
                  <c:v>133.84843545454441</c:v>
                </c:pt>
                <c:pt idx="40">
                  <c:v>124.88644127272664</c:v>
                </c:pt>
                <c:pt idx="41">
                  <c:v>111.87569399999916</c:v>
                </c:pt>
                <c:pt idx="42">
                  <c:v>125.63696345454423</c:v>
                </c:pt>
                <c:pt idx="43">
                  <c:v>131.35927336363761</c:v>
                </c:pt>
                <c:pt idx="44">
                  <c:v>141.3928020000003</c:v>
                </c:pt>
                <c:pt idx="45">
                  <c:v>106.02920709090904</c:v>
                </c:pt>
                <c:pt idx="46">
                  <c:v>100.32040063636305</c:v>
                </c:pt>
                <c:pt idx="47">
                  <c:v>141.39395072727098</c:v>
                </c:pt>
                <c:pt idx="48">
                  <c:v>200.09892499999887</c:v>
                </c:pt>
                <c:pt idx="49">
                  <c:v>158.48878127272678</c:v>
                </c:pt>
                <c:pt idx="50">
                  <c:v>149.21648100000084</c:v>
                </c:pt>
                <c:pt idx="51">
                  <c:v>153.77335536363557</c:v>
                </c:pt>
                <c:pt idx="52">
                  <c:v>126.25688881818064</c:v>
                </c:pt>
                <c:pt idx="53">
                  <c:v>95.752384090908208</c:v>
                </c:pt>
                <c:pt idx="54">
                  <c:v>103.64212109090909</c:v>
                </c:pt>
                <c:pt idx="55">
                  <c:v>84.14706418181845</c:v>
                </c:pt>
                <c:pt idx="56">
                  <c:v>90.44340681818062</c:v>
                </c:pt>
                <c:pt idx="57">
                  <c:v>140.9474257272725</c:v>
                </c:pt>
                <c:pt idx="58">
                  <c:v>196.99369336363657</c:v>
                </c:pt>
                <c:pt idx="59">
                  <c:v>189.97843681818017</c:v>
                </c:pt>
                <c:pt idx="60">
                  <c:v>206.30957090909033</c:v>
                </c:pt>
                <c:pt idx="61">
                  <c:v>288.29835918181857</c:v>
                </c:pt>
                <c:pt idx="62">
                  <c:v>318.98958154545312</c:v>
                </c:pt>
                <c:pt idx="63">
                  <c:v>372.90122590909095</c:v>
                </c:pt>
                <c:pt idx="64">
                  <c:v>390.75823599999967</c:v>
                </c:pt>
                <c:pt idx="65">
                  <c:v>415.81430436363689</c:v>
                </c:pt>
                <c:pt idx="66">
                  <c:v>436.70705999999905</c:v>
                </c:pt>
                <c:pt idx="67">
                  <c:v>467.68025463636161</c:v>
                </c:pt>
                <c:pt idx="68">
                  <c:v>467.53572327272661</c:v>
                </c:pt>
                <c:pt idx="69">
                  <c:v>421.1628243636361</c:v>
                </c:pt>
                <c:pt idx="70">
                  <c:v>353.69994018181706</c:v>
                </c:pt>
                <c:pt idx="71">
                  <c:v>314.32671736363682</c:v>
                </c:pt>
                <c:pt idx="72">
                  <c:v>278.58815172727077</c:v>
                </c:pt>
                <c:pt idx="73">
                  <c:v>306.68732663636342</c:v>
                </c:pt>
                <c:pt idx="74">
                  <c:v>308.64299081818126</c:v>
                </c:pt>
                <c:pt idx="75">
                  <c:v>351.74179081818238</c:v>
                </c:pt>
                <c:pt idx="76">
                  <c:v>360.94242863636418</c:v>
                </c:pt>
                <c:pt idx="77">
                  <c:v>330.07907281818166</c:v>
                </c:pt>
                <c:pt idx="78">
                  <c:v>358.57542909090876</c:v>
                </c:pt>
                <c:pt idx="79">
                  <c:v>342.75774918181821</c:v>
                </c:pt>
                <c:pt idx="80">
                  <c:v>314.86900845454693</c:v>
                </c:pt>
                <c:pt idx="81">
                  <c:v>274.14760063636504</c:v>
                </c:pt>
                <c:pt idx="82">
                  <c:v>264.78407618181768</c:v>
                </c:pt>
                <c:pt idx="83">
                  <c:v>254.51341099999945</c:v>
                </c:pt>
                <c:pt idx="84">
                  <c:v>263.30850745454472</c:v>
                </c:pt>
                <c:pt idx="85">
                  <c:v>208.90380827272884</c:v>
                </c:pt>
                <c:pt idx="86">
                  <c:v>146.04892709090927</c:v>
                </c:pt>
                <c:pt idx="87">
                  <c:v>134.29825390909104</c:v>
                </c:pt>
                <c:pt idx="88">
                  <c:v>122.28406236363685</c:v>
                </c:pt>
                <c:pt idx="89">
                  <c:v>110.53917690909179</c:v>
                </c:pt>
                <c:pt idx="90">
                  <c:v>122.52542209090893</c:v>
                </c:pt>
                <c:pt idx="91">
                  <c:v>158.17958336363677</c:v>
                </c:pt>
                <c:pt idx="92">
                  <c:v>215.49607636363771</c:v>
                </c:pt>
                <c:pt idx="93">
                  <c:v>256.47587727272594</c:v>
                </c:pt>
                <c:pt idx="94">
                  <c:v>285.52992281817978</c:v>
                </c:pt>
                <c:pt idx="95">
                  <c:v>300.32563627272702</c:v>
                </c:pt>
                <c:pt idx="96">
                  <c:v>311.597265545455</c:v>
                </c:pt>
                <c:pt idx="97">
                  <c:v>328.43294481818089</c:v>
                </c:pt>
                <c:pt idx="98">
                  <c:v>357.41171563636317</c:v>
                </c:pt>
                <c:pt idx="99">
                  <c:v>389.15061872727279</c:v>
                </c:pt>
                <c:pt idx="100">
                  <c:v>443.49509763636422</c:v>
                </c:pt>
                <c:pt idx="101">
                  <c:v>465.41265872727411</c:v>
                </c:pt>
                <c:pt idx="102">
                  <c:v>470.37523809090749</c:v>
                </c:pt>
                <c:pt idx="103">
                  <c:v>468.77849872727268</c:v>
                </c:pt>
                <c:pt idx="104">
                  <c:v>470.87726263636489</c:v>
                </c:pt>
                <c:pt idx="105">
                  <c:v>478.89409499999897</c:v>
                </c:pt>
                <c:pt idx="106">
                  <c:v>515.43887318181783</c:v>
                </c:pt>
                <c:pt idx="107">
                  <c:v>543.74859909090878</c:v>
                </c:pt>
                <c:pt idx="108">
                  <c:v>451.13848654545541</c:v>
                </c:pt>
                <c:pt idx="109">
                  <c:v>386.70698218181883</c:v>
                </c:pt>
                <c:pt idx="110">
                  <c:v>411.71347709090912</c:v>
                </c:pt>
                <c:pt idx="111">
                  <c:v>406.49551490909039</c:v>
                </c:pt>
                <c:pt idx="112">
                  <c:v>394.27265290909179</c:v>
                </c:pt>
                <c:pt idx="113">
                  <c:v>363.52507345454319</c:v>
                </c:pt>
                <c:pt idx="114">
                  <c:v>312.91444227272746</c:v>
                </c:pt>
                <c:pt idx="115">
                  <c:v>243.7147736363637</c:v>
                </c:pt>
                <c:pt idx="116">
                  <c:v>178.80970772727244</c:v>
                </c:pt>
                <c:pt idx="117">
                  <c:v>149.75408263636223</c:v>
                </c:pt>
                <c:pt idx="118">
                  <c:v>103.54164945454534</c:v>
                </c:pt>
                <c:pt idx="119">
                  <c:v>90.999291636362045</c:v>
                </c:pt>
                <c:pt idx="120">
                  <c:v>71.0995261818166</c:v>
                </c:pt>
                <c:pt idx="121">
                  <c:v>113.02971481818031</c:v>
                </c:pt>
                <c:pt idx="122">
                  <c:v>128.40775763636236</c:v>
                </c:pt>
                <c:pt idx="123">
                  <c:v>148.04550172727147</c:v>
                </c:pt>
                <c:pt idx="124">
                  <c:v>172.68273109090956</c:v>
                </c:pt>
                <c:pt idx="125">
                  <c:v>152.50681509090975</c:v>
                </c:pt>
                <c:pt idx="126">
                  <c:v>130.0996141818199</c:v>
                </c:pt>
                <c:pt idx="127">
                  <c:v>140.65364554545522</c:v>
                </c:pt>
                <c:pt idx="128">
                  <c:v>169.94569100000092</c:v>
                </c:pt>
                <c:pt idx="129">
                  <c:v>195.52629772727073</c:v>
                </c:pt>
                <c:pt idx="130">
                  <c:v>213.42813454545444</c:v>
                </c:pt>
                <c:pt idx="131">
                  <c:v>285.76484545454525</c:v>
                </c:pt>
                <c:pt idx="132">
                  <c:v>340.74598054545584</c:v>
                </c:pt>
                <c:pt idx="133">
                  <c:v>382.41499709090829</c:v>
                </c:pt>
                <c:pt idx="134">
                  <c:v>412.77657245454475</c:v>
                </c:pt>
                <c:pt idx="135">
                  <c:v>481.98316745454611</c:v>
                </c:pt>
                <c:pt idx="136">
                  <c:v>566.01144463636319</c:v>
                </c:pt>
                <c:pt idx="137">
                  <c:v>600.47307772727379</c:v>
                </c:pt>
                <c:pt idx="138">
                  <c:v>605.81488709090968</c:v>
                </c:pt>
                <c:pt idx="139">
                  <c:v>641.25076381818303</c:v>
                </c:pt>
                <c:pt idx="140">
                  <c:v>641.31527809090903</c:v>
                </c:pt>
                <c:pt idx="141">
                  <c:v>642.83940999999959</c:v>
                </c:pt>
                <c:pt idx="142">
                  <c:v>624.87830154545395</c:v>
                </c:pt>
                <c:pt idx="143">
                  <c:v>605.48060672727274</c:v>
                </c:pt>
                <c:pt idx="144">
                  <c:v>585.26720790909076</c:v>
                </c:pt>
                <c:pt idx="145">
                  <c:v>594.46858036363642</c:v>
                </c:pt>
                <c:pt idx="146">
                  <c:v>595.64553799999931</c:v>
                </c:pt>
                <c:pt idx="147">
                  <c:v>573.03815090909279</c:v>
                </c:pt>
                <c:pt idx="148">
                  <c:v>572.92460000000074</c:v>
                </c:pt>
                <c:pt idx="149">
                  <c:v>593.06706481818219</c:v>
                </c:pt>
                <c:pt idx="150">
                  <c:v>616.48653081818202</c:v>
                </c:pt>
                <c:pt idx="151">
                  <c:v>629.36191218181784</c:v>
                </c:pt>
                <c:pt idx="152">
                  <c:v>641.57067700000096</c:v>
                </c:pt>
                <c:pt idx="153">
                  <c:v>659.65976572727232</c:v>
                </c:pt>
                <c:pt idx="154">
                  <c:v>685.65408390909079</c:v>
                </c:pt>
                <c:pt idx="155">
                  <c:v>693.27763290909093</c:v>
                </c:pt>
                <c:pt idx="156">
                  <c:v>697.06088890909166</c:v>
                </c:pt>
                <c:pt idx="157">
                  <c:v>708.31093318181775</c:v>
                </c:pt>
                <c:pt idx="158">
                  <c:v>697.38591518181829</c:v>
                </c:pt>
                <c:pt idx="159">
                  <c:v>689.61813036363651</c:v>
                </c:pt>
                <c:pt idx="160">
                  <c:v>676.59214727272763</c:v>
                </c:pt>
                <c:pt idx="161">
                  <c:v>671.61255190909128</c:v>
                </c:pt>
                <c:pt idx="162">
                  <c:v>639.07229199999961</c:v>
                </c:pt>
                <c:pt idx="163">
                  <c:v>640.61559190909111</c:v>
                </c:pt>
                <c:pt idx="164">
                  <c:v>639.21608963636368</c:v>
                </c:pt>
                <c:pt idx="165">
                  <c:v>610.85289454545477</c:v>
                </c:pt>
                <c:pt idx="166">
                  <c:v>589.65136236363639</c:v>
                </c:pt>
                <c:pt idx="167">
                  <c:v>550.25007472727316</c:v>
                </c:pt>
                <c:pt idx="168">
                  <c:v>564.08056754545419</c:v>
                </c:pt>
                <c:pt idx="169">
                  <c:v>559.12564236363585</c:v>
                </c:pt>
                <c:pt idx="170">
                  <c:v>582.88160745454502</c:v>
                </c:pt>
                <c:pt idx="171">
                  <c:v>553.9690805454544</c:v>
                </c:pt>
                <c:pt idx="172">
                  <c:v>549.52194945454494</c:v>
                </c:pt>
                <c:pt idx="173">
                  <c:v>538.09843181818167</c:v>
                </c:pt>
                <c:pt idx="174">
                  <c:v>518.61074727272717</c:v>
                </c:pt>
                <c:pt idx="175">
                  <c:v>533.85339927272605</c:v>
                </c:pt>
                <c:pt idx="176">
                  <c:v>528.39145118181614</c:v>
                </c:pt>
                <c:pt idx="177">
                  <c:v>507.79528154545392</c:v>
                </c:pt>
                <c:pt idx="178">
                  <c:v>470.38586218181774</c:v>
                </c:pt>
                <c:pt idx="179">
                  <c:v>435.65634499999999</c:v>
                </c:pt>
                <c:pt idx="180">
                  <c:v>410.89254563636234</c:v>
                </c:pt>
                <c:pt idx="181">
                  <c:v>407.47057099999893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21-486C-A8A3-FC5C76EC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2053951"/>
        <c:axId val="1542057791"/>
      </c:areaChart>
      <c:lineChart>
        <c:grouping val="standard"/>
        <c:varyColors val="0"/>
        <c:ser>
          <c:idx val="0"/>
          <c:order val="0"/>
          <c:tx>
            <c:strRef>
              <c:f>'Figure 9'!$C$3</c:f>
              <c:strCache>
                <c:ptCount val="1"/>
                <c:pt idx="0">
                  <c:v>24/25</c:v>
                </c:pt>
              </c:strCache>
            </c:strRef>
          </c:tx>
          <c:spPr>
            <a:ln w="285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'Figure 9'!$B$4:$B$185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9'!$C$4:$C$185</c:f>
              <c:numCache>
                <c:formatCode>0.0</c:formatCode>
                <c:ptCount val="182"/>
                <c:pt idx="0">
                  <c:v>1008.9577220909089</c:v>
                </c:pt>
                <c:pt idx="1">
                  <c:v>1009.6992487272719</c:v>
                </c:pt>
                <c:pt idx="2">
                  <c:v>1007.4342690909089</c:v>
                </c:pt>
                <c:pt idx="3">
                  <c:v>1017.362415636363</c:v>
                </c:pt>
                <c:pt idx="4">
                  <c:v>1138.7452011818179</c:v>
                </c:pt>
                <c:pt idx="5">
                  <c:v>1176.0078943636358</c:v>
                </c:pt>
                <c:pt idx="6">
                  <c:v>1205.8000283636366</c:v>
                </c:pt>
                <c:pt idx="7">
                  <c:v>1219.3378785454538</c:v>
                </c:pt>
                <c:pt idx="8">
                  <c:v>1251.1760162727278</c:v>
                </c:pt>
                <c:pt idx="9">
                  <c:v>1275.7824469999998</c:v>
                </c:pt>
                <c:pt idx="10">
                  <c:v>1273.8679008181816</c:v>
                </c:pt>
                <c:pt idx="11">
                  <c:v>1250.705572909091</c:v>
                </c:pt>
                <c:pt idx="12">
                  <c:v>1275.37931290909</c:v>
                </c:pt>
                <c:pt idx="13">
                  <c:v>1248.7013635454541</c:v>
                </c:pt>
                <c:pt idx="14">
                  <c:v>1215.934373272727</c:v>
                </c:pt>
                <c:pt idx="15">
                  <c:v>1211.711157272727</c:v>
                </c:pt>
                <c:pt idx="16">
                  <c:v>1228.0158904545453</c:v>
                </c:pt>
                <c:pt idx="17">
                  <c:v>1239.1516280000003</c:v>
                </c:pt>
                <c:pt idx="18">
                  <c:v>1253.3117808181817</c:v>
                </c:pt>
                <c:pt idx="19">
                  <c:v>1292.2703895454538</c:v>
                </c:pt>
                <c:pt idx="20">
                  <c:v>1336.2329680909086</c:v>
                </c:pt>
                <c:pt idx="21">
                  <c:v>1328.4625945454527</c:v>
                </c:pt>
                <c:pt idx="22">
                  <c:v>1327.0050938181821</c:v>
                </c:pt>
                <c:pt idx="23">
                  <c:v>1333.7792899090919</c:v>
                </c:pt>
                <c:pt idx="24">
                  <c:v>1354.6037426363632</c:v>
                </c:pt>
                <c:pt idx="25">
                  <c:v>1367.6882391818181</c:v>
                </c:pt>
                <c:pt idx="26">
                  <c:v>1400.5120109545453</c:v>
                </c:pt>
                <c:pt idx="27">
                  <c:v>1433.3357827272725</c:v>
                </c:pt>
                <c:pt idx="28">
                  <c:v>1442.0407801818185</c:v>
                </c:pt>
                <c:pt idx="29">
                  <c:v>1455.1136217272735</c:v>
                </c:pt>
                <c:pt idx="30">
                  <c:v>1449.7755116363633</c:v>
                </c:pt>
                <c:pt idx="31">
                  <c:v>1456.7006187272736</c:v>
                </c:pt>
                <c:pt idx="32">
                  <c:v>1452.5643856363633</c:v>
                </c:pt>
                <c:pt idx="33">
                  <c:v>1470.1699804545453</c:v>
                </c:pt>
                <c:pt idx="34">
                  <c:v>1471.2844441818183</c:v>
                </c:pt>
                <c:pt idx="35">
                  <c:v>1441.1801940000003</c:v>
                </c:pt>
                <c:pt idx="36">
                  <c:v>1406.2419609999997</c:v>
                </c:pt>
                <c:pt idx="37">
                  <c:v>1378.9307675454543</c:v>
                </c:pt>
                <c:pt idx="38">
                  <c:v>1383.0325878181814</c:v>
                </c:pt>
                <c:pt idx="39">
                  <c:v>1376.1139666363636</c:v>
                </c:pt>
                <c:pt idx="40">
                  <c:v>1383.193547545455</c:v>
                </c:pt>
                <c:pt idx="41">
                  <c:v>1415.1837699090909</c:v>
                </c:pt>
                <c:pt idx="42">
                  <c:v>1424.352998727273</c:v>
                </c:pt>
                <c:pt idx="43">
                  <c:v>1409.3275008181818</c:v>
                </c:pt>
                <c:pt idx="44">
                  <c:v>1391.5830716363632</c:v>
                </c:pt>
                <c:pt idx="45">
                  <c:v>1389.8858540000003</c:v>
                </c:pt>
                <c:pt idx="46">
                  <c:v>1398.0783036363634</c:v>
                </c:pt>
                <c:pt idx="47">
                  <c:v>1436.6401028181813</c:v>
                </c:pt>
                <c:pt idx="48">
                  <c:v>1458.9378882727274</c:v>
                </c:pt>
                <c:pt idx="49">
                  <c:v>1450.8702732727263</c:v>
                </c:pt>
                <c:pt idx="50">
                  <c:v>1438.0093734545451</c:v>
                </c:pt>
                <c:pt idx="51">
                  <c:v>1405.8696129090911</c:v>
                </c:pt>
                <c:pt idx="52">
                  <c:v>1345.1802927272718</c:v>
                </c:pt>
                <c:pt idx="53">
                  <c:v>1307.5975049999995</c:v>
                </c:pt>
                <c:pt idx="54">
                  <c:v>1321.1399862727264</c:v>
                </c:pt>
                <c:pt idx="55">
                  <c:v>1378.7942069090909</c:v>
                </c:pt>
                <c:pt idx="56">
                  <c:v>1415.3994761818187</c:v>
                </c:pt>
                <c:pt idx="57">
                  <c:v>1371.5515865454536</c:v>
                </c:pt>
                <c:pt idx="58">
                  <c:v>1318.8654860000011</c:v>
                </c:pt>
                <c:pt idx="59">
                  <c:v>1260.3925485454533</c:v>
                </c:pt>
                <c:pt idx="60">
                  <c:v>1251.6744919999992</c:v>
                </c:pt>
                <c:pt idx="61">
                  <c:v>1271.8277089999995</c:v>
                </c:pt>
                <c:pt idx="62">
                  <c:v>1319.7712551818179</c:v>
                </c:pt>
                <c:pt idx="63">
                  <c:v>1308.4753559999986</c:v>
                </c:pt>
                <c:pt idx="64">
                  <c:v>1272.2588304545454</c:v>
                </c:pt>
                <c:pt idx="65">
                  <c:v>1245.2757774545446</c:v>
                </c:pt>
                <c:pt idx="66">
                  <c:v>1283.8684251818183</c:v>
                </c:pt>
                <c:pt idx="67">
                  <c:v>1286.7308180909092</c:v>
                </c:pt>
                <c:pt idx="68">
                  <c:v>1296.1638773636364</c:v>
                </c:pt>
                <c:pt idx="69">
                  <c:v>1304.825772545455</c:v>
                </c:pt>
                <c:pt idx="70">
                  <c:v>1295.6360138181815</c:v>
                </c:pt>
                <c:pt idx="71">
                  <c:v>1250.3770351818177</c:v>
                </c:pt>
                <c:pt idx="72">
                  <c:v>1184.3482892727266</c:v>
                </c:pt>
                <c:pt idx="73">
                  <c:v>1120.0461925454547</c:v>
                </c:pt>
                <c:pt idx="74">
                  <c:v>1065.4128519090907</c:v>
                </c:pt>
                <c:pt idx="75">
                  <c:v>1082.2681800909097</c:v>
                </c:pt>
                <c:pt idx="76">
                  <c:v>1130.5869973636366</c:v>
                </c:pt>
                <c:pt idx="77">
                  <c:v>1147.1395055454541</c:v>
                </c:pt>
                <c:pt idx="78">
                  <c:v>1147.2349639999995</c:v>
                </c:pt>
                <c:pt idx="79">
                  <c:v>1167.6488585454547</c:v>
                </c:pt>
                <c:pt idx="80">
                  <c:v>1152.8505139999995</c:v>
                </c:pt>
                <c:pt idx="81">
                  <c:v>1141.6008708181814</c:v>
                </c:pt>
                <c:pt idx="82">
                  <c:v>1169.5073699090908</c:v>
                </c:pt>
                <c:pt idx="83">
                  <c:v>1175.919543545454</c:v>
                </c:pt>
                <c:pt idx="84">
                  <c:v>1150.894558272727</c:v>
                </c:pt>
                <c:pt idx="85">
                  <c:v>1177.2099728181827</c:v>
                </c:pt>
                <c:pt idx="86">
                  <c:v>1215.9800139090912</c:v>
                </c:pt>
                <c:pt idx="87">
                  <c:v>1210.4367466363644</c:v>
                </c:pt>
                <c:pt idx="88">
                  <c:v>1177.4220532727286</c:v>
                </c:pt>
                <c:pt idx="89">
                  <c:v>1165.0507523636365</c:v>
                </c:pt>
                <c:pt idx="90">
                  <c:v>1184.3001323636374</c:v>
                </c:pt>
                <c:pt idx="91">
                  <c:v>1218.8204390909088</c:v>
                </c:pt>
                <c:pt idx="92">
                  <c:v>1255.2735499090913</c:v>
                </c:pt>
                <c:pt idx="93">
                  <c:v>1306.7230868181819</c:v>
                </c:pt>
                <c:pt idx="94">
                  <c:v>1284.556405363636</c:v>
                </c:pt>
                <c:pt idx="95">
                  <c:v>1238.2590760000001</c:v>
                </c:pt>
                <c:pt idx="96">
                  <c:v>1199.5874308181815</c:v>
                </c:pt>
                <c:pt idx="97">
                  <c:v>1205.2112281818195</c:v>
                </c:pt>
                <c:pt idx="98">
                  <c:v>1202.6693407272739</c:v>
                </c:pt>
                <c:pt idx="99">
                  <c:v>1168.1446215454548</c:v>
                </c:pt>
                <c:pt idx="100">
                  <c:v>1074.6994687272727</c:v>
                </c:pt>
                <c:pt idx="101">
                  <c:v>1009.3703315454545</c:v>
                </c:pt>
                <c:pt idx="102">
                  <c:v>915.11331154545542</c:v>
                </c:pt>
                <c:pt idx="103">
                  <c:v>836.3156920909081</c:v>
                </c:pt>
                <c:pt idx="104">
                  <c:v>795.42968436363685</c:v>
                </c:pt>
                <c:pt idx="105">
                  <c:v>769.55239581818284</c:v>
                </c:pt>
                <c:pt idx="106">
                  <c:v>744.12550254545476</c:v>
                </c:pt>
                <c:pt idx="107">
                  <c:v>727.03548599999976</c:v>
                </c:pt>
                <c:pt idx="108">
                  <c:v>700.60507072727273</c:v>
                </c:pt>
                <c:pt idx="109">
                  <c:v>657.02734245454531</c:v>
                </c:pt>
                <c:pt idx="110">
                  <c:v>625.52753445454516</c:v>
                </c:pt>
                <c:pt idx="111">
                  <c:v>565.69996036363602</c:v>
                </c:pt>
                <c:pt idx="112">
                  <c:v>511.66170563636297</c:v>
                </c:pt>
                <c:pt idx="113">
                  <c:v>474.53228481818172</c:v>
                </c:pt>
                <c:pt idx="114">
                  <c:v>431.56272545454624</c:v>
                </c:pt>
                <c:pt idx="115">
                  <c:v>422.43578563636362</c:v>
                </c:pt>
                <c:pt idx="116">
                  <c:v>437.48057009090928</c:v>
                </c:pt>
                <c:pt idx="117">
                  <c:v>441.57196354545454</c:v>
                </c:pt>
                <c:pt idx="118">
                  <c:v>481.83151690909131</c:v>
                </c:pt>
                <c:pt idx="119">
                  <c:v>486.36105954545474</c:v>
                </c:pt>
                <c:pt idx="120">
                  <c:v>485.54061363636424</c:v>
                </c:pt>
                <c:pt idx="121">
                  <c:v>478.52036563636352</c:v>
                </c:pt>
                <c:pt idx="122">
                  <c:v>467.19114145454557</c:v>
                </c:pt>
                <c:pt idx="123">
                  <c:v>445.53320609090912</c:v>
                </c:pt>
                <c:pt idx="124">
                  <c:v>460.02708990909099</c:v>
                </c:pt>
                <c:pt idx="125">
                  <c:v>470.15781609090914</c:v>
                </c:pt>
                <c:pt idx="126">
                  <c:v>492.63673718181826</c:v>
                </c:pt>
                <c:pt idx="127">
                  <c:v>518.78851454545497</c:v>
                </c:pt>
                <c:pt idx="128">
                  <c:v>517.20500790909057</c:v>
                </c:pt>
                <c:pt idx="129">
                  <c:v>514.34590063636324</c:v>
                </c:pt>
                <c:pt idx="130">
                  <c:v>526.96765136363604</c:v>
                </c:pt>
                <c:pt idx="131">
                  <c:v>516.01379481818174</c:v>
                </c:pt>
                <c:pt idx="132">
                  <c:v>535.90033327272761</c:v>
                </c:pt>
                <c:pt idx="133">
                  <c:v>526.8480494545455</c:v>
                </c:pt>
                <c:pt idx="134">
                  <c:v>505.83675227272704</c:v>
                </c:pt>
                <c:pt idx="135">
                  <c:v>482.04611854545453</c:v>
                </c:pt>
                <c:pt idx="136">
                  <c:v>429.04526854545441</c:v>
                </c:pt>
                <c:pt idx="137">
                  <c:v>385.90177072727255</c:v>
                </c:pt>
                <c:pt idx="138">
                  <c:v>354.57880845454531</c:v>
                </c:pt>
                <c:pt idx="139">
                  <c:v>345.76945981818176</c:v>
                </c:pt>
                <c:pt idx="140">
                  <c:v>289.30399754545454</c:v>
                </c:pt>
                <c:pt idx="141">
                  <c:v>266.63662245454555</c:v>
                </c:pt>
                <c:pt idx="142">
                  <c:v>235.125303</c:v>
                </c:pt>
                <c:pt idx="143">
                  <c:v>262.51789463636362</c:v>
                </c:pt>
                <c:pt idx="144">
                  <c:v>326.57996836363628</c:v>
                </c:pt>
                <c:pt idx="145">
                  <c:v>373.31018936363637</c:v>
                </c:pt>
                <c:pt idx="146">
                  <c:v>415.70122327272713</c:v>
                </c:pt>
                <c:pt idx="147">
                  <c:v>476.74919072727266</c:v>
                </c:pt>
                <c:pt idx="148">
                  <c:v>484.23715263636359</c:v>
                </c:pt>
                <c:pt idx="149">
                  <c:v>465.44114554545445</c:v>
                </c:pt>
                <c:pt idx="150">
                  <c:v>435.27472754545448</c:v>
                </c:pt>
                <c:pt idx="151">
                  <c:v>408.69361454545441</c:v>
                </c:pt>
                <c:pt idx="152">
                  <c:v>388.8736817272727</c:v>
                </c:pt>
                <c:pt idx="153">
                  <c:v>383.63306354545449</c:v>
                </c:pt>
                <c:pt idx="154">
                  <c:v>363.84721600000012</c:v>
                </c:pt>
                <c:pt idx="155">
                  <c:v>367.39872172727269</c:v>
                </c:pt>
                <c:pt idx="156">
                  <c:v>386.93906699999991</c:v>
                </c:pt>
                <c:pt idx="157">
                  <c:v>421.59094181818176</c:v>
                </c:pt>
                <c:pt idx="158">
                  <c:v>465.02192481818139</c:v>
                </c:pt>
                <c:pt idx="159">
                  <c:v>524.78703490909118</c:v>
                </c:pt>
                <c:pt idx="160">
                  <c:v>565.15876627272814</c:v>
                </c:pt>
                <c:pt idx="161">
                  <c:v>577.1763645454547</c:v>
                </c:pt>
                <c:pt idx="162">
                  <c:v>563.51422300000058</c:v>
                </c:pt>
                <c:pt idx="163">
                  <c:v>526.9317359090918</c:v>
                </c:pt>
                <c:pt idx="164">
                  <c:v>480.32979045454522</c:v>
                </c:pt>
                <c:pt idx="165">
                  <c:v>445.64955627272707</c:v>
                </c:pt>
                <c:pt idx="166">
                  <c:v>429.05104463636343</c:v>
                </c:pt>
                <c:pt idx="167">
                  <c:v>418.81383118181844</c:v>
                </c:pt>
                <c:pt idx="168">
                  <c:v>404.70564245454574</c:v>
                </c:pt>
                <c:pt idx="169">
                  <c:v>398.80626081818161</c:v>
                </c:pt>
                <c:pt idx="170">
                  <c:v>386.58906409090946</c:v>
                </c:pt>
                <c:pt idx="171">
                  <c:v>420.2095610909094</c:v>
                </c:pt>
                <c:pt idx="172">
                  <c:v>484.11270418181863</c:v>
                </c:pt>
                <c:pt idx="173">
                  <c:v>534.51684454545352</c:v>
                </c:pt>
                <c:pt idx="174">
                  <c:v>559.47097809090837</c:v>
                </c:pt>
                <c:pt idx="175">
                  <c:v>562.04998818181843</c:v>
                </c:pt>
                <c:pt idx="176">
                  <c:v>564.23075990909138</c:v>
                </c:pt>
                <c:pt idx="177">
                  <c:v>586.81651209090842</c:v>
                </c:pt>
                <c:pt idx="178">
                  <c:v>623.17334081818194</c:v>
                </c:pt>
                <c:pt idx="179">
                  <c:v>658.6088374545468</c:v>
                </c:pt>
                <c:pt idx="180">
                  <c:v>698.0155161818177</c:v>
                </c:pt>
                <c:pt idx="181">
                  <c:v>746.70642918181852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21-486C-A8A3-FC5C76EC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42053951"/>
        <c:axId val="1542057791"/>
      </c:lineChart>
      <c:dateAx>
        <c:axId val="1542053951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2057791"/>
        <c:crosses val="autoZero"/>
        <c:auto val="1"/>
        <c:lblOffset val="100"/>
        <c:baseTimeUnit val="days"/>
      </c:dateAx>
      <c:valAx>
        <c:axId val="15420577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Stocks (mcm)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2053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LNG Exports Winter</a:t>
            </a:r>
            <a:r>
              <a:rPr lang="en-US" baseline="0"/>
              <a:t> 2024/25</a:t>
            </a:r>
            <a:endParaRPr lang="en-US"/>
          </a:p>
        </c:rich>
      </c:tx>
      <c:layout>
        <c:manualLayout>
          <c:xMode val="edge"/>
          <c:yMode val="edge"/>
          <c:x val="0.37997303172619934"/>
          <c:y val="5.31736798050043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4.4516527626629769E-2"/>
          <c:y val="3.7011929055523904E-2"/>
          <c:w val="0.93925604444828414"/>
          <c:h val="0.92089119848601175"/>
        </c:manualLayout>
      </c:layout>
      <c:bubbleChart>
        <c:varyColors val="0"/>
        <c:ser>
          <c:idx val="0"/>
          <c:order val="0"/>
          <c:tx>
            <c:strRef>
              <c:f>'Figure 10'!$E$4</c:f>
              <c:strCache>
                <c:ptCount val="1"/>
                <c:pt idx="0">
                  <c:v>LNG Export (bcm)2024/25</c:v>
                </c:pt>
              </c:strCache>
            </c:strRef>
          </c:tx>
          <c:spPr>
            <a:solidFill>
              <a:srgbClr val="00B050">
                <a:alpha val="75000"/>
              </a:srgb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8.9102532790964403E-2"/>
                  <c:y val="-1.56489974105675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FD8CC7-6A54-4C5E-B9A1-77DC70D75923}" type="CELLRANGE">
                      <a:rPr lang="en-US" baseline="0"/>
                      <a:pPr>
                        <a:defRPr sz="9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n-US" baseline="0"/>
                      <a:t>, </a:t>
                    </a:r>
                    <a:fld id="{E418FFEE-1F46-41EE-A3F7-278AD39F9CB7}" type="BUBBLESIZE">
                      <a:rPr lang="en-US" baseline="0"/>
                      <a:pPr>
                        <a:defRPr sz="9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[BUBBLE SIZE]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4169671991213506"/>
                      <c:h val="0.12489913627226763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FE1-492D-B926-BA12051D9C5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5DDAF7C-EC7B-45C0-BD64-2A7BB5EFF581}" type="CELLRANGE">
                      <a:rPr lang="en-GB"/>
                      <a:pPr/>
                      <a:t>[CELLRANGE]</a:t>
                    </a:fld>
                    <a:r>
                      <a:rPr lang="en-GB" baseline="0"/>
                      <a:t>, </a:t>
                    </a:r>
                    <a:fld id="{8940E90F-6165-499B-9902-F5F9BCCF61F3}" type="BUBBLESIZE">
                      <a:rPr lang="en-GB" baseline="0"/>
                      <a:pPr/>
                      <a:t>[BUBBLE SIZE]</a:t>
                    </a:fld>
                    <a:endParaRPr lang="en-GB" baseline="0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FE1-492D-B926-BA12051D9C5F}"/>
                </c:ext>
              </c:extLst>
            </c:dLbl>
            <c:dLbl>
              <c:idx val="2"/>
              <c:layout>
                <c:manualLayout>
                  <c:x val="-9.597858799962676E-2"/>
                  <c:y val="0"/>
                </c:manualLayout>
              </c:layout>
              <c:tx>
                <c:rich>
                  <a:bodyPr/>
                  <a:lstStyle/>
                  <a:p>
                    <a:fld id="{617B2389-0FE0-449B-9B8C-807100977FE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F0F71AD5-1E8A-453B-8C36-A855B073AFF2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FE1-492D-B926-BA12051D9C5F}"/>
                </c:ext>
              </c:extLst>
            </c:dLbl>
            <c:dLbl>
              <c:idx val="3"/>
              <c:layout>
                <c:manualLayout>
                  <c:x val="-6.8327163894126811E-2"/>
                  <c:y val="-2.77922342489452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9D73B55-F6DF-46C3-B02D-89D201E9D591}" type="CELLRANGE">
                      <a:rPr lang="en-US" baseline="0"/>
                      <a:pPr>
                        <a:defRPr sz="9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n-US" baseline="0"/>
                      <a:t>, </a:t>
                    </a:r>
                    <a:fld id="{550F228F-E866-4322-A0F0-D7C06134AAE2}" type="BUBBLESIZE">
                      <a:rPr lang="en-US" baseline="0"/>
                      <a:pPr>
                        <a:defRPr sz="9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[BUBBLE SIZE]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8.725532821432698E-2"/>
                      <c:h val="0.10860457121576005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FE1-492D-B926-BA12051D9C5F}"/>
                </c:ext>
              </c:extLst>
            </c:dLbl>
            <c:dLbl>
              <c:idx val="4"/>
              <c:layout>
                <c:manualLayout>
                  <c:x val="-0.10877735320901921"/>
                  <c:y val="0"/>
                </c:manualLayout>
              </c:layout>
              <c:tx>
                <c:rich>
                  <a:bodyPr/>
                  <a:lstStyle/>
                  <a:p>
                    <a:fld id="{935AABE1-4CCA-46B6-9251-A96FFCB2C01A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36B56213-40BA-4439-967A-5EF5B4068923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FE1-492D-B926-BA12051D9C5F}"/>
                </c:ext>
              </c:extLst>
            </c:dLbl>
            <c:dLbl>
              <c:idx val="5"/>
              <c:layout>
                <c:manualLayout>
                  <c:x val="-9.7910064181835205E-2"/>
                  <c:y val="-1.1343166697748814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455ABD5-057B-4DDE-B851-ABA199341D02}" type="CELLRANGE">
                      <a:rPr lang="en-US" baseline="0"/>
                      <a:pPr>
                        <a:defRPr sz="9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r>
                      <a:rPr lang="en-US" baseline="0"/>
                      <a:t>, </a:t>
                    </a:r>
                    <a:fld id="{4A2D1548-2277-425E-ABB5-6F7DD8E7DF6E}" type="BUBBLESIZE">
                      <a:rPr lang="en-US" baseline="0"/>
                      <a:pPr>
                        <a:defRPr sz="900" b="1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[BUBBLE SIZE]</a:t>
                    </a:fld>
                    <a:endParaRPr lang="en-US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  <c15:layout>
                    <c:manualLayout>
                      <c:w val="0.10469870422431675"/>
                      <c:h val="7.7099593360871327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FE1-492D-B926-BA12051D9C5F}"/>
                </c:ext>
              </c:extLst>
            </c:dLbl>
            <c:dLbl>
              <c:idx val="6"/>
              <c:layout>
                <c:manualLayout>
                  <c:x val="-0.13656062550085382"/>
                  <c:y val="-1.6636452304314807E-16"/>
                </c:manualLayout>
              </c:layout>
              <c:tx>
                <c:rich>
                  <a:bodyPr/>
                  <a:lstStyle/>
                  <a:p>
                    <a:fld id="{07CBA6C2-C960-454B-8621-1AD1CCD1BB5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4CFB236-3E62-4342-87E1-09757C58073F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FE1-492D-B926-BA12051D9C5F}"/>
                </c:ext>
              </c:extLst>
            </c:dLbl>
            <c:dLbl>
              <c:idx val="7"/>
              <c:layout>
                <c:manualLayout>
                  <c:x val="-0.11863144847051267"/>
                  <c:y val="2.0417700055947712E-2"/>
                </c:manualLayout>
              </c:layout>
              <c:tx>
                <c:rich>
                  <a:bodyPr/>
                  <a:lstStyle/>
                  <a:p>
                    <a:fld id="{14B5B657-6CD8-47BA-944D-A42E541026E0}" type="CELLRANGE">
                      <a:rPr lang="en-US" baseline="0"/>
                      <a:pPr/>
                      <a:t>[CELLRANGE]</a:t>
                    </a:fld>
                    <a:r>
                      <a:rPr lang="en-US" baseline="0"/>
                      <a:t>, </a:t>
                    </a:r>
                    <a:fld id="{BAFB0B54-F0A9-4A5A-AA48-C3DE3F9C5B27}" type="BUBBLESIZE">
                      <a:rPr lang="en-US" baseline="0"/>
                      <a:pPr/>
                      <a:t>[BUBBLE SIZE]</a:t>
                    </a:fld>
                    <a:endParaRPr lang="en-US" baseline="0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FE1-492D-B926-BA12051D9C5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F590B2C-0F21-4A08-8DAC-521B5C810062}" type="CELLRANGE">
                      <a:rPr lang="en-GB"/>
                      <a:pPr/>
                      <a:t>[CELLRANGE]</a:t>
                    </a:fld>
                    <a:r>
                      <a:rPr lang="en-GB" baseline="0"/>
                      <a:t>, </a:t>
                    </a:r>
                    <a:fld id="{AE1B9802-FB30-43A2-8D6F-DD9727EE20FB}" type="BUBBLESIZE">
                      <a:rPr lang="en-GB" baseline="0"/>
                      <a:pPr/>
                      <a:t>[BUBBLE SIZE]</a:t>
                    </a:fld>
                    <a:endParaRPr lang="en-GB" baseline="0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1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FE1-492D-B926-BA12051D9C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1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'Figure 10'!$B$5:$B$13</c:f>
              <c:numCache>
                <c:formatCode>General</c:formatCode>
                <c:ptCount val="9"/>
                <c:pt idx="0">
                  <c:v>2.7</c:v>
                </c:pt>
                <c:pt idx="1">
                  <c:v>5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3.7</c:v>
                </c:pt>
                <c:pt idx="6">
                  <c:v>3</c:v>
                </c:pt>
                <c:pt idx="7">
                  <c:v>7.7</c:v>
                </c:pt>
                <c:pt idx="8">
                  <c:v>4.8</c:v>
                </c:pt>
              </c:numCache>
            </c:numRef>
          </c:xVal>
          <c:yVal>
            <c:numRef>
              <c:f>'Figure 10'!$C$5:$C$13</c:f>
              <c:numCache>
                <c:formatCode>General</c:formatCode>
                <c:ptCount val="9"/>
                <c:pt idx="0">
                  <c:v>5</c:v>
                </c:pt>
                <c:pt idx="1">
                  <c:v>6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3</c:v>
                </c:pt>
                <c:pt idx="6">
                  <c:v>2</c:v>
                </c:pt>
                <c:pt idx="7">
                  <c:v>4.5</c:v>
                </c:pt>
                <c:pt idx="8">
                  <c:v>7</c:v>
                </c:pt>
              </c:numCache>
            </c:numRef>
          </c:yVal>
          <c:bubbleSize>
            <c:numRef>
              <c:f>'Figure 10'!$E$5:$E$13</c:f>
              <c:numCache>
                <c:formatCode>0.0</c:formatCode>
                <c:ptCount val="9"/>
                <c:pt idx="0">
                  <c:v>1.9958400000000007</c:v>
                </c:pt>
                <c:pt idx="1">
                  <c:v>46.6</c:v>
                </c:pt>
                <c:pt idx="2">
                  <c:v>8.8260480000000019</c:v>
                </c:pt>
                <c:pt idx="3">
                  <c:v>3.0602880000000003</c:v>
                </c:pt>
                <c:pt idx="4">
                  <c:v>3.9473280000000006</c:v>
                </c:pt>
                <c:pt idx="5">
                  <c:v>1.862784</c:v>
                </c:pt>
                <c:pt idx="6">
                  <c:v>0.47308800000000001</c:v>
                </c:pt>
                <c:pt idx="7">
                  <c:v>0.53222400000000003</c:v>
                </c:pt>
                <c:pt idx="8">
                  <c:v>9.0921600000000034</c:v>
                </c:pt>
              </c:numCache>
            </c:numRef>
          </c:bubbleSize>
          <c:bubble3D val="0"/>
          <c:extLst>
            <c:ext xmlns:c15="http://schemas.microsoft.com/office/drawing/2012/chart" uri="{02D57815-91ED-43cb-92C2-25804820EDAC}">
              <c15:datalabelsRange>
                <c15:f>'Figure 10'!$D$5:$D$13</c15:f>
                <c15:dlblRangeCache>
                  <c:ptCount val="9"/>
                  <c:pt idx="0">
                    <c:v>C. America/Caribbean</c:v>
                  </c:pt>
                  <c:pt idx="1">
                    <c:v>Europe</c:v>
                  </c:pt>
                  <c:pt idx="2">
                    <c:v>Far East</c:v>
                  </c:pt>
                  <c:pt idx="3">
                    <c:v>Indian Subcontinent</c:v>
                  </c:pt>
                  <c:pt idx="4">
                    <c:v>Middle East</c:v>
                  </c:pt>
                  <c:pt idx="5">
                    <c:v>S. America Atlantic</c:v>
                  </c:pt>
                  <c:pt idx="6">
                    <c:v>S. America Pacific</c:v>
                  </c:pt>
                  <c:pt idx="7">
                    <c:v>Southeast Asia</c:v>
                  </c:pt>
                  <c:pt idx="8">
                    <c:v>GB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B-BFE1-492D-B926-BA12051D9C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bubbleScale val="60"/>
        <c:showNegBubbles val="0"/>
        <c:axId val="1068970440"/>
        <c:axId val="1068971160"/>
      </c:bubbleChart>
      <c:valAx>
        <c:axId val="1068970440"/>
        <c:scaling>
          <c:orientation val="minMax"/>
          <c:max val="10"/>
          <c:min val="0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971160"/>
        <c:crosses val="autoZero"/>
        <c:crossBetween val="midCat"/>
      </c:valAx>
      <c:valAx>
        <c:axId val="1068971160"/>
        <c:scaling>
          <c:orientation val="minMax"/>
          <c:max val="10"/>
          <c:min val="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8970440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100" b="0" i="0" u="none" strike="noStrike" kern="1200" spc="0" baseline="0" dirty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Number of LNG deliveries into GB over winter months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11-12'!$B$3</c:f>
              <c:strCache>
                <c:ptCount val="1"/>
                <c:pt idx="0">
                  <c:v>2023/24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11-12'!$A$4:$A$9</c:f>
              <c:strCache>
                <c:ptCount val="6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</c:strCache>
            </c:strRef>
          </c:cat>
          <c:val>
            <c:numRef>
              <c:f>'Figure 11-12'!$B$4:$B$9</c:f>
              <c:numCache>
                <c:formatCode>General</c:formatCode>
                <c:ptCount val="6"/>
                <c:pt idx="0">
                  <c:v>10</c:v>
                </c:pt>
                <c:pt idx="1">
                  <c:v>14</c:v>
                </c:pt>
                <c:pt idx="2">
                  <c:v>15</c:v>
                </c:pt>
                <c:pt idx="3">
                  <c:v>26</c:v>
                </c:pt>
                <c:pt idx="4">
                  <c:v>15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A0-40D1-98F0-5D4F0FCCED2E}"/>
            </c:ext>
          </c:extLst>
        </c:ser>
        <c:ser>
          <c:idx val="1"/>
          <c:order val="1"/>
          <c:tx>
            <c:strRef>
              <c:f>'Figure 11-12'!$C$3</c:f>
              <c:strCache>
                <c:ptCount val="1"/>
                <c:pt idx="0">
                  <c:v>2024/25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'Figure 11-12'!$A$4:$A$9</c:f>
              <c:strCache>
                <c:ptCount val="6"/>
                <c:pt idx="0">
                  <c:v>Oct</c:v>
                </c:pt>
                <c:pt idx="1">
                  <c:v>Nov</c:v>
                </c:pt>
                <c:pt idx="2">
                  <c:v>Dec</c:v>
                </c:pt>
                <c:pt idx="3">
                  <c:v>Jan</c:v>
                </c:pt>
                <c:pt idx="4">
                  <c:v>Feb</c:v>
                </c:pt>
                <c:pt idx="5">
                  <c:v>Mar</c:v>
                </c:pt>
              </c:strCache>
            </c:strRef>
          </c:cat>
          <c:val>
            <c:numRef>
              <c:f>'Figure 11-12'!$C$4:$C$9</c:f>
              <c:numCache>
                <c:formatCode>General</c:formatCode>
                <c:ptCount val="6"/>
                <c:pt idx="0">
                  <c:v>5</c:v>
                </c:pt>
                <c:pt idx="1">
                  <c:v>13</c:v>
                </c:pt>
                <c:pt idx="2">
                  <c:v>21</c:v>
                </c:pt>
                <c:pt idx="3">
                  <c:v>21</c:v>
                </c:pt>
                <c:pt idx="4">
                  <c:v>25</c:v>
                </c:pt>
                <c:pt idx="5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A0-40D1-98F0-5D4F0FCCE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09122000"/>
        <c:axId val="1509107600"/>
      </c:barChart>
      <c:catAx>
        <c:axId val="150912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9107600"/>
        <c:crosses val="autoZero"/>
        <c:auto val="1"/>
        <c:lblAlgn val="ctr"/>
        <c:lblOffset val="100"/>
        <c:noMultiLvlLbl val="0"/>
      </c:catAx>
      <c:valAx>
        <c:axId val="150910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09122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50">
                <a:latin typeface="Tenorite" panose="00000500000000000000" pitchFamily="2" charset="0"/>
              </a:rPr>
              <a:t>GB LNG winter imports by supply source</a:t>
            </a:r>
            <a:br>
              <a:rPr lang="en-US" sz="1050">
                <a:latin typeface="Tenorite" panose="00000500000000000000" pitchFamily="2" charset="0"/>
              </a:rPr>
            </a:br>
            <a:r>
              <a:rPr lang="en-US" sz="1050">
                <a:latin typeface="Tenorite" panose="00000500000000000000" pitchFamily="2" charset="0"/>
              </a:rPr>
              <a:t>winter</a:t>
            </a:r>
            <a:r>
              <a:rPr lang="en-US" sz="1050" baseline="0">
                <a:latin typeface="Tenorite" panose="00000500000000000000" pitchFamily="2" charset="0"/>
              </a:rPr>
              <a:t> 2024/25</a:t>
            </a:r>
            <a:endParaRPr lang="en-US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pieChart>
        <c:varyColors val="1"/>
        <c:ser>
          <c:idx val="0"/>
          <c:order val="0"/>
          <c:tx>
            <c:strRef>
              <c:f>'Figure 11-12'!$S$3</c:f>
              <c:strCache>
                <c:ptCount val="1"/>
                <c:pt idx="0">
                  <c:v>Winter 2024/25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75-4E21-9949-DC7E689C9C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75-4E21-9949-DC7E689C9C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F3A-4868-A864-54514C799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75-4E21-9949-DC7E689C9C1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E75-4E21-9949-DC7E689C9C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0E75-4E21-9949-DC7E689C9C1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F3A-4868-A864-54514C7997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2F3A-4868-A864-54514C7997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0E75-4E21-9949-DC7E689C9C13}"/>
              </c:ext>
            </c:extLst>
          </c:dPt>
          <c:dLbls>
            <c:dLbl>
              <c:idx val="0"/>
              <c:layout>
                <c:manualLayout>
                  <c:x val="2.5158573928258966E-3"/>
                  <c:y val="-4.3956043956043959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5-4E21-9949-DC7E689C9C13}"/>
                </c:ext>
              </c:extLst>
            </c:dLbl>
            <c:dLbl>
              <c:idx val="1"/>
              <c:layout>
                <c:manualLayout>
                  <c:x val="2.5404636920384953E-3"/>
                  <c:y val="2.3317703264620012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5-4E21-9949-DC7E689C9C13}"/>
                </c:ext>
              </c:extLst>
            </c:dLbl>
            <c:dLbl>
              <c:idx val="2"/>
              <c:layout>
                <c:manualLayout>
                  <c:x val="7.0791776027996503E-3"/>
                  <c:y val="2.59494529475950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F3A-4868-A864-54514C7997AB}"/>
                </c:ext>
              </c:extLst>
            </c:dLbl>
            <c:dLbl>
              <c:idx val="5"/>
              <c:layout>
                <c:manualLayout>
                  <c:x val="7.4699256342957128E-3"/>
                  <c:y val="1.1322067887581468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5-4E21-9949-DC7E689C9C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'Figure 11-12'!$R$4:$R$12</c:f>
              <c:strCache>
                <c:ptCount val="9"/>
                <c:pt idx="0">
                  <c:v>US</c:v>
                </c:pt>
                <c:pt idx="1">
                  <c:v>Norway</c:v>
                </c:pt>
                <c:pt idx="2">
                  <c:v>Qatar</c:v>
                </c:pt>
                <c:pt idx="3">
                  <c:v>Peru</c:v>
                </c:pt>
                <c:pt idx="4">
                  <c:v>Angola</c:v>
                </c:pt>
                <c:pt idx="5">
                  <c:v>Nigeria</c:v>
                </c:pt>
                <c:pt idx="6">
                  <c:v>Trinidad</c:v>
                </c:pt>
                <c:pt idx="7">
                  <c:v>Algeria</c:v>
                </c:pt>
                <c:pt idx="8">
                  <c:v>Equatorial Guinea</c:v>
                </c:pt>
              </c:strCache>
            </c:strRef>
          </c:cat>
          <c:val>
            <c:numRef>
              <c:f>'Figure 11-12'!$S$4:$S$12</c:f>
              <c:numCache>
                <c:formatCode>_-* #,##0_-;\-* #,##0_-;_-* "-"??_-;_-@_-</c:formatCode>
                <c:ptCount val="9"/>
                <c:pt idx="0">
                  <c:v>12924818</c:v>
                </c:pt>
                <c:pt idx="1">
                  <c:v>1217400</c:v>
                </c:pt>
                <c:pt idx="2">
                  <c:v>794300</c:v>
                </c:pt>
                <c:pt idx="3">
                  <c:v>480400</c:v>
                </c:pt>
                <c:pt idx="4">
                  <c:v>459800</c:v>
                </c:pt>
                <c:pt idx="5">
                  <c:v>430300</c:v>
                </c:pt>
                <c:pt idx="6">
                  <c:v>347400</c:v>
                </c:pt>
                <c:pt idx="7">
                  <c:v>308000</c:v>
                </c:pt>
                <c:pt idx="8">
                  <c:v>174000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3A-4868-A864-54514C799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Compressor running hours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3001369888360798"/>
          <c:y val="0.12873856206193329"/>
          <c:w val="0.84567668465323065"/>
          <c:h val="0.7191904535947653"/>
        </c:manualLayout>
      </c:layout>
      <c:lineChart>
        <c:grouping val="standard"/>
        <c:varyColors val="0"/>
        <c:ser>
          <c:idx val="1"/>
          <c:order val="1"/>
          <c:tx>
            <c:strRef>
              <c:f>'Figure 14'!$E$2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Lbl>
              <c:idx val="182"/>
              <c:layout>
                <c:manualLayout>
                  <c:x val="0"/>
                  <c:y val="-3.5315982258585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3-4519-9E39-5C885E9BEA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'Figure 14'!$C$3:$C$185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14'!$E$3:$E$185</c:f>
              <c:numCache>
                <c:formatCode>General</c:formatCode>
                <c:ptCount val="183"/>
                <c:pt idx="0">
                  <c:v>30</c:v>
                </c:pt>
                <c:pt idx="1">
                  <c:v>57</c:v>
                </c:pt>
                <c:pt idx="2">
                  <c:v>82</c:v>
                </c:pt>
                <c:pt idx="3">
                  <c:v>112</c:v>
                </c:pt>
                <c:pt idx="4">
                  <c:v>136</c:v>
                </c:pt>
                <c:pt idx="5">
                  <c:v>160</c:v>
                </c:pt>
                <c:pt idx="6">
                  <c:v>184</c:v>
                </c:pt>
                <c:pt idx="7">
                  <c:v>208</c:v>
                </c:pt>
                <c:pt idx="8">
                  <c:v>248</c:v>
                </c:pt>
                <c:pt idx="9">
                  <c:v>315</c:v>
                </c:pt>
                <c:pt idx="10">
                  <c:v>387</c:v>
                </c:pt>
                <c:pt idx="11">
                  <c:v>444</c:v>
                </c:pt>
                <c:pt idx="12">
                  <c:v>492</c:v>
                </c:pt>
                <c:pt idx="13">
                  <c:v>540</c:v>
                </c:pt>
                <c:pt idx="14">
                  <c:v>584</c:v>
                </c:pt>
                <c:pt idx="15">
                  <c:v>648</c:v>
                </c:pt>
                <c:pt idx="16">
                  <c:v>713</c:v>
                </c:pt>
                <c:pt idx="17">
                  <c:v>760</c:v>
                </c:pt>
                <c:pt idx="18">
                  <c:v>808</c:v>
                </c:pt>
                <c:pt idx="19">
                  <c:v>841</c:v>
                </c:pt>
                <c:pt idx="20">
                  <c:v>865</c:v>
                </c:pt>
                <c:pt idx="21">
                  <c:v>889</c:v>
                </c:pt>
                <c:pt idx="22">
                  <c:v>910</c:v>
                </c:pt>
                <c:pt idx="23">
                  <c:v>936</c:v>
                </c:pt>
                <c:pt idx="24">
                  <c:v>986</c:v>
                </c:pt>
                <c:pt idx="25" formatCode="#,##0">
                  <c:v>1012</c:v>
                </c:pt>
                <c:pt idx="26" formatCode="#,##0">
                  <c:v>1036</c:v>
                </c:pt>
                <c:pt idx="27" formatCode="#,##0">
                  <c:v>1061</c:v>
                </c:pt>
                <c:pt idx="28" formatCode="#,##0">
                  <c:v>1085</c:v>
                </c:pt>
                <c:pt idx="29" formatCode="#,##0">
                  <c:v>1109</c:v>
                </c:pt>
                <c:pt idx="30" formatCode="#,##0">
                  <c:v>1133</c:v>
                </c:pt>
                <c:pt idx="31" formatCode="#,##0">
                  <c:v>1144</c:v>
                </c:pt>
                <c:pt idx="32" formatCode="#,##0">
                  <c:v>1168</c:v>
                </c:pt>
                <c:pt idx="33" formatCode="#,##0">
                  <c:v>1193</c:v>
                </c:pt>
                <c:pt idx="34" formatCode="#,##0">
                  <c:v>1217</c:v>
                </c:pt>
                <c:pt idx="35" formatCode="#,##0">
                  <c:v>1241</c:v>
                </c:pt>
                <c:pt idx="36" formatCode="#,##0">
                  <c:v>1265</c:v>
                </c:pt>
                <c:pt idx="37" formatCode="#,##0">
                  <c:v>1295</c:v>
                </c:pt>
                <c:pt idx="38" formatCode="#,##0">
                  <c:v>1344</c:v>
                </c:pt>
                <c:pt idx="39" formatCode="#,##0">
                  <c:v>1390</c:v>
                </c:pt>
                <c:pt idx="40" formatCode="#,##0">
                  <c:v>1445</c:v>
                </c:pt>
                <c:pt idx="41" formatCode="#,##0">
                  <c:v>1493</c:v>
                </c:pt>
                <c:pt idx="42" formatCode="#,##0">
                  <c:v>1541</c:v>
                </c:pt>
                <c:pt idx="43" formatCode="#,##0">
                  <c:v>1589</c:v>
                </c:pt>
                <c:pt idx="44" formatCode="#,##0">
                  <c:v>1638</c:v>
                </c:pt>
                <c:pt idx="45" formatCode="#,##0">
                  <c:v>1688</c:v>
                </c:pt>
                <c:pt idx="46" formatCode="#,##0">
                  <c:v>1718</c:v>
                </c:pt>
                <c:pt idx="47" formatCode="#,##0">
                  <c:v>1767</c:v>
                </c:pt>
                <c:pt idx="48" formatCode="#,##0">
                  <c:v>1816</c:v>
                </c:pt>
                <c:pt idx="49" formatCode="#,##0">
                  <c:v>1864</c:v>
                </c:pt>
                <c:pt idx="50" formatCode="#,##0">
                  <c:v>1915</c:v>
                </c:pt>
                <c:pt idx="51" formatCode="#,##0">
                  <c:v>1973</c:v>
                </c:pt>
                <c:pt idx="52" formatCode="#,##0">
                  <c:v>2026</c:v>
                </c:pt>
                <c:pt idx="53" formatCode="#,##0">
                  <c:v>2068</c:v>
                </c:pt>
                <c:pt idx="54" formatCode="#,##0">
                  <c:v>2123</c:v>
                </c:pt>
                <c:pt idx="55" formatCode="#,##0">
                  <c:v>2166</c:v>
                </c:pt>
                <c:pt idx="56" formatCode="#,##0">
                  <c:v>2229</c:v>
                </c:pt>
                <c:pt idx="57" formatCode="#,##0">
                  <c:v>2290</c:v>
                </c:pt>
                <c:pt idx="58" formatCode="#,##0">
                  <c:v>2353</c:v>
                </c:pt>
                <c:pt idx="59" formatCode="#,##0">
                  <c:v>2454</c:v>
                </c:pt>
                <c:pt idx="60" formatCode="#,##0">
                  <c:v>2624</c:v>
                </c:pt>
                <c:pt idx="61" formatCode="#,##0">
                  <c:v>2825</c:v>
                </c:pt>
                <c:pt idx="62" formatCode="#,##0">
                  <c:v>3072</c:v>
                </c:pt>
                <c:pt idx="63" formatCode="#,##0">
                  <c:v>3307</c:v>
                </c:pt>
                <c:pt idx="64" formatCode="#,##0">
                  <c:v>3449</c:v>
                </c:pt>
                <c:pt idx="65" formatCode="#,##0">
                  <c:v>3565</c:v>
                </c:pt>
                <c:pt idx="66" formatCode="#,##0">
                  <c:v>3753</c:v>
                </c:pt>
                <c:pt idx="67" formatCode="#,##0">
                  <c:v>3898</c:v>
                </c:pt>
                <c:pt idx="68" formatCode="#,##0">
                  <c:v>4000</c:v>
                </c:pt>
                <c:pt idx="69" formatCode="#,##0">
                  <c:v>4074</c:v>
                </c:pt>
                <c:pt idx="70" formatCode="#,##0">
                  <c:v>4146</c:v>
                </c:pt>
                <c:pt idx="71" formatCode="#,##0">
                  <c:v>4223</c:v>
                </c:pt>
                <c:pt idx="72" formatCode="#,##0">
                  <c:v>4298</c:v>
                </c:pt>
                <c:pt idx="73" formatCode="#,##0">
                  <c:v>4389</c:v>
                </c:pt>
                <c:pt idx="74" formatCode="#,##0">
                  <c:v>4502</c:v>
                </c:pt>
                <c:pt idx="75" formatCode="#,##0">
                  <c:v>4579</c:v>
                </c:pt>
                <c:pt idx="76" formatCode="#,##0">
                  <c:v>4631</c:v>
                </c:pt>
                <c:pt idx="77" formatCode="#,##0">
                  <c:v>4686</c:v>
                </c:pt>
                <c:pt idx="78" formatCode="#,##0">
                  <c:v>4770</c:v>
                </c:pt>
                <c:pt idx="79" formatCode="#,##0">
                  <c:v>4865</c:v>
                </c:pt>
                <c:pt idx="80" formatCode="#,##0">
                  <c:v>4924</c:v>
                </c:pt>
                <c:pt idx="81" formatCode="#,##0">
                  <c:v>4977</c:v>
                </c:pt>
                <c:pt idx="82" formatCode="#,##0">
                  <c:v>5025</c:v>
                </c:pt>
                <c:pt idx="83" formatCode="#,##0">
                  <c:v>5073</c:v>
                </c:pt>
                <c:pt idx="84" formatCode="#,##0">
                  <c:v>5121</c:v>
                </c:pt>
                <c:pt idx="85" formatCode="#,##0">
                  <c:v>5169</c:v>
                </c:pt>
                <c:pt idx="86" formatCode="#,##0">
                  <c:v>5217</c:v>
                </c:pt>
                <c:pt idx="87" formatCode="#,##0">
                  <c:v>5265</c:v>
                </c:pt>
                <c:pt idx="88" formatCode="#,##0">
                  <c:v>5313</c:v>
                </c:pt>
                <c:pt idx="89" formatCode="#,##0">
                  <c:v>5361</c:v>
                </c:pt>
                <c:pt idx="90" formatCode="#,##0">
                  <c:v>5409</c:v>
                </c:pt>
                <c:pt idx="91" formatCode="#,##0">
                  <c:v>5457</c:v>
                </c:pt>
                <c:pt idx="92" formatCode="#,##0">
                  <c:v>5505</c:v>
                </c:pt>
                <c:pt idx="93" formatCode="#,##0">
                  <c:v>5570</c:v>
                </c:pt>
                <c:pt idx="94" formatCode="#,##0">
                  <c:v>5644</c:v>
                </c:pt>
                <c:pt idx="95" formatCode="#,##0">
                  <c:v>5727</c:v>
                </c:pt>
                <c:pt idx="96" formatCode="#,##0">
                  <c:v>5817</c:v>
                </c:pt>
                <c:pt idx="97" formatCode="#,##0">
                  <c:v>5899</c:v>
                </c:pt>
                <c:pt idx="98" formatCode="#,##0">
                  <c:v>6026</c:v>
                </c:pt>
                <c:pt idx="99" formatCode="#,##0">
                  <c:v>6220</c:v>
                </c:pt>
                <c:pt idx="100" formatCode="#,##0">
                  <c:v>6436</c:v>
                </c:pt>
                <c:pt idx="101" formatCode="#,##0">
                  <c:v>6724</c:v>
                </c:pt>
                <c:pt idx="102" formatCode="#,##0">
                  <c:v>7016</c:v>
                </c:pt>
                <c:pt idx="103" formatCode="#,##0">
                  <c:v>7304</c:v>
                </c:pt>
                <c:pt idx="104" formatCode="#,##0">
                  <c:v>7545</c:v>
                </c:pt>
                <c:pt idx="105" formatCode="#,##0">
                  <c:v>7737</c:v>
                </c:pt>
                <c:pt idx="106" formatCode="#,##0">
                  <c:v>7992</c:v>
                </c:pt>
                <c:pt idx="107" formatCode="#,##0">
                  <c:v>8285</c:v>
                </c:pt>
                <c:pt idx="108" formatCode="#,##0">
                  <c:v>8565</c:v>
                </c:pt>
                <c:pt idx="109" formatCode="#,##0">
                  <c:v>8849</c:v>
                </c:pt>
                <c:pt idx="110" formatCode="#,##0">
                  <c:v>9117</c:v>
                </c:pt>
                <c:pt idx="111" formatCode="#,##0">
                  <c:v>9272</c:v>
                </c:pt>
                <c:pt idx="112" formatCode="#,##0">
                  <c:v>9337</c:v>
                </c:pt>
                <c:pt idx="113" formatCode="#,##0">
                  <c:v>9385</c:v>
                </c:pt>
                <c:pt idx="114" formatCode="#,##0">
                  <c:v>9433</c:v>
                </c:pt>
                <c:pt idx="115" formatCode="#,##0">
                  <c:v>9480</c:v>
                </c:pt>
                <c:pt idx="116" formatCode="#,##0">
                  <c:v>9518</c:v>
                </c:pt>
                <c:pt idx="117" formatCode="#,##0">
                  <c:v>9555</c:v>
                </c:pt>
                <c:pt idx="118" formatCode="#,##0">
                  <c:v>9603</c:v>
                </c:pt>
                <c:pt idx="119" formatCode="#,##0">
                  <c:v>9651</c:v>
                </c:pt>
                <c:pt idx="120" formatCode="#,##0">
                  <c:v>9699</c:v>
                </c:pt>
                <c:pt idx="121" formatCode="#,##0">
                  <c:v>9740</c:v>
                </c:pt>
                <c:pt idx="122" formatCode="#,##0">
                  <c:v>9786</c:v>
                </c:pt>
                <c:pt idx="123" formatCode="#,##0">
                  <c:v>9834</c:v>
                </c:pt>
                <c:pt idx="124" formatCode="#,##0">
                  <c:v>9904</c:v>
                </c:pt>
                <c:pt idx="125" formatCode="#,##0">
                  <c:v>9954</c:v>
                </c:pt>
                <c:pt idx="126" formatCode="#,##0">
                  <c:v>10002</c:v>
                </c:pt>
                <c:pt idx="127" formatCode="#,##0">
                  <c:v>10054</c:v>
                </c:pt>
                <c:pt idx="128" formatCode="#,##0">
                  <c:v>10098</c:v>
                </c:pt>
                <c:pt idx="129" formatCode="#,##0">
                  <c:v>10131</c:v>
                </c:pt>
                <c:pt idx="130" formatCode="#,##0">
                  <c:v>10186</c:v>
                </c:pt>
                <c:pt idx="131" formatCode="#,##0">
                  <c:v>10223</c:v>
                </c:pt>
                <c:pt idx="132" formatCode="#,##0">
                  <c:v>10261</c:v>
                </c:pt>
                <c:pt idx="133" formatCode="#,##0">
                  <c:v>10309</c:v>
                </c:pt>
                <c:pt idx="134" formatCode="#,##0">
                  <c:v>10357</c:v>
                </c:pt>
                <c:pt idx="135" formatCode="#,##0">
                  <c:v>10406</c:v>
                </c:pt>
                <c:pt idx="136" formatCode="#,##0">
                  <c:v>10454</c:v>
                </c:pt>
                <c:pt idx="137" formatCode="#,##0">
                  <c:v>10489</c:v>
                </c:pt>
                <c:pt idx="138" formatCode="#,##0">
                  <c:v>10516</c:v>
                </c:pt>
                <c:pt idx="139" formatCode="#,##0">
                  <c:v>10564</c:v>
                </c:pt>
                <c:pt idx="140" formatCode="#,##0">
                  <c:v>10612</c:v>
                </c:pt>
                <c:pt idx="141" formatCode="#,##0">
                  <c:v>10659</c:v>
                </c:pt>
                <c:pt idx="142" formatCode="#,##0">
                  <c:v>10707</c:v>
                </c:pt>
                <c:pt idx="143" formatCode="#,##0">
                  <c:v>10760</c:v>
                </c:pt>
                <c:pt idx="144" formatCode="#,##0">
                  <c:v>10810</c:v>
                </c:pt>
                <c:pt idx="145" formatCode="#,##0">
                  <c:v>10862</c:v>
                </c:pt>
                <c:pt idx="146" formatCode="#,##0">
                  <c:v>10910</c:v>
                </c:pt>
                <c:pt idx="147" formatCode="#,##0">
                  <c:v>10958</c:v>
                </c:pt>
                <c:pt idx="148" formatCode="#,##0">
                  <c:v>11025</c:v>
                </c:pt>
                <c:pt idx="149" formatCode="#,##0">
                  <c:v>11099</c:v>
                </c:pt>
                <c:pt idx="150" formatCode="#,##0">
                  <c:v>11159</c:v>
                </c:pt>
                <c:pt idx="151" formatCode="#,##0">
                  <c:v>11210</c:v>
                </c:pt>
                <c:pt idx="152" formatCode="#,##0">
                  <c:v>11268</c:v>
                </c:pt>
                <c:pt idx="153" formatCode="#,##0">
                  <c:v>11340</c:v>
                </c:pt>
                <c:pt idx="154" formatCode="#,##0">
                  <c:v>11412</c:v>
                </c:pt>
                <c:pt idx="155" formatCode="#,##0">
                  <c:v>11473</c:v>
                </c:pt>
                <c:pt idx="156" formatCode="#,##0">
                  <c:v>11522</c:v>
                </c:pt>
                <c:pt idx="157" formatCode="#,##0">
                  <c:v>11577</c:v>
                </c:pt>
                <c:pt idx="158" formatCode="#,##0">
                  <c:v>11630</c:v>
                </c:pt>
                <c:pt idx="159" formatCode="#,##0">
                  <c:v>11678</c:v>
                </c:pt>
                <c:pt idx="160" formatCode="#,##0">
                  <c:v>11727</c:v>
                </c:pt>
                <c:pt idx="161" formatCode="#,##0">
                  <c:v>11775</c:v>
                </c:pt>
                <c:pt idx="162" formatCode="#,##0">
                  <c:v>11857</c:v>
                </c:pt>
                <c:pt idx="163" formatCode="#,##0">
                  <c:v>11916</c:v>
                </c:pt>
                <c:pt idx="164" formatCode="#,##0">
                  <c:v>11964</c:v>
                </c:pt>
                <c:pt idx="165" formatCode="#,##0">
                  <c:v>12012</c:v>
                </c:pt>
                <c:pt idx="166" formatCode="#,##0">
                  <c:v>12060</c:v>
                </c:pt>
                <c:pt idx="167" formatCode="#,##0">
                  <c:v>12101</c:v>
                </c:pt>
                <c:pt idx="168" formatCode="#,##0">
                  <c:v>12124</c:v>
                </c:pt>
                <c:pt idx="169" formatCode="#,##0">
                  <c:v>12129</c:v>
                </c:pt>
                <c:pt idx="170" formatCode="#,##0">
                  <c:v>12129</c:v>
                </c:pt>
                <c:pt idx="171" formatCode="#,##0">
                  <c:v>12151</c:v>
                </c:pt>
                <c:pt idx="172" formatCode="#,##0">
                  <c:v>12252</c:v>
                </c:pt>
                <c:pt idx="173" formatCode="#,##0">
                  <c:v>12349</c:v>
                </c:pt>
                <c:pt idx="174" formatCode="#,##0">
                  <c:v>12392</c:v>
                </c:pt>
                <c:pt idx="175" formatCode="#,##0">
                  <c:v>12416</c:v>
                </c:pt>
                <c:pt idx="176" formatCode="#,##0">
                  <c:v>12476</c:v>
                </c:pt>
                <c:pt idx="177" formatCode="#,##0">
                  <c:v>12513</c:v>
                </c:pt>
                <c:pt idx="178" formatCode="#,##0">
                  <c:v>12545</c:v>
                </c:pt>
                <c:pt idx="179" formatCode="#,##0">
                  <c:v>12593</c:v>
                </c:pt>
                <c:pt idx="180" formatCode="#,##0">
                  <c:v>12627</c:v>
                </c:pt>
                <c:pt idx="181" formatCode="#,##0">
                  <c:v>12665</c:v>
                </c:pt>
                <c:pt idx="182" formatCode="#,##0">
                  <c:v>12713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43-4519-9E39-5C885E9BEA64}"/>
            </c:ext>
          </c:extLst>
        </c:ser>
        <c:ser>
          <c:idx val="2"/>
          <c:order val="2"/>
          <c:tx>
            <c:strRef>
              <c:f>'Figure 14'!$F$2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Lbl>
              <c:idx val="182"/>
              <c:layout>
                <c:manualLayout>
                  <c:x val="0"/>
                  <c:y val="-4.3163978316048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3-4519-9E39-5C885E9BEA6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'Figure 14'!$C$3:$C$185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14'!$F$3:$F$185</c:f>
              <c:numCache>
                <c:formatCode>General</c:formatCode>
                <c:ptCount val="183"/>
                <c:pt idx="0">
                  <c:v>23</c:v>
                </c:pt>
                <c:pt idx="1">
                  <c:v>50</c:v>
                </c:pt>
                <c:pt idx="2">
                  <c:v>76</c:v>
                </c:pt>
                <c:pt idx="3">
                  <c:v>94</c:v>
                </c:pt>
                <c:pt idx="4">
                  <c:v>137</c:v>
                </c:pt>
                <c:pt idx="5">
                  <c:v>186</c:v>
                </c:pt>
                <c:pt idx="6">
                  <c:v>234</c:v>
                </c:pt>
                <c:pt idx="7">
                  <c:v>282</c:v>
                </c:pt>
                <c:pt idx="8">
                  <c:v>334</c:v>
                </c:pt>
                <c:pt idx="9">
                  <c:v>386</c:v>
                </c:pt>
                <c:pt idx="10">
                  <c:v>434</c:v>
                </c:pt>
                <c:pt idx="11">
                  <c:v>479</c:v>
                </c:pt>
                <c:pt idx="12">
                  <c:v>511</c:v>
                </c:pt>
                <c:pt idx="13">
                  <c:v>565</c:v>
                </c:pt>
                <c:pt idx="14">
                  <c:v>619</c:v>
                </c:pt>
                <c:pt idx="15">
                  <c:v>673</c:v>
                </c:pt>
                <c:pt idx="16">
                  <c:v>715</c:v>
                </c:pt>
                <c:pt idx="17">
                  <c:v>764</c:v>
                </c:pt>
                <c:pt idx="18">
                  <c:v>812</c:v>
                </c:pt>
                <c:pt idx="19">
                  <c:v>875</c:v>
                </c:pt>
                <c:pt idx="20">
                  <c:v>938</c:v>
                </c:pt>
                <c:pt idx="21">
                  <c:v>1015</c:v>
                </c:pt>
                <c:pt idx="22">
                  <c:v>1094</c:v>
                </c:pt>
                <c:pt idx="23">
                  <c:v>1168</c:v>
                </c:pt>
                <c:pt idx="24">
                  <c:v>1244</c:v>
                </c:pt>
                <c:pt idx="25">
                  <c:v>1315</c:v>
                </c:pt>
                <c:pt idx="26">
                  <c:v>1359</c:v>
                </c:pt>
                <c:pt idx="27">
                  <c:v>1411</c:v>
                </c:pt>
                <c:pt idx="28">
                  <c:v>1452</c:v>
                </c:pt>
                <c:pt idx="29">
                  <c:v>1491</c:v>
                </c:pt>
                <c:pt idx="30">
                  <c:v>1528</c:v>
                </c:pt>
                <c:pt idx="31">
                  <c:v>1555</c:v>
                </c:pt>
                <c:pt idx="32">
                  <c:v>1569</c:v>
                </c:pt>
                <c:pt idx="33">
                  <c:v>1593</c:v>
                </c:pt>
                <c:pt idx="34">
                  <c:v>1611</c:v>
                </c:pt>
                <c:pt idx="35">
                  <c:v>1611</c:v>
                </c:pt>
                <c:pt idx="36">
                  <c:v>1624</c:v>
                </c:pt>
                <c:pt idx="37">
                  <c:v>1679</c:v>
                </c:pt>
                <c:pt idx="38">
                  <c:v>1727</c:v>
                </c:pt>
                <c:pt idx="39">
                  <c:v>1790</c:v>
                </c:pt>
                <c:pt idx="40">
                  <c:v>1861</c:v>
                </c:pt>
                <c:pt idx="41">
                  <c:v>1946</c:v>
                </c:pt>
                <c:pt idx="42">
                  <c:v>2035</c:v>
                </c:pt>
                <c:pt idx="43">
                  <c:v>2138</c:v>
                </c:pt>
                <c:pt idx="44">
                  <c:v>2244</c:v>
                </c:pt>
                <c:pt idx="45">
                  <c:v>2348</c:v>
                </c:pt>
                <c:pt idx="46">
                  <c:v>2431</c:v>
                </c:pt>
                <c:pt idx="47">
                  <c:v>2503</c:v>
                </c:pt>
                <c:pt idx="48">
                  <c:v>2575</c:v>
                </c:pt>
                <c:pt idx="49">
                  <c:v>2651</c:v>
                </c:pt>
                <c:pt idx="50">
                  <c:v>2741</c:v>
                </c:pt>
                <c:pt idx="51">
                  <c:v>2872</c:v>
                </c:pt>
                <c:pt idx="52">
                  <c:v>2989</c:v>
                </c:pt>
                <c:pt idx="53">
                  <c:v>3068</c:v>
                </c:pt>
                <c:pt idx="54">
                  <c:v>3125</c:v>
                </c:pt>
                <c:pt idx="55">
                  <c:v>3216</c:v>
                </c:pt>
                <c:pt idx="56">
                  <c:v>3314</c:v>
                </c:pt>
                <c:pt idx="57">
                  <c:v>3405</c:v>
                </c:pt>
                <c:pt idx="58">
                  <c:v>3512</c:v>
                </c:pt>
                <c:pt idx="59">
                  <c:v>3601</c:v>
                </c:pt>
                <c:pt idx="60">
                  <c:v>3676</c:v>
                </c:pt>
                <c:pt idx="61">
                  <c:v>3767</c:v>
                </c:pt>
                <c:pt idx="62">
                  <c:v>3877</c:v>
                </c:pt>
                <c:pt idx="63">
                  <c:v>4031</c:v>
                </c:pt>
                <c:pt idx="64">
                  <c:v>4198</c:v>
                </c:pt>
                <c:pt idx="65">
                  <c:v>4368</c:v>
                </c:pt>
                <c:pt idx="66">
                  <c:v>4453</c:v>
                </c:pt>
                <c:pt idx="67">
                  <c:v>4557</c:v>
                </c:pt>
                <c:pt idx="68">
                  <c:v>4660</c:v>
                </c:pt>
                <c:pt idx="69">
                  <c:v>4816</c:v>
                </c:pt>
                <c:pt idx="70">
                  <c:v>4964</c:v>
                </c:pt>
                <c:pt idx="71">
                  <c:v>5135</c:v>
                </c:pt>
                <c:pt idx="72">
                  <c:v>5317</c:v>
                </c:pt>
                <c:pt idx="73">
                  <c:v>5517</c:v>
                </c:pt>
                <c:pt idx="74">
                  <c:v>5674</c:v>
                </c:pt>
                <c:pt idx="75">
                  <c:v>5807</c:v>
                </c:pt>
                <c:pt idx="76">
                  <c:v>5910</c:v>
                </c:pt>
                <c:pt idx="77">
                  <c:v>5990</c:v>
                </c:pt>
                <c:pt idx="78">
                  <c:v>6049</c:v>
                </c:pt>
                <c:pt idx="79">
                  <c:v>6097</c:v>
                </c:pt>
                <c:pt idx="80">
                  <c:v>6155</c:v>
                </c:pt>
                <c:pt idx="81">
                  <c:v>6189</c:v>
                </c:pt>
                <c:pt idx="82">
                  <c:v>6215</c:v>
                </c:pt>
                <c:pt idx="83">
                  <c:v>6262</c:v>
                </c:pt>
                <c:pt idx="84">
                  <c:v>6289</c:v>
                </c:pt>
                <c:pt idx="85">
                  <c:v>6307</c:v>
                </c:pt>
                <c:pt idx="86">
                  <c:v>6346</c:v>
                </c:pt>
                <c:pt idx="87">
                  <c:v>6383</c:v>
                </c:pt>
                <c:pt idx="88">
                  <c:v>6409</c:v>
                </c:pt>
                <c:pt idx="89">
                  <c:v>6433</c:v>
                </c:pt>
                <c:pt idx="90">
                  <c:v>6459</c:v>
                </c:pt>
                <c:pt idx="91">
                  <c:v>6482</c:v>
                </c:pt>
                <c:pt idx="92">
                  <c:v>6495</c:v>
                </c:pt>
                <c:pt idx="93">
                  <c:v>6531</c:v>
                </c:pt>
                <c:pt idx="94">
                  <c:v>6629</c:v>
                </c:pt>
                <c:pt idx="95">
                  <c:v>6720</c:v>
                </c:pt>
                <c:pt idx="96">
                  <c:v>6778</c:v>
                </c:pt>
                <c:pt idx="97">
                  <c:v>6827</c:v>
                </c:pt>
                <c:pt idx="98">
                  <c:v>6883</c:v>
                </c:pt>
                <c:pt idx="99">
                  <c:v>6998</c:v>
                </c:pt>
                <c:pt idx="100">
                  <c:v>7168</c:v>
                </c:pt>
                <c:pt idx="101">
                  <c:v>7350</c:v>
                </c:pt>
                <c:pt idx="102">
                  <c:v>7549</c:v>
                </c:pt>
                <c:pt idx="103">
                  <c:v>7717</c:v>
                </c:pt>
                <c:pt idx="104">
                  <c:v>7847</c:v>
                </c:pt>
                <c:pt idx="105">
                  <c:v>7972</c:v>
                </c:pt>
                <c:pt idx="106">
                  <c:v>8098</c:v>
                </c:pt>
                <c:pt idx="107">
                  <c:v>8194</c:v>
                </c:pt>
                <c:pt idx="108">
                  <c:v>8295</c:v>
                </c:pt>
                <c:pt idx="109">
                  <c:v>8404</c:v>
                </c:pt>
                <c:pt idx="110">
                  <c:v>8538</c:v>
                </c:pt>
                <c:pt idx="111">
                  <c:v>8673</c:v>
                </c:pt>
                <c:pt idx="112">
                  <c:v>8803</c:v>
                </c:pt>
                <c:pt idx="113">
                  <c:v>8936</c:v>
                </c:pt>
                <c:pt idx="114">
                  <c:v>9035</c:v>
                </c:pt>
                <c:pt idx="115">
                  <c:v>9129</c:v>
                </c:pt>
                <c:pt idx="116">
                  <c:v>9212</c:v>
                </c:pt>
                <c:pt idx="117">
                  <c:v>9323</c:v>
                </c:pt>
                <c:pt idx="118">
                  <c:v>9427</c:v>
                </c:pt>
                <c:pt idx="119">
                  <c:v>9543</c:v>
                </c:pt>
                <c:pt idx="120">
                  <c:v>9667</c:v>
                </c:pt>
                <c:pt idx="121">
                  <c:v>9773</c:v>
                </c:pt>
                <c:pt idx="122">
                  <c:v>9857</c:v>
                </c:pt>
                <c:pt idx="123">
                  <c:v>9951</c:v>
                </c:pt>
                <c:pt idx="124">
                  <c:v>10051</c:v>
                </c:pt>
                <c:pt idx="125">
                  <c:v>10195</c:v>
                </c:pt>
                <c:pt idx="126">
                  <c:v>10336</c:v>
                </c:pt>
                <c:pt idx="127">
                  <c:v>10486</c:v>
                </c:pt>
                <c:pt idx="128">
                  <c:v>10669</c:v>
                </c:pt>
                <c:pt idx="129">
                  <c:v>10862</c:v>
                </c:pt>
                <c:pt idx="130">
                  <c:v>11076</c:v>
                </c:pt>
                <c:pt idx="131">
                  <c:v>11271</c:v>
                </c:pt>
                <c:pt idx="132">
                  <c:v>11452</c:v>
                </c:pt>
                <c:pt idx="133">
                  <c:v>11617</c:v>
                </c:pt>
                <c:pt idx="134">
                  <c:v>11737</c:v>
                </c:pt>
                <c:pt idx="135">
                  <c:v>11843</c:v>
                </c:pt>
                <c:pt idx="136">
                  <c:v>11965</c:v>
                </c:pt>
                <c:pt idx="137">
                  <c:v>12083</c:v>
                </c:pt>
                <c:pt idx="138">
                  <c:v>12179</c:v>
                </c:pt>
                <c:pt idx="139">
                  <c:v>12309</c:v>
                </c:pt>
                <c:pt idx="140">
                  <c:v>12398</c:v>
                </c:pt>
                <c:pt idx="141">
                  <c:v>12469</c:v>
                </c:pt>
                <c:pt idx="142">
                  <c:v>12557</c:v>
                </c:pt>
                <c:pt idx="143">
                  <c:v>12697</c:v>
                </c:pt>
                <c:pt idx="144">
                  <c:v>12783</c:v>
                </c:pt>
                <c:pt idx="145">
                  <c:v>12875</c:v>
                </c:pt>
                <c:pt idx="146">
                  <c:v>13030</c:v>
                </c:pt>
                <c:pt idx="147">
                  <c:v>13195</c:v>
                </c:pt>
                <c:pt idx="148">
                  <c:v>13341</c:v>
                </c:pt>
                <c:pt idx="149">
                  <c:v>13496</c:v>
                </c:pt>
                <c:pt idx="150">
                  <c:v>13647</c:v>
                </c:pt>
                <c:pt idx="151">
                  <c:v>13735</c:v>
                </c:pt>
                <c:pt idx="152">
                  <c:v>13794</c:v>
                </c:pt>
                <c:pt idx="153">
                  <c:v>13947</c:v>
                </c:pt>
                <c:pt idx="154">
                  <c:v>14105</c:v>
                </c:pt>
                <c:pt idx="155">
                  <c:v>14246</c:v>
                </c:pt>
                <c:pt idx="156">
                  <c:v>14399</c:v>
                </c:pt>
                <c:pt idx="157">
                  <c:v>14545</c:v>
                </c:pt>
                <c:pt idx="158">
                  <c:v>14612</c:v>
                </c:pt>
                <c:pt idx="159">
                  <c:v>14636</c:v>
                </c:pt>
                <c:pt idx="160">
                  <c:v>14681</c:v>
                </c:pt>
                <c:pt idx="161">
                  <c:v>14734</c:v>
                </c:pt>
                <c:pt idx="162">
                  <c:v>14790</c:v>
                </c:pt>
                <c:pt idx="163">
                  <c:v>14867</c:v>
                </c:pt>
                <c:pt idx="164">
                  <c:v>14950</c:v>
                </c:pt>
                <c:pt idx="165">
                  <c:v>15022</c:v>
                </c:pt>
                <c:pt idx="166">
                  <c:v>15086</c:v>
                </c:pt>
                <c:pt idx="167">
                  <c:v>15135</c:v>
                </c:pt>
                <c:pt idx="168">
                  <c:v>15190</c:v>
                </c:pt>
                <c:pt idx="169">
                  <c:v>15248</c:v>
                </c:pt>
                <c:pt idx="170">
                  <c:v>15297</c:v>
                </c:pt>
                <c:pt idx="171">
                  <c:v>15364</c:v>
                </c:pt>
                <c:pt idx="172">
                  <c:v>15419</c:v>
                </c:pt>
                <c:pt idx="173">
                  <c:v>15443</c:v>
                </c:pt>
                <c:pt idx="174">
                  <c:v>15468</c:v>
                </c:pt>
                <c:pt idx="175">
                  <c:v>15478</c:v>
                </c:pt>
                <c:pt idx="176">
                  <c:v>15485</c:v>
                </c:pt>
                <c:pt idx="177">
                  <c:v>15513</c:v>
                </c:pt>
                <c:pt idx="178">
                  <c:v>15537</c:v>
                </c:pt>
                <c:pt idx="179">
                  <c:v>15561</c:v>
                </c:pt>
                <c:pt idx="180">
                  <c:v>15569</c:v>
                </c:pt>
                <c:pt idx="181">
                  <c:v>15569</c:v>
                </c:pt>
                <c:pt idx="182">
                  <c:v>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43-4519-9E39-5C885E9BE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48895999"/>
        <c:axId val="2048896479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14'!$D$2</c15:sqref>
                        </c15:formulaRef>
                      </c:ext>
                    </c:extLst>
                    <c:strCache>
                      <c:ptCount val="1"/>
                      <c:pt idx="0">
                        <c:v>2022/23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dLbls>
                  <c:dLbl>
                    <c:idx val="182"/>
                    <c:layout>
                      <c:manualLayout>
                        <c:x val="0"/>
                        <c:y val="-3.923998028731697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7A43-4519-9E39-5C885E9BEA64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rot="0" spcFirstLastPara="1" vertOverflow="ellipsis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numRef>
                    <c:extLst>
                      <c:ext uri="{02D57815-91ED-43cb-92C2-25804820EDAC}">
                        <c15:formulaRef>
                          <c15:sqref>'Figure 14'!$C$3:$C$185</c15:sqref>
                        </c15:formulaRef>
                      </c:ext>
                    </c:extLst>
                    <c:numCache>
                      <c:formatCode>d\-mmm</c:formatCode>
                      <c:ptCount val="183"/>
                      <c:pt idx="0">
                        <c:v>45200</c:v>
                      </c:pt>
                      <c:pt idx="1">
                        <c:v>45201</c:v>
                      </c:pt>
                      <c:pt idx="2">
                        <c:v>45202</c:v>
                      </c:pt>
                      <c:pt idx="3">
                        <c:v>45203</c:v>
                      </c:pt>
                      <c:pt idx="4">
                        <c:v>45204</c:v>
                      </c:pt>
                      <c:pt idx="5">
                        <c:v>45205</c:v>
                      </c:pt>
                      <c:pt idx="6">
                        <c:v>45206</c:v>
                      </c:pt>
                      <c:pt idx="7">
                        <c:v>45207</c:v>
                      </c:pt>
                      <c:pt idx="8">
                        <c:v>45208</c:v>
                      </c:pt>
                      <c:pt idx="9">
                        <c:v>45209</c:v>
                      </c:pt>
                      <c:pt idx="10">
                        <c:v>45210</c:v>
                      </c:pt>
                      <c:pt idx="11">
                        <c:v>45211</c:v>
                      </c:pt>
                      <c:pt idx="12">
                        <c:v>45212</c:v>
                      </c:pt>
                      <c:pt idx="13">
                        <c:v>45213</c:v>
                      </c:pt>
                      <c:pt idx="14">
                        <c:v>45214</c:v>
                      </c:pt>
                      <c:pt idx="15">
                        <c:v>45215</c:v>
                      </c:pt>
                      <c:pt idx="16">
                        <c:v>45216</c:v>
                      </c:pt>
                      <c:pt idx="17">
                        <c:v>45217</c:v>
                      </c:pt>
                      <c:pt idx="18">
                        <c:v>45218</c:v>
                      </c:pt>
                      <c:pt idx="19">
                        <c:v>45219</c:v>
                      </c:pt>
                      <c:pt idx="20">
                        <c:v>45220</c:v>
                      </c:pt>
                      <c:pt idx="21">
                        <c:v>45221</c:v>
                      </c:pt>
                      <c:pt idx="22">
                        <c:v>45222</c:v>
                      </c:pt>
                      <c:pt idx="23">
                        <c:v>45223</c:v>
                      </c:pt>
                      <c:pt idx="24">
                        <c:v>45224</c:v>
                      </c:pt>
                      <c:pt idx="25">
                        <c:v>45225</c:v>
                      </c:pt>
                      <c:pt idx="26">
                        <c:v>45226</c:v>
                      </c:pt>
                      <c:pt idx="27">
                        <c:v>45227</c:v>
                      </c:pt>
                      <c:pt idx="28">
                        <c:v>45228</c:v>
                      </c:pt>
                      <c:pt idx="29">
                        <c:v>45229</c:v>
                      </c:pt>
                      <c:pt idx="30">
                        <c:v>45230</c:v>
                      </c:pt>
                      <c:pt idx="31">
                        <c:v>45231</c:v>
                      </c:pt>
                      <c:pt idx="32">
                        <c:v>45232</c:v>
                      </c:pt>
                      <c:pt idx="33">
                        <c:v>45233</c:v>
                      </c:pt>
                      <c:pt idx="34">
                        <c:v>45234</c:v>
                      </c:pt>
                      <c:pt idx="35">
                        <c:v>45235</c:v>
                      </c:pt>
                      <c:pt idx="36">
                        <c:v>45236</c:v>
                      </c:pt>
                      <c:pt idx="37">
                        <c:v>45237</c:v>
                      </c:pt>
                      <c:pt idx="38">
                        <c:v>45238</c:v>
                      </c:pt>
                      <c:pt idx="39">
                        <c:v>45239</c:v>
                      </c:pt>
                      <c:pt idx="40">
                        <c:v>45240</c:v>
                      </c:pt>
                      <c:pt idx="41">
                        <c:v>45241</c:v>
                      </c:pt>
                      <c:pt idx="42">
                        <c:v>45242</c:v>
                      </c:pt>
                      <c:pt idx="43">
                        <c:v>45243</c:v>
                      </c:pt>
                      <c:pt idx="44">
                        <c:v>45244</c:v>
                      </c:pt>
                      <c:pt idx="45">
                        <c:v>45245</c:v>
                      </c:pt>
                      <c:pt idx="46">
                        <c:v>45246</c:v>
                      </c:pt>
                      <c:pt idx="47">
                        <c:v>45247</c:v>
                      </c:pt>
                      <c:pt idx="48">
                        <c:v>45248</c:v>
                      </c:pt>
                      <c:pt idx="49">
                        <c:v>45249</c:v>
                      </c:pt>
                      <c:pt idx="50">
                        <c:v>45250</c:v>
                      </c:pt>
                      <c:pt idx="51">
                        <c:v>45251</c:v>
                      </c:pt>
                      <c:pt idx="52">
                        <c:v>45252</c:v>
                      </c:pt>
                      <c:pt idx="53">
                        <c:v>45253</c:v>
                      </c:pt>
                      <c:pt idx="54">
                        <c:v>45254</c:v>
                      </c:pt>
                      <c:pt idx="55">
                        <c:v>45255</c:v>
                      </c:pt>
                      <c:pt idx="56">
                        <c:v>45256</c:v>
                      </c:pt>
                      <c:pt idx="57">
                        <c:v>45257</c:v>
                      </c:pt>
                      <c:pt idx="58">
                        <c:v>45258</c:v>
                      </c:pt>
                      <c:pt idx="59">
                        <c:v>45259</c:v>
                      </c:pt>
                      <c:pt idx="60">
                        <c:v>45260</c:v>
                      </c:pt>
                      <c:pt idx="61">
                        <c:v>45261</c:v>
                      </c:pt>
                      <c:pt idx="62">
                        <c:v>45262</c:v>
                      </c:pt>
                      <c:pt idx="63">
                        <c:v>45263</c:v>
                      </c:pt>
                      <c:pt idx="64">
                        <c:v>45264</c:v>
                      </c:pt>
                      <c:pt idx="65">
                        <c:v>45265</c:v>
                      </c:pt>
                      <c:pt idx="66">
                        <c:v>45266</c:v>
                      </c:pt>
                      <c:pt idx="67">
                        <c:v>45267</c:v>
                      </c:pt>
                      <c:pt idx="68">
                        <c:v>45268</c:v>
                      </c:pt>
                      <c:pt idx="69">
                        <c:v>45269</c:v>
                      </c:pt>
                      <c:pt idx="70">
                        <c:v>45270</c:v>
                      </c:pt>
                      <c:pt idx="71">
                        <c:v>45271</c:v>
                      </c:pt>
                      <c:pt idx="72">
                        <c:v>45272</c:v>
                      </c:pt>
                      <c:pt idx="73">
                        <c:v>45273</c:v>
                      </c:pt>
                      <c:pt idx="74">
                        <c:v>45274</c:v>
                      </c:pt>
                      <c:pt idx="75">
                        <c:v>45275</c:v>
                      </c:pt>
                      <c:pt idx="76">
                        <c:v>45276</c:v>
                      </c:pt>
                      <c:pt idx="77">
                        <c:v>45277</c:v>
                      </c:pt>
                      <c:pt idx="78">
                        <c:v>45278</c:v>
                      </c:pt>
                      <c:pt idx="79">
                        <c:v>45279</c:v>
                      </c:pt>
                      <c:pt idx="80">
                        <c:v>45280</c:v>
                      </c:pt>
                      <c:pt idx="81">
                        <c:v>45281</c:v>
                      </c:pt>
                      <c:pt idx="82">
                        <c:v>45282</c:v>
                      </c:pt>
                      <c:pt idx="83">
                        <c:v>45283</c:v>
                      </c:pt>
                      <c:pt idx="84">
                        <c:v>45284</c:v>
                      </c:pt>
                      <c:pt idx="85">
                        <c:v>45285</c:v>
                      </c:pt>
                      <c:pt idx="86">
                        <c:v>45286</c:v>
                      </c:pt>
                      <c:pt idx="87">
                        <c:v>45287</c:v>
                      </c:pt>
                      <c:pt idx="88">
                        <c:v>45288</c:v>
                      </c:pt>
                      <c:pt idx="89">
                        <c:v>45289</c:v>
                      </c:pt>
                      <c:pt idx="90">
                        <c:v>45290</c:v>
                      </c:pt>
                      <c:pt idx="91">
                        <c:v>45291</c:v>
                      </c:pt>
                      <c:pt idx="92">
                        <c:v>45292</c:v>
                      </c:pt>
                      <c:pt idx="93">
                        <c:v>45293</c:v>
                      </c:pt>
                      <c:pt idx="94">
                        <c:v>45294</c:v>
                      </c:pt>
                      <c:pt idx="95">
                        <c:v>45295</c:v>
                      </c:pt>
                      <c:pt idx="96">
                        <c:v>45296</c:v>
                      </c:pt>
                      <c:pt idx="97">
                        <c:v>45297</c:v>
                      </c:pt>
                      <c:pt idx="98">
                        <c:v>45298</c:v>
                      </c:pt>
                      <c:pt idx="99">
                        <c:v>45299</c:v>
                      </c:pt>
                      <c:pt idx="100">
                        <c:v>45300</c:v>
                      </c:pt>
                      <c:pt idx="101">
                        <c:v>45301</c:v>
                      </c:pt>
                      <c:pt idx="102">
                        <c:v>45302</c:v>
                      </c:pt>
                      <c:pt idx="103">
                        <c:v>45303</c:v>
                      </c:pt>
                      <c:pt idx="104">
                        <c:v>45304</c:v>
                      </c:pt>
                      <c:pt idx="105">
                        <c:v>45305</c:v>
                      </c:pt>
                      <c:pt idx="106">
                        <c:v>45306</c:v>
                      </c:pt>
                      <c:pt idx="107">
                        <c:v>45307</c:v>
                      </c:pt>
                      <c:pt idx="108">
                        <c:v>45308</c:v>
                      </c:pt>
                      <c:pt idx="109">
                        <c:v>45309</c:v>
                      </c:pt>
                      <c:pt idx="110">
                        <c:v>45310</c:v>
                      </c:pt>
                      <c:pt idx="111">
                        <c:v>45311</c:v>
                      </c:pt>
                      <c:pt idx="112">
                        <c:v>45312</c:v>
                      </c:pt>
                      <c:pt idx="113">
                        <c:v>45313</c:v>
                      </c:pt>
                      <c:pt idx="114">
                        <c:v>45314</c:v>
                      </c:pt>
                      <c:pt idx="115">
                        <c:v>45315</c:v>
                      </c:pt>
                      <c:pt idx="116">
                        <c:v>45316</c:v>
                      </c:pt>
                      <c:pt idx="117">
                        <c:v>45317</c:v>
                      </c:pt>
                      <c:pt idx="118">
                        <c:v>45318</c:v>
                      </c:pt>
                      <c:pt idx="119">
                        <c:v>45319</c:v>
                      </c:pt>
                      <c:pt idx="120">
                        <c:v>45320</c:v>
                      </c:pt>
                      <c:pt idx="121">
                        <c:v>45321</c:v>
                      </c:pt>
                      <c:pt idx="122">
                        <c:v>45322</c:v>
                      </c:pt>
                      <c:pt idx="123">
                        <c:v>45323</c:v>
                      </c:pt>
                      <c:pt idx="124">
                        <c:v>45324</c:v>
                      </c:pt>
                      <c:pt idx="125">
                        <c:v>45325</c:v>
                      </c:pt>
                      <c:pt idx="126">
                        <c:v>45326</c:v>
                      </c:pt>
                      <c:pt idx="127">
                        <c:v>45327</c:v>
                      </c:pt>
                      <c:pt idx="128">
                        <c:v>45328</c:v>
                      </c:pt>
                      <c:pt idx="129">
                        <c:v>45329</c:v>
                      </c:pt>
                      <c:pt idx="130">
                        <c:v>45330</c:v>
                      </c:pt>
                      <c:pt idx="131">
                        <c:v>45331</c:v>
                      </c:pt>
                      <c:pt idx="132">
                        <c:v>45332</c:v>
                      </c:pt>
                      <c:pt idx="133">
                        <c:v>45333</c:v>
                      </c:pt>
                      <c:pt idx="134">
                        <c:v>45334</c:v>
                      </c:pt>
                      <c:pt idx="135">
                        <c:v>45335</c:v>
                      </c:pt>
                      <c:pt idx="136">
                        <c:v>45336</c:v>
                      </c:pt>
                      <c:pt idx="137">
                        <c:v>45337</c:v>
                      </c:pt>
                      <c:pt idx="138">
                        <c:v>45338</c:v>
                      </c:pt>
                      <c:pt idx="139">
                        <c:v>45339</c:v>
                      </c:pt>
                      <c:pt idx="140">
                        <c:v>45340</c:v>
                      </c:pt>
                      <c:pt idx="141">
                        <c:v>45341</c:v>
                      </c:pt>
                      <c:pt idx="142">
                        <c:v>45342</c:v>
                      </c:pt>
                      <c:pt idx="143">
                        <c:v>45343</c:v>
                      </c:pt>
                      <c:pt idx="144">
                        <c:v>45344</c:v>
                      </c:pt>
                      <c:pt idx="145">
                        <c:v>45345</c:v>
                      </c:pt>
                      <c:pt idx="146">
                        <c:v>45346</c:v>
                      </c:pt>
                      <c:pt idx="147">
                        <c:v>45347</c:v>
                      </c:pt>
                      <c:pt idx="148">
                        <c:v>45348</c:v>
                      </c:pt>
                      <c:pt idx="149">
                        <c:v>45349</c:v>
                      </c:pt>
                      <c:pt idx="150">
                        <c:v>45350</c:v>
                      </c:pt>
                      <c:pt idx="151">
                        <c:v>45351</c:v>
                      </c:pt>
                      <c:pt idx="152">
                        <c:v>45352</c:v>
                      </c:pt>
                      <c:pt idx="153">
                        <c:v>45353</c:v>
                      </c:pt>
                      <c:pt idx="154">
                        <c:v>45354</c:v>
                      </c:pt>
                      <c:pt idx="155">
                        <c:v>45355</c:v>
                      </c:pt>
                      <c:pt idx="156">
                        <c:v>45356</c:v>
                      </c:pt>
                      <c:pt idx="157">
                        <c:v>45357</c:v>
                      </c:pt>
                      <c:pt idx="158">
                        <c:v>45358</c:v>
                      </c:pt>
                      <c:pt idx="159">
                        <c:v>45359</c:v>
                      </c:pt>
                      <c:pt idx="160">
                        <c:v>45360</c:v>
                      </c:pt>
                      <c:pt idx="161">
                        <c:v>45361</c:v>
                      </c:pt>
                      <c:pt idx="162">
                        <c:v>45362</c:v>
                      </c:pt>
                      <c:pt idx="163">
                        <c:v>45363</c:v>
                      </c:pt>
                      <c:pt idx="164">
                        <c:v>45364</c:v>
                      </c:pt>
                      <c:pt idx="165">
                        <c:v>45365</c:v>
                      </c:pt>
                      <c:pt idx="166">
                        <c:v>45366</c:v>
                      </c:pt>
                      <c:pt idx="167">
                        <c:v>45367</c:v>
                      </c:pt>
                      <c:pt idx="168">
                        <c:v>45368</c:v>
                      </c:pt>
                      <c:pt idx="169">
                        <c:v>45369</c:v>
                      </c:pt>
                      <c:pt idx="170">
                        <c:v>45370</c:v>
                      </c:pt>
                      <c:pt idx="171">
                        <c:v>45371</c:v>
                      </c:pt>
                      <c:pt idx="172">
                        <c:v>45372</c:v>
                      </c:pt>
                      <c:pt idx="173">
                        <c:v>45373</c:v>
                      </c:pt>
                      <c:pt idx="174">
                        <c:v>45374</c:v>
                      </c:pt>
                      <c:pt idx="175">
                        <c:v>45375</c:v>
                      </c:pt>
                      <c:pt idx="176">
                        <c:v>45376</c:v>
                      </c:pt>
                      <c:pt idx="177">
                        <c:v>45377</c:v>
                      </c:pt>
                      <c:pt idx="178">
                        <c:v>45378</c:v>
                      </c:pt>
                      <c:pt idx="179">
                        <c:v>45379</c:v>
                      </c:pt>
                      <c:pt idx="180">
                        <c:v>45380</c:v>
                      </c:pt>
                      <c:pt idx="181">
                        <c:v>45381</c:v>
                      </c:pt>
                      <c:pt idx="182">
                        <c:v>45382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'Figure 14'!$D$3:$D$185</c15:sqref>
                        </c15:formulaRef>
                      </c:ext>
                    </c:extLst>
                    <c:numCache>
                      <c:formatCode>General</c:formatCode>
                      <c:ptCount val="183"/>
                      <c:pt idx="0">
                        <c:v>100</c:v>
                      </c:pt>
                      <c:pt idx="1">
                        <c:v>207</c:v>
                      </c:pt>
                      <c:pt idx="2">
                        <c:v>299</c:v>
                      </c:pt>
                      <c:pt idx="3">
                        <c:v>386</c:v>
                      </c:pt>
                      <c:pt idx="4">
                        <c:v>487</c:v>
                      </c:pt>
                      <c:pt idx="5">
                        <c:v>607</c:v>
                      </c:pt>
                      <c:pt idx="6">
                        <c:v>732</c:v>
                      </c:pt>
                      <c:pt idx="7">
                        <c:v>809</c:v>
                      </c:pt>
                      <c:pt idx="8">
                        <c:v>878</c:v>
                      </c:pt>
                      <c:pt idx="9">
                        <c:v>968</c:v>
                      </c:pt>
                      <c:pt idx="10" formatCode="#,##0">
                        <c:v>1067</c:v>
                      </c:pt>
                      <c:pt idx="11" formatCode="#,##0">
                        <c:v>1172</c:v>
                      </c:pt>
                      <c:pt idx="12" formatCode="#,##0">
                        <c:v>1284</c:v>
                      </c:pt>
                      <c:pt idx="13" formatCode="#,##0">
                        <c:v>1386</c:v>
                      </c:pt>
                      <c:pt idx="14" formatCode="#,##0">
                        <c:v>1482</c:v>
                      </c:pt>
                      <c:pt idx="15" formatCode="#,##0">
                        <c:v>1568</c:v>
                      </c:pt>
                      <c:pt idx="16" formatCode="#,##0">
                        <c:v>1671</c:v>
                      </c:pt>
                      <c:pt idx="17" formatCode="#,##0">
                        <c:v>1790</c:v>
                      </c:pt>
                      <c:pt idx="18" formatCode="#,##0">
                        <c:v>1878</c:v>
                      </c:pt>
                      <c:pt idx="19" formatCode="#,##0">
                        <c:v>1975</c:v>
                      </c:pt>
                      <c:pt idx="20" formatCode="#,##0">
                        <c:v>2087</c:v>
                      </c:pt>
                      <c:pt idx="21" formatCode="#,##0">
                        <c:v>2174</c:v>
                      </c:pt>
                      <c:pt idx="22" formatCode="#,##0">
                        <c:v>2253</c:v>
                      </c:pt>
                      <c:pt idx="23" formatCode="#,##0">
                        <c:v>2333</c:v>
                      </c:pt>
                      <c:pt idx="24" formatCode="#,##0">
                        <c:v>2430</c:v>
                      </c:pt>
                      <c:pt idx="25" formatCode="#,##0">
                        <c:v>2543</c:v>
                      </c:pt>
                      <c:pt idx="26" formatCode="#,##0">
                        <c:v>2640</c:v>
                      </c:pt>
                      <c:pt idx="27" formatCode="#,##0">
                        <c:v>2740</c:v>
                      </c:pt>
                      <c:pt idx="28" formatCode="#,##0">
                        <c:v>2837</c:v>
                      </c:pt>
                      <c:pt idx="29" formatCode="#,##0">
                        <c:v>2935</c:v>
                      </c:pt>
                      <c:pt idx="30" formatCode="#,##0">
                        <c:v>3029</c:v>
                      </c:pt>
                      <c:pt idx="31" formatCode="#,##0">
                        <c:v>3091</c:v>
                      </c:pt>
                      <c:pt idx="32" formatCode="#,##0">
                        <c:v>3152</c:v>
                      </c:pt>
                      <c:pt idx="33" formatCode="#,##0">
                        <c:v>3204</c:v>
                      </c:pt>
                      <c:pt idx="34" formatCode="#,##0">
                        <c:v>3315</c:v>
                      </c:pt>
                      <c:pt idx="35" formatCode="#,##0">
                        <c:v>3421</c:v>
                      </c:pt>
                      <c:pt idx="36" formatCode="#,##0">
                        <c:v>3519</c:v>
                      </c:pt>
                      <c:pt idx="37" formatCode="#,##0">
                        <c:v>3653</c:v>
                      </c:pt>
                      <c:pt idx="38" formatCode="#,##0">
                        <c:v>3812</c:v>
                      </c:pt>
                      <c:pt idx="39" formatCode="#,##0">
                        <c:v>3982</c:v>
                      </c:pt>
                      <c:pt idx="40" formatCode="#,##0">
                        <c:v>4147</c:v>
                      </c:pt>
                      <c:pt idx="41" formatCode="#,##0">
                        <c:v>4283</c:v>
                      </c:pt>
                      <c:pt idx="42" formatCode="#,##0">
                        <c:v>4425</c:v>
                      </c:pt>
                      <c:pt idx="43" formatCode="#,##0">
                        <c:v>4570</c:v>
                      </c:pt>
                      <c:pt idx="44" formatCode="#,##0">
                        <c:v>4736</c:v>
                      </c:pt>
                      <c:pt idx="45" formatCode="#,##0">
                        <c:v>4841</c:v>
                      </c:pt>
                      <c:pt idx="46" formatCode="#,##0">
                        <c:v>4983</c:v>
                      </c:pt>
                      <c:pt idx="47" formatCode="#,##0">
                        <c:v>5143</c:v>
                      </c:pt>
                      <c:pt idx="48" formatCode="#,##0">
                        <c:v>5236</c:v>
                      </c:pt>
                      <c:pt idx="49" formatCode="#,##0">
                        <c:v>5369</c:v>
                      </c:pt>
                      <c:pt idx="50" formatCode="#,##0">
                        <c:v>5522</c:v>
                      </c:pt>
                      <c:pt idx="51" formatCode="#,##0">
                        <c:v>5684</c:v>
                      </c:pt>
                      <c:pt idx="52" formatCode="#,##0">
                        <c:v>5787</c:v>
                      </c:pt>
                      <c:pt idx="53" formatCode="#,##0">
                        <c:v>5889</c:v>
                      </c:pt>
                      <c:pt idx="54" formatCode="#,##0">
                        <c:v>5990</c:v>
                      </c:pt>
                      <c:pt idx="55" formatCode="#,##0">
                        <c:v>6077</c:v>
                      </c:pt>
                      <c:pt idx="56" formatCode="#,##0">
                        <c:v>6130</c:v>
                      </c:pt>
                      <c:pt idx="57" formatCode="#,##0">
                        <c:v>6203</c:v>
                      </c:pt>
                      <c:pt idx="58" formatCode="#,##0">
                        <c:v>6346</c:v>
                      </c:pt>
                      <c:pt idx="59" formatCode="#,##0">
                        <c:v>6462</c:v>
                      </c:pt>
                      <c:pt idx="60" formatCode="#,##0">
                        <c:v>6665</c:v>
                      </c:pt>
                      <c:pt idx="61" formatCode="#,##0">
                        <c:v>6873</c:v>
                      </c:pt>
                      <c:pt idx="62" formatCode="#,##0">
                        <c:v>7059</c:v>
                      </c:pt>
                      <c:pt idx="63" formatCode="#,##0">
                        <c:v>7289</c:v>
                      </c:pt>
                      <c:pt idx="64" formatCode="#,##0">
                        <c:v>7492</c:v>
                      </c:pt>
                      <c:pt idx="65" formatCode="#,##0">
                        <c:v>7705</c:v>
                      </c:pt>
                      <c:pt idx="66" formatCode="#,##0">
                        <c:v>7916</c:v>
                      </c:pt>
                      <c:pt idx="67" formatCode="#,##0">
                        <c:v>8120</c:v>
                      </c:pt>
                      <c:pt idx="68" formatCode="#,##0">
                        <c:v>8311</c:v>
                      </c:pt>
                      <c:pt idx="69" formatCode="#,##0">
                        <c:v>8503</c:v>
                      </c:pt>
                      <c:pt idx="70" formatCode="#,##0">
                        <c:v>8691</c:v>
                      </c:pt>
                      <c:pt idx="71" formatCode="#,##0">
                        <c:v>8897</c:v>
                      </c:pt>
                      <c:pt idx="72" formatCode="#,##0">
                        <c:v>9098</c:v>
                      </c:pt>
                      <c:pt idx="73" formatCode="#,##0">
                        <c:v>9305</c:v>
                      </c:pt>
                      <c:pt idx="74" formatCode="#,##0">
                        <c:v>9508</c:v>
                      </c:pt>
                      <c:pt idx="75" formatCode="#,##0">
                        <c:v>9706</c:v>
                      </c:pt>
                      <c:pt idx="76" formatCode="#,##0">
                        <c:v>9921</c:v>
                      </c:pt>
                      <c:pt idx="77" formatCode="#,##0">
                        <c:v>10141</c:v>
                      </c:pt>
                      <c:pt idx="78" formatCode="#,##0">
                        <c:v>10367</c:v>
                      </c:pt>
                      <c:pt idx="79" formatCode="#,##0">
                        <c:v>10606</c:v>
                      </c:pt>
                      <c:pt idx="80" formatCode="#,##0">
                        <c:v>10834</c:v>
                      </c:pt>
                      <c:pt idx="81" formatCode="#,##0">
                        <c:v>11002</c:v>
                      </c:pt>
                      <c:pt idx="82" formatCode="#,##0">
                        <c:v>11121</c:v>
                      </c:pt>
                      <c:pt idx="83" formatCode="#,##0">
                        <c:v>11241</c:v>
                      </c:pt>
                      <c:pt idx="84" formatCode="#,##0">
                        <c:v>11365</c:v>
                      </c:pt>
                      <c:pt idx="85" formatCode="#,##0">
                        <c:v>11509</c:v>
                      </c:pt>
                      <c:pt idx="86" formatCode="#,##0">
                        <c:v>11654</c:v>
                      </c:pt>
                      <c:pt idx="87" formatCode="#,##0">
                        <c:v>11800</c:v>
                      </c:pt>
                      <c:pt idx="88" formatCode="#,##0">
                        <c:v>12022</c:v>
                      </c:pt>
                      <c:pt idx="89" formatCode="#,##0">
                        <c:v>12161</c:v>
                      </c:pt>
                      <c:pt idx="90" formatCode="#,##0">
                        <c:v>12257</c:v>
                      </c:pt>
                      <c:pt idx="91" formatCode="#,##0">
                        <c:v>12347</c:v>
                      </c:pt>
                      <c:pt idx="92" formatCode="#,##0">
                        <c:v>12428</c:v>
                      </c:pt>
                      <c:pt idx="93" formatCode="#,##0">
                        <c:v>12537</c:v>
                      </c:pt>
                      <c:pt idx="94" formatCode="#,##0">
                        <c:v>12640</c:v>
                      </c:pt>
                      <c:pt idx="95" formatCode="#,##0">
                        <c:v>12720</c:v>
                      </c:pt>
                      <c:pt idx="96" formatCode="#,##0">
                        <c:v>12795</c:v>
                      </c:pt>
                      <c:pt idx="97" formatCode="#,##0">
                        <c:v>12873</c:v>
                      </c:pt>
                      <c:pt idx="98" formatCode="#,##0">
                        <c:v>12948</c:v>
                      </c:pt>
                      <c:pt idx="99" formatCode="#,##0">
                        <c:v>13020</c:v>
                      </c:pt>
                      <c:pt idx="100" formatCode="#,##0">
                        <c:v>13072</c:v>
                      </c:pt>
                      <c:pt idx="101" formatCode="#,##0">
                        <c:v>13116</c:v>
                      </c:pt>
                      <c:pt idx="102" formatCode="#,##0">
                        <c:v>13167</c:v>
                      </c:pt>
                      <c:pt idx="103" formatCode="#,##0">
                        <c:v>13234</c:v>
                      </c:pt>
                      <c:pt idx="104" formatCode="#,##0">
                        <c:v>13285</c:v>
                      </c:pt>
                      <c:pt idx="105" formatCode="#,##0">
                        <c:v>13333</c:v>
                      </c:pt>
                      <c:pt idx="106" formatCode="#,##0">
                        <c:v>13381</c:v>
                      </c:pt>
                      <c:pt idx="107" formatCode="#,##0">
                        <c:v>13422</c:v>
                      </c:pt>
                      <c:pt idx="108" formatCode="#,##0">
                        <c:v>13532</c:v>
                      </c:pt>
                      <c:pt idx="109" formatCode="#,##0">
                        <c:v>13708</c:v>
                      </c:pt>
                      <c:pt idx="110" formatCode="#,##0">
                        <c:v>13893</c:v>
                      </c:pt>
                      <c:pt idx="111" formatCode="#,##0">
                        <c:v>14112</c:v>
                      </c:pt>
                      <c:pt idx="112" formatCode="#,##0">
                        <c:v>14323</c:v>
                      </c:pt>
                      <c:pt idx="113" formatCode="#,##0">
                        <c:v>14579</c:v>
                      </c:pt>
                      <c:pt idx="114" formatCode="#,##0">
                        <c:v>14832</c:v>
                      </c:pt>
                      <c:pt idx="115" formatCode="#,##0">
                        <c:v>15042</c:v>
                      </c:pt>
                      <c:pt idx="116" formatCode="#,##0">
                        <c:v>15277</c:v>
                      </c:pt>
                      <c:pt idx="117" formatCode="#,##0">
                        <c:v>15510</c:v>
                      </c:pt>
                      <c:pt idx="118" formatCode="#,##0">
                        <c:v>15724</c:v>
                      </c:pt>
                      <c:pt idx="119" formatCode="#,##0">
                        <c:v>15940</c:v>
                      </c:pt>
                      <c:pt idx="120" formatCode="#,##0">
                        <c:v>16152</c:v>
                      </c:pt>
                      <c:pt idx="121" formatCode="#,##0">
                        <c:v>16358</c:v>
                      </c:pt>
                      <c:pt idx="122" formatCode="#,##0">
                        <c:v>16543</c:v>
                      </c:pt>
                      <c:pt idx="123" formatCode="#,##0">
                        <c:v>16627</c:v>
                      </c:pt>
                      <c:pt idx="124" formatCode="#,##0">
                        <c:v>16681</c:v>
                      </c:pt>
                      <c:pt idx="125" formatCode="#,##0">
                        <c:v>16734</c:v>
                      </c:pt>
                      <c:pt idx="126" formatCode="#,##0">
                        <c:v>16784</c:v>
                      </c:pt>
                      <c:pt idx="127" formatCode="#,##0">
                        <c:v>16832</c:v>
                      </c:pt>
                      <c:pt idx="128" formatCode="#,##0">
                        <c:v>16902</c:v>
                      </c:pt>
                      <c:pt idx="129" formatCode="#,##0">
                        <c:v>16994</c:v>
                      </c:pt>
                      <c:pt idx="130" formatCode="#,##0">
                        <c:v>17101</c:v>
                      </c:pt>
                      <c:pt idx="131" formatCode="#,##0">
                        <c:v>17198</c:v>
                      </c:pt>
                      <c:pt idx="132" formatCode="#,##0">
                        <c:v>17268</c:v>
                      </c:pt>
                      <c:pt idx="133" formatCode="#,##0">
                        <c:v>17340</c:v>
                      </c:pt>
                      <c:pt idx="134" formatCode="#,##0">
                        <c:v>17413</c:v>
                      </c:pt>
                      <c:pt idx="135" formatCode="#,##0">
                        <c:v>17501</c:v>
                      </c:pt>
                      <c:pt idx="136" formatCode="#,##0">
                        <c:v>17596</c:v>
                      </c:pt>
                      <c:pt idx="137" formatCode="#,##0">
                        <c:v>17694</c:v>
                      </c:pt>
                      <c:pt idx="138" formatCode="#,##0">
                        <c:v>17784</c:v>
                      </c:pt>
                      <c:pt idx="139" formatCode="#,##0">
                        <c:v>17857</c:v>
                      </c:pt>
                      <c:pt idx="140" formatCode="#,##0">
                        <c:v>17967</c:v>
                      </c:pt>
                      <c:pt idx="141" formatCode="#,##0">
                        <c:v>18085</c:v>
                      </c:pt>
                      <c:pt idx="142" formatCode="#,##0">
                        <c:v>18209</c:v>
                      </c:pt>
                      <c:pt idx="143" formatCode="#,##0">
                        <c:v>18336</c:v>
                      </c:pt>
                      <c:pt idx="144" formatCode="#,##0">
                        <c:v>18489</c:v>
                      </c:pt>
                      <c:pt idx="145" formatCode="#,##0">
                        <c:v>18601</c:v>
                      </c:pt>
                      <c:pt idx="146" formatCode="#,##0">
                        <c:v>18701</c:v>
                      </c:pt>
                      <c:pt idx="147" formatCode="#,##0">
                        <c:v>18799</c:v>
                      </c:pt>
                      <c:pt idx="148" formatCode="#,##0">
                        <c:v>18879</c:v>
                      </c:pt>
                      <c:pt idx="149" formatCode="#,##0">
                        <c:v>18961</c:v>
                      </c:pt>
                      <c:pt idx="150" formatCode="#,##0">
                        <c:v>19074</c:v>
                      </c:pt>
                      <c:pt idx="151" formatCode="#,##0">
                        <c:v>19074</c:v>
                      </c:pt>
                      <c:pt idx="152" formatCode="#,##0">
                        <c:v>19164</c:v>
                      </c:pt>
                      <c:pt idx="153" formatCode="#,##0">
                        <c:v>19229</c:v>
                      </c:pt>
                      <c:pt idx="154" formatCode="#,##0">
                        <c:v>19259</c:v>
                      </c:pt>
                      <c:pt idx="155" formatCode="#,##0">
                        <c:v>19283</c:v>
                      </c:pt>
                      <c:pt idx="156" formatCode="#,##0">
                        <c:v>19319</c:v>
                      </c:pt>
                      <c:pt idx="157" formatCode="#,##0">
                        <c:v>19379</c:v>
                      </c:pt>
                      <c:pt idx="158" formatCode="#,##0">
                        <c:v>19451</c:v>
                      </c:pt>
                      <c:pt idx="159" formatCode="#,##0">
                        <c:v>19530</c:v>
                      </c:pt>
                      <c:pt idx="160" formatCode="#,##0">
                        <c:v>19602</c:v>
                      </c:pt>
                      <c:pt idx="161" formatCode="#,##0">
                        <c:v>19674</c:v>
                      </c:pt>
                      <c:pt idx="162" formatCode="#,##0">
                        <c:v>19746</c:v>
                      </c:pt>
                      <c:pt idx="163" formatCode="#,##0">
                        <c:v>19818</c:v>
                      </c:pt>
                      <c:pt idx="164" formatCode="#,##0">
                        <c:v>19890</c:v>
                      </c:pt>
                      <c:pt idx="165" formatCode="#,##0">
                        <c:v>19945</c:v>
                      </c:pt>
                      <c:pt idx="166" formatCode="#,##0">
                        <c:v>20005</c:v>
                      </c:pt>
                      <c:pt idx="167" formatCode="#,##0">
                        <c:v>20095</c:v>
                      </c:pt>
                      <c:pt idx="168" formatCode="#,##0">
                        <c:v>20278</c:v>
                      </c:pt>
                      <c:pt idx="169" formatCode="#,##0">
                        <c:v>20400</c:v>
                      </c:pt>
                      <c:pt idx="170" formatCode="#,##0">
                        <c:v>20541</c:v>
                      </c:pt>
                      <c:pt idx="171" formatCode="#,##0">
                        <c:v>20778</c:v>
                      </c:pt>
                      <c:pt idx="172" formatCode="#,##0">
                        <c:v>20926</c:v>
                      </c:pt>
                      <c:pt idx="173" formatCode="#,##0">
                        <c:v>21018</c:v>
                      </c:pt>
                      <c:pt idx="174" formatCode="#,##0">
                        <c:v>21097</c:v>
                      </c:pt>
                      <c:pt idx="175" formatCode="#,##0">
                        <c:v>21179</c:v>
                      </c:pt>
                      <c:pt idx="176" formatCode="#,##0">
                        <c:v>21245</c:v>
                      </c:pt>
                      <c:pt idx="177" formatCode="#,##0">
                        <c:v>21382</c:v>
                      </c:pt>
                      <c:pt idx="178" formatCode="#,##0">
                        <c:v>21500</c:v>
                      </c:pt>
                      <c:pt idx="179" formatCode="#,##0">
                        <c:v>21620</c:v>
                      </c:pt>
                      <c:pt idx="180" formatCode="#,##0">
                        <c:v>21746</c:v>
                      </c:pt>
                      <c:pt idx="181" formatCode="#,##0">
                        <c:v>21849</c:v>
                      </c:pt>
                      <c:pt idx="182" formatCode="#,##0">
                        <c:v>21959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7A43-4519-9E39-5C885E9BEA64}"/>
                  </c:ext>
                </c:extLst>
              </c15:ser>
            </c15:filteredLineSeries>
          </c:ext>
        </c:extLst>
      </c:lineChart>
      <c:dateAx>
        <c:axId val="2048895999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8896479"/>
        <c:crosses val="autoZero"/>
        <c:auto val="1"/>
        <c:lblOffset val="100"/>
        <c:baseTimeUnit val="days"/>
      </c:dateAx>
      <c:valAx>
        <c:axId val="20488964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latin typeface="Tenorite" panose="00000500000000000000" pitchFamily="2" charset="0"/>
                  </a:rPr>
                  <a:t>Hours (Thousands)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,&quot;&quot;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88959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Supply Breakdown- Winter 2024/25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doughnutChart>
        <c:varyColors val="1"/>
        <c:ser>
          <c:idx val="2"/>
          <c:order val="2"/>
          <c:tx>
            <c:strRef>
              <c:f>'Supply Breakdown'!$D$2</c:f>
              <c:strCache>
                <c:ptCount val="1"/>
                <c:pt idx="0">
                  <c:v>2024/25 Actual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1D4-4FE9-A8E6-C5BCEBB63B8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1D4-4FE9-A8E6-C5BCEBB63B8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1D4-4FE9-A8E6-C5BCEBB63B8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1D4-4FE9-A8E6-C5BCEBB63B8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1D4-4FE9-A8E6-C5BCEBB63B8F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DC53B139-42C4-44E4-810D-D1819CF1BF61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CD652A78-E152-41EE-AE54-D264A267C16E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51D4-4FE9-A8E6-C5BCEBB63B8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E0FDEEF-38EB-4963-AD63-F850AEDB6264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FF31FAA0-F35A-45AF-9D8C-33DD1A8321DB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51D4-4FE9-A8E6-C5BCEBB63B8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DE529266-FDB9-4472-BC42-31F87B3C2D90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096C5981-12D0-49D6-A0F2-9BA122F6A68C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1D4-4FE9-A8E6-C5BCEBB63B8F}"/>
                </c:ext>
              </c:extLst>
            </c:dLbl>
            <c:dLbl>
              <c:idx val="3"/>
              <c:layout>
                <c:manualLayout>
                  <c:x val="-1.4647222222222223E-2"/>
                  <c:y val="-1.9776454176579205E-2"/>
                </c:manualLayout>
              </c:layout>
              <c:tx>
                <c:rich>
                  <a:bodyPr/>
                  <a:lstStyle/>
                  <a:p>
                    <a:fld id="{505B60FE-D6F7-4EBA-AC8C-9B1D10995603}" type="CELLRANGE">
                      <a:rPr lang="en-US"/>
                      <a:pPr/>
                      <a:t>[CELLRANGE]</a:t>
                    </a:fld>
                    <a:endParaRPr lang="en-US" baseline="0"/>
                  </a:p>
                  <a:p>
                    <a:fld id="{176D2645-CA25-49BE-906D-EF0A07604D92}" type="PERCENTAGE">
                      <a:rPr lang="en-US"/>
                      <a:pPr/>
                      <a:t>[PERCENTAGE]</a:t>
                    </a:fld>
                    <a:endParaRPr lang="en-GB"/>
                  </a:p>
                </c:rich>
              </c:tx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1D4-4FE9-A8E6-C5BCEBB63B8F}"/>
                </c:ext>
              </c:extLst>
            </c:dLbl>
            <c:dLbl>
              <c:idx val="4"/>
              <c:layout>
                <c:manualLayout>
                  <c:x val="-1.1887830248135127E-2"/>
                  <c:y val="-0.12129477023312994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74A602-DE77-4540-A054-834D9EE386F9}" type="CELLRAN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[CELLRANGE]</a:t>
                    </a:fld>
                    <a:endParaRPr lang="en-US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A0DB193-6BB2-454E-80E6-747A06B33684}" type="PERCENTAGE">
                      <a:rPr lang="en-US">
                        <a:solidFill>
                          <a:sysClr val="windowText" lastClr="000000"/>
                        </a:solidFill>
                      </a:rPr>
                      <a:pPr>
                        <a:defRPr sz="900" b="0" i="0" u="none" strike="noStrike" kern="1200" baseline="0">
                          <a:solidFill>
                            <a:sysClr val="windowText" lastClr="000000"/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t>[PERCENTAGE]</a:t>
                    </a:fld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0"/>
              <c:showCatName val="0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1D4-4FE9-A8E6-C5BCEBB63B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DataLabelsRange val="1"/>
              </c:ext>
            </c:extLst>
          </c:dLbls>
          <c:cat>
            <c:strRef>
              <c:f>'Supply Breakdown'!$A$3:$A$7</c:f>
              <c:strCache>
                <c:ptCount val="5"/>
                <c:pt idx="0">
                  <c:v>Norway </c:v>
                </c:pt>
                <c:pt idx="1">
                  <c:v>UK continetal Shelf</c:v>
                </c:pt>
                <c:pt idx="2">
                  <c:v>LNG Import</c:v>
                </c:pt>
                <c:pt idx="3">
                  <c:v>Storage Withdrawal</c:v>
                </c:pt>
                <c:pt idx="4">
                  <c:v>Eu Import</c:v>
                </c:pt>
              </c:strCache>
            </c:strRef>
          </c:cat>
          <c:val>
            <c:numRef>
              <c:f>'Supply Breakdown'!$D$3:$D$7</c:f>
              <c:numCache>
                <c:formatCode>0.0</c:formatCode>
                <c:ptCount val="5"/>
                <c:pt idx="0">
                  <c:v>16.08258</c:v>
                </c:pt>
                <c:pt idx="1">
                  <c:v>15.416720000000007</c:v>
                </c:pt>
                <c:pt idx="2">
                  <c:v>9.7679999999999954</c:v>
                </c:pt>
                <c:pt idx="3">
                  <c:v>3.5283000000000011</c:v>
                </c:pt>
                <c:pt idx="4">
                  <c:v>0.60179999999999978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'Supply Breakdown'!$L$24:$L$28</c15:f>
                <c15:dlblRangeCache>
                  <c:ptCount val="5"/>
                  <c:pt idx="0">
                    <c:v>16.1 bcm</c:v>
                  </c:pt>
                  <c:pt idx="1">
                    <c:v>15.4 bcm</c:v>
                  </c:pt>
                  <c:pt idx="2">
                    <c:v>9.8 bcm</c:v>
                  </c:pt>
                  <c:pt idx="3">
                    <c:v>3.5 bcm</c:v>
                  </c:pt>
                  <c:pt idx="4">
                    <c:v>0.6 bcm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BCA9-4A0F-A56A-E08E4008FD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8"/>
        <c:extLst>
          <c:ext xmlns:c15="http://schemas.microsoft.com/office/drawing/2012/chart" uri="{02D57815-91ED-43cb-92C2-25804820EDAC}">
            <c15:filteredPi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'Supply Breakdown'!$B$2</c15:sqref>
                        </c15:formulaRef>
                      </c:ext>
                    </c:extLst>
                    <c:strCache>
                      <c:ptCount val="1"/>
                      <c:pt idx="0">
                        <c:v>2023/24 Actual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B-51D4-4FE9-A8E6-C5BCEBB63B8F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D-51D4-4FE9-A8E6-C5BCEBB63B8F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F-51D4-4FE9-A8E6-C5BCEBB63B8F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1-51D4-4FE9-A8E6-C5BCEBB63B8F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3-51D4-4FE9-A8E6-C5BCEBB63B8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'Supply Breakdown'!$A$3:$A$7</c15:sqref>
                        </c15:formulaRef>
                      </c:ext>
                    </c:extLst>
                    <c:strCache>
                      <c:ptCount val="5"/>
                      <c:pt idx="0">
                        <c:v>Norway </c:v>
                      </c:pt>
                      <c:pt idx="1">
                        <c:v>UK continetal Shelf</c:v>
                      </c:pt>
                      <c:pt idx="2">
                        <c:v>LNG Import</c:v>
                      </c:pt>
                      <c:pt idx="3">
                        <c:v>Storage Withdrawal</c:v>
                      </c:pt>
                      <c:pt idx="4">
                        <c:v>Eu Import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'Supply Breakdown'!$B$3:$B$7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15.616993939393936</c:v>
                      </c:pt>
                      <c:pt idx="1">
                        <c:v>16.483906060606067</c:v>
                      </c:pt>
                      <c:pt idx="2">
                        <c:v>8.2818999999999985</c:v>
                      </c:pt>
                      <c:pt idx="3">
                        <c:v>3.2271000000000019</c:v>
                      </c:pt>
                      <c:pt idx="4">
                        <c:v>6.9200000000000012E-2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BCA9-4A0F-A56A-E08E4008FDD2}"/>
                  </c:ext>
                </c:extLst>
              </c15:ser>
            </c15:filteredPieSeries>
            <c15:filteredPi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Breakdown'!$C$2</c15:sqref>
                        </c15:formulaRef>
                      </c:ext>
                    </c:extLst>
                    <c:strCache>
                      <c:ptCount val="1"/>
                      <c:pt idx="0">
                        <c:v>2024/25 Forecast</c:v>
                      </c:pt>
                    </c:strCache>
                  </c:strRef>
                </c:tx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5-51D4-4FE9-A8E6-C5BCEBB63B8F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7-51D4-4FE9-A8E6-C5BCEBB63B8F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9-51D4-4FE9-A8E6-C5BCEBB63B8F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B-51D4-4FE9-A8E6-C5BCEBB63B8F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51D4-4FE9-A8E6-C5BCEBB63B8F}"/>
                    </c:ext>
                  </c:extLst>
                </c:dPt>
                <c:dLbls>
                  <c:dLbl>
                    <c:idx val="0"/>
                    <c:tx>
                      <c:rich>
                        <a:bodyPr/>
                        <a:lstStyle/>
                        <a:p>
                          <a:fld id="{37D531FD-9519-48F1-B9FD-2F52DD7AC865}" type="CELLRANGE">
                            <a:rPr lang="en-US"/>
                            <a:pPr/>
                            <a:t>[CELLRANGE]</a:t>
                          </a:fld>
                          <a:endParaRPr lang="en-US" baseline="0"/>
                        </a:p>
                        <a:p>
                          <a:fld id="{645B4D57-664C-46F6-84DC-456376BFA5F9}" type="PERCENTAGE">
                            <a:rPr lang="en-US"/>
                            <a:pPr/>
                            <a:t>[PERCENTAGE]</a:t>
                          </a:fld>
                          <a:endParaRPr lang="en-GB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separator>
</c:separator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5-51D4-4FE9-A8E6-C5BCEBB63B8F}"/>
                      </c:ext>
                    </c:extLst>
                  </c:dLbl>
                  <c:dLbl>
                    <c:idx val="1"/>
                    <c:tx>
                      <c:rich>
                        <a:bodyPr/>
                        <a:lstStyle/>
                        <a:p>
                          <a:fld id="{E8A2068F-C277-4024-96FB-D2A292061FC4}" type="CELLRANGE">
                            <a:rPr lang="en-US"/>
                            <a:pPr/>
                            <a:t>[CELLRANGE]</a:t>
                          </a:fld>
                          <a:endParaRPr lang="en-US" baseline="0"/>
                        </a:p>
                        <a:p>
                          <a:fld id="{AD19C18E-6D4B-48FA-B718-13E9C692C906}" type="PERCENTAGE">
                            <a:rPr lang="en-US"/>
                            <a:pPr/>
                            <a:t>[PERCENTAGE]</a:t>
                          </a:fld>
                          <a:endParaRPr lang="en-GB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separator>
</c:separator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7-51D4-4FE9-A8E6-C5BCEBB63B8F}"/>
                      </c:ext>
                    </c:extLst>
                  </c:dLbl>
                  <c:dLbl>
                    <c:idx val="2"/>
                    <c:tx>
                      <c:rich>
                        <a:bodyPr/>
                        <a:lstStyle/>
                        <a:p>
                          <a:fld id="{50ACD7D1-0620-499A-9411-5EA50A3265CA}" type="CELLRANGE">
                            <a:rPr lang="en-US"/>
                            <a:pPr/>
                            <a:t>[CELLRANGE]</a:t>
                          </a:fld>
                          <a:endParaRPr lang="en-US" baseline="0"/>
                        </a:p>
                        <a:p>
                          <a:fld id="{AFE0F077-A32C-47C0-8334-832CAA449A0E}" type="PERCENTAGE">
                            <a:rPr lang="en-US"/>
                            <a:pPr/>
                            <a:t>[PERCENTAGE]</a:t>
                          </a:fld>
                          <a:endParaRPr lang="en-GB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separator>
</c:separator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9-51D4-4FE9-A8E6-C5BCEBB63B8F}"/>
                      </c:ext>
                    </c:extLst>
                  </c:dLbl>
                  <c:dLbl>
                    <c:idx val="3"/>
                    <c:tx>
                      <c:rich>
                        <a:bodyPr/>
                        <a:lstStyle/>
                        <a:p>
                          <a:fld id="{465A0441-0DEB-4CB4-8D72-795E444C0D41}" type="CELLRANGE">
                            <a:rPr lang="en-US"/>
                            <a:pPr/>
                            <a:t>[CELLRANGE]</a:t>
                          </a:fld>
                          <a:endParaRPr lang="en-US" baseline="0"/>
                        </a:p>
                        <a:p>
                          <a:fld id="{D1DABFA4-2BC0-432D-AACD-F0247BC3575E}" type="PERCENTAGE">
                            <a:rPr lang="en-US"/>
                            <a:pPr/>
                            <a:t>[PERCENTAGE]</a:t>
                          </a:fld>
                          <a:endParaRPr lang="en-GB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separator>
</c:separator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B-51D4-4FE9-A8E6-C5BCEBB63B8F}"/>
                      </c:ext>
                    </c:extLst>
                  </c:dLbl>
                  <c:dLbl>
                    <c:idx val="4"/>
                    <c:layout>
                      <c:manualLayout>
                        <c:x val="3.8217592592592484E-2"/>
                        <c:y val="-0.14334832514282739"/>
                      </c:manualLayout>
                    </c:layout>
                    <c:tx>
                      <c:rich>
                        <a:bodyPr/>
                        <a:lstStyle/>
                        <a:p>
                          <a:fld id="{DFE9AB73-CA87-465A-8D90-8E90BE5C4F83}" type="CELLRANGE">
                            <a:rPr lang="en-US"/>
                            <a:pPr/>
                            <a:t>[CELLRANGE]</a:t>
                          </a:fld>
                          <a:endParaRPr lang="en-US" baseline="0"/>
                        </a:p>
                        <a:p>
                          <a:fld id="{D436EDDE-A3D2-490C-979B-C4DD79A102FD}" type="PERCENTAGE">
                            <a:rPr lang="en-US"/>
                            <a:pPr/>
                            <a:t>[PERCENTAGE]</a:t>
                          </a:fld>
                          <a:endParaRPr lang="en-GB"/>
                        </a:p>
                      </c:rich>
                    </c:tx>
                    <c:showLegendKey val="0"/>
                    <c:showVal val="0"/>
                    <c:showCatName val="0"/>
                    <c:showSerName val="0"/>
                    <c:showPercent val="1"/>
                    <c:showBubbleSize val="0"/>
                    <c:separator>
</c:separator>
                    <c:extLst xmlns:c15="http://schemas.microsoft.com/office/drawing/2012/chart">
                      <c:ext xmlns:c15="http://schemas.microsoft.com/office/drawing/2012/chart"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1D-51D4-4FE9-A8E6-C5BCEBB63B8F}"/>
                      </c:ext>
                    </c:extLst>
                  </c:dLbl>
                  <c:numFmt formatCode="0.0%" sourceLinked="0"/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1"/>
                  <c:showBubbleSize val="0"/>
                  <c:separator>
</c:separator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DataLabelsRange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Breakdown'!$A$3:$A$7</c15:sqref>
                        </c15:formulaRef>
                      </c:ext>
                    </c:extLst>
                    <c:strCache>
                      <c:ptCount val="5"/>
                      <c:pt idx="0">
                        <c:v>Norway </c:v>
                      </c:pt>
                      <c:pt idx="1">
                        <c:v>UK continetal Shelf</c:v>
                      </c:pt>
                      <c:pt idx="2">
                        <c:v>LNG Import</c:v>
                      </c:pt>
                      <c:pt idx="3">
                        <c:v>Storage Withdrawal</c:v>
                      </c:pt>
                      <c:pt idx="4">
                        <c:v>Eu Import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'Supply Breakdown'!$C$3:$C$7</c15:sqref>
                        </c15:formulaRef>
                      </c:ext>
                    </c:extLst>
                    <c:numCache>
                      <c:formatCode>0.0</c:formatCode>
                      <c:ptCount val="5"/>
                      <c:pt idx="0">
                        <c:v>15.657661558949041</c:v>
                      </c:pt>
                      <c:pt idx="1">
                        <c:v>15.462817449880529</c:v>
                      </c:pt>
                      <c:pt idx="2">
                        <c:v>10.717690166653149</c:v>
                      </c:pt>
                      <c:pt idx="3">
                        <c:v>2.4707812738081842</c:v>
                      </c:pt>
                      <c:pt idx="4">
                        <c:v>0.20799999999999999</c:v>
                      </c:pt>
                    </c:numCache>
                  </c:numRef>
                </c:val>
                <c:extLst xmlns:c15="http://schemas.microsoft.com/office/drawing/2012/chart">
                  <c:ext xmlns:c15="http://schemas.microsoft.com/office/drawing/2012/chart" uri="{02D57815-91ED-43cb-92C2-25804820EDAC}">
                    <c15:datalabelsRange>
                      <c15:f>'Supply Breakdown'!$L$24:$L$28</c15:f>
                      <c15:dlblRangeCache>
                        <c:ptCount val="5"/>
                        <c:pt idx="0">
                          <c:v>16.1 bcm</c:v>
                        </c:pt>
                        <c:pt idx="1">
                          <c:v>15.4 bcm</c:v>
                        </c:pt>
                        <c:pt idx="2">
                          <c:v>9.8 bcm</c:v>
                        </c:pt>
                        <c:pt idx="3">
                          <c:v>3.5 bcm</c:v>
                        </c:pt>
                        <c:pt idx="4">
                          <c:v>0.6 bcm</c:v>
                        </c:pt>
                      </c15:dlblRangeCache>
                    </c15:datalabelsRange>
                  </c:ext>
                  <c:ext xmlns:c16="http://schemas.microsoft.com/office/drawing/2014/chart" uri="{C3380CC4-5D6E-409C-BE32-E72D297353CC}">
                    <c16:uniqueId val="{00000001-BCA9-4A0F-A56A-E08E4008FDD2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legend>
      <c:legendPos val="l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>
                <a:latin typeface="Segoe UI" panose="020B0502040204020203" pitchFamily="34" charset="0"/>
                <a:cs typeface="Segoe UI" panose="020B0502040204020203" pitchFamily="34" charset="0"/>
              </a:rPr>
              <a:t>(NTS) Linepack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15'!$H$2</c:f>
              <c:strCache>
                <c:ptCount val="1"/>
                <c:pt idx="0">
                  <c:v> Linepack Range</c:v>
                </c:pt>
              </c:strCache>
            </c:strRef>
          </c:tx>
          <c:spPr>
            <a:solidFill>
              <a:srgbClr val="84BF04"/>
            </a:solidFill>
            <a:ln>
              <a:noFill/>
            </a:ln>
            <a:effectLst/>
          </c:spPr>
          <c:invertIfNegative val="0"/>
          <c:cat>
            <c:strRef>
              <c:f>'Figure 15'!$G$3:$G$12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</c:strCache>
            </c:strRef>
          </c:cat>
          <c:val>
            <c:numRef>
              <c:f>'Figure 15'!$H$3:$H$12</c:f>
              <c:numCache>
                <c:formatCode>General</c:formatCode>
                <c:ptCount val="10"/>
                <c:pt idx="0">
                  <c:v>28.4</c:v>
                </c:pt>
                <c:pt idx="1">
                  <c:v>30.9</c:v>
                </c:pt>
                <c:pt idx="2">
                  <c:v>39.299999999999997</c:v>
                </c:pt>
                <c:pt idx="3">
                  <c:v>33</c:v>
                </c:pt>
                <c:pt idx="4">
                  <c:v>32</c:v>
                </c:pt>
                <c:pt idx="5">
                  <c:v>35.4</c:v>
                </c:pt>
                <c:pt idx="6">
                  <c:v>42</c:v>
                </c:pt>
                <c:pt idx="7">
                  <c:v>30.7</c:v>
                </c:pt>
                <c:pt idx="8">
                  <c:v>28.9</c:v>
                </c:pt>
                <c:pt idx="9">
                  <c:v>34.700000000000003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F0-4C1B-855A-0035A1AD7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7"/>
        <c:axId val="1203601824"/>
        <c:axId val="1203599904"/>
      </c:barChart>
      <c:lineChart>
        <c:grouping val="standard"/>
        <c:varyColors val="0"/>
        <c:ser>
          <c:idx val="1"/>
          <c:order val="1"/>
          <c:tx>
            <c:strRef>
              <c:f>'Figure 15'!$I$2</c:f>
              <c:strCache>
                <c:ptCount val="1"/>
                <c:pt idx="0">
                  <c:v>Linepack Average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12"/>
            <c:spPr>
              <a:solidFill>
                <a:srgbClr val="035AA6"/>
              </a:solidFill>
              <a:ln w="12700">
                <a:solidFill>
                  <a:srgbClr val="035AA6"/>
                </a:solidFill>
              </a:ln>
              <a:effectLst/>
            </c:spPr>
          </c:marker>
          <c:cat>
            <c:strRef>
              <c:f>'Figure 15'!$G$3:$G$12</c:f>
              <c:strCache>
                <c:ptCount val="10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  <c:pt idx="6">
                  <c:v>2021/22</c:v>
                </c:pt>
                <c:pt idx="7">
                  <c:v>2022/23</c:v>
                </c:pt>
                <c:pt idx="8">
                  <c:v>2023/24</c:v>
                </c:pt>
                <c:pt idx="9">
                  <c:v>2024/25</c:v>
                </c:pt>
              </c:strCache>
            </c:strRef>
          </c:cat>
          <c:val>
            <c:numRef>
              <c:f>'Figure 15'!$I$3:$I$12</c:f>
              <c:numCache>
                <c:formatCode>General</c:formatCode>
                <c:ptCount val="10"/>
                <c:pt idx="0">
                  <c:v>13.702185792349724</c:v>
                </c:pt>
                <c:pt idx="1">
                  <c:v>14.723626373626381</c:v>
                </c:pt>
                <c:pt idx="2">
                  <c:v>17.476111111111109</c:v>
                </c:pt>
                <c:pt idx="3">
                  <c:v>15.965384615384616</c:v>
                </c:pt>
                <c:pt idx="4">
                  <c:v>17.761202185792332</c:v>
                </c:pt>
                <c:pt idx="5">
                  <c:v>19.056043956043961</c:v>
                </c:pt>
                <c:pt idx="6">
                  <c:v>15.889560439560437</c:v>
                </c:pt>
                <c:pt idx="7">
                  <c:v>15.387362637362635</c:v>
                </c:pt>
                <c:pt idx="8">
                  <c:v>13.424043715846999</c:v>
                </c:pt>
                <c:pt idx="9">
                  <c:v>17.006043956043957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F0-4C1B-855A-0035A1AD7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3601824"/>
        <c:axId val="1203599904"/>
      </c:lineChart>
      <c:catAx>
        <c:axId val="1203601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Tenorite" panose="00000500000000000000" pitchFamily="2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203599904"/>
        <c:crosses val="autoZero"/>
        <c:auto val="1"/>
        <c:lblAlgn val="ctr"/>
        <c:lblOffset val="100"/>
        <c:noMultiLvlLbl val="0"/>
      </c:catAx>
      <c:valAx>
        <c:axId val="1203599904"/>
        <c:scaling>
          <c:orientation val="minMax"/>
          <c:max val="45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800">
                    <a:solidFill>
                      <a:schemeClr val="tx1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mcm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203601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n-US" sz="126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/>
              <a:t>NDM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6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16-17'!$B$6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3">
                  <a:shade val="76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16-17'!$A$7:$A$189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16-17'!$B$7:$B$189</c:f>
              <c:numCache>
                <c:formatCode>0.0</c:formatCode>
                <c:ptCount val="183"/>
                <c:pt idx="0">
                  <c:v>41.333129818181817</c:v>
                </c:pt>
                <c:pt idx="1">
                  <c:v>48.072033090909088</c:v>
                </c:pt>
                <c:pt idx="2">
                  <c:v>52.627809454545449</c:v>
                </c:pt>
                <c:pt idx="3">
                  <c:v>55.983753363636367</c:v>
                </c:pt>
                <c:pt idx="4">
                  <c:v>55.067257090909088</c:v>
                </c:pt>
                <c:pt idx="5">
                  <c:v>47.515372181818179</c:v>
                </c:pt>
                <c:pt idx="6">
                  <c:v>42.14204872727273</c:v>
                </c:pt>
                <c:pt idx="7">
                  <c:v>43.162436999999997</c:v>
                </c:pt>
                <c:pt idx="8">
                  <c:v>43.717178454545454</c:v>
                </c:pt>
                <c:pt idx="9">
                  <c:v>43.879194727272726</c:v>
                </c:pt>
                <c:pt idx="10">
                  <c:v>52.562097272727272</c:v>
                </c:pt>
                <c:pt idx="11">
                  <c:v>60.503684545454547</c:v>
                </c:pt>
                <c:pt idx="12">
                  <c:v>61.970524454545455</c:v>
                </c:pt>
                <c:pt idx="13">
                  <c:v>75.936029272727282</c:v>
                </c:pt>
                <c:pt idx="14">
                  <c:v>93.952281090909082</c:v>
                </c:pt>
                <c:pt idx="15">
                  <c:v>114.46110663636364</c:v>
                </c:pt>
                <c:pt idx="16">
                  <c:v>100.64677136363638</c:v>
                </c:pt>
                <c:pt idx="17">
                  <c:v>91.48901190909092</c:v>
                </c:pt>
                <c:pt idx="18">
                  <c:v>71.79229554545455</c:v>
                </c:pt>
                <c:pt idx="19">
                  <c:v>79.200297181818186</c:v>
                </c:pt>
                <c:pt idx="20">
                  <c:v>82.172708</c:v>
                </c:pt>
                <c:pt idx="21">
                  <c:v>89.101638545454549</c:v>
                </c:pt>
                <c:pt idx="22">
                  <c:v>100.80136536363638</c:v>
                </c:pt>
                <c:pt idx="23">
                  <c:v>95.942049545454537</c:v>
                </c:pt>
                <c:pt idx="24">
                  <c:v>100.67450172727274</c:v>
                </c:pt>
                <c:pt idx="25">
                  <c:v>95.795370454545449</c:v>
                </c:pt>
                <c:pt idx="26">
                  <c:v>99.002428363636369</c:v>
                </c:pt>
                <c:pt idx="27">
                  <c:v>91.327296727272724</c:v>
                </c:pt>
                <c:pt idx="28">
                  <c:v>93.974534727272726</c:v>
                </c:pt>
                <c:pt idx="29">
                  <c:v>105.06941372727273</c:v>
                </c:pt>
                <c:pt idx="30">
                  <c:v>107.10667781818182</c:v>
                </c:pt>
                <c:pt idx="31">
                  <c:v>104.20706127272729</c:v>
                </c:pt>
                <c:pt idx="32">
                  <c:v>119.56640909090909</c:v>
                </c:pt>
                <c:pt idx="33">
                  <c:v>114.01779018181819</c:v>
                </c:pt>
                <c:pt idx="34">
                  <c:v>115.98799118181817</c:v>
                </c:pt>
                <c:pt idx="35">
                  <c:v>110.10773409090909</c:v>
                </c:pt>
                <c:pt idx="36">
                  <c:v>122.04453845454545</c:v>
                </c:pt>
                <c:pt idx="37">
                  <c:v>125.09172918181818</c:v>
                </c:pt>
                <c:pt idx="38">
                  <c:v>130.93268145454545</c:v>
                </c:pt>
                <c:pt idx="39">
                  <c:v>137.27254363636362</c:v>
                </c:pt>
                <c:pt idx="40">
                  <c:v>143.21334909090911</c:v>
                </c:pt>
                <c:pt idx="41">
                  <c:v>138.54040490909091</c:v>
                </c:pt>
                <c:pt idx="42">
                  <c:v>141.94404627272729</c:v>
                </c:pt>
                <c:pt idx="43">
                  <c:v>123.94991209090909</c:v>
                </c:pt>
                <c:pt idx="44">
                  <c:v>124.07187372727273</c:v>
                </c:pt>
                <c:pt idx="45">
                  <c:v>131.42173418181818</c:v>
                </c:pt>
                <c:pt idx="46">
                  <c:v>147.99072418181819</c:v>
                </c:pt>
                <c:pt idx="47">
                  <c:v>141.65101045454546</c:v>
                </c:pt>
                <c:pt idx="48">
                  <c:v>112.908394</c:v>
                </c:pt>
                <c:pt idx="49">
                  <c:v>108.76435218181818</c:v>
                </c:pt>
                <c:pt idx="50">
                  <c:v>120.06516036363637</c:v>
                </c:pt>
                <c:pt idx="51">
                  <c:v>131.91049572727272</c:v>
                </c:pt>
                <c:pt idx="52">
                  <c:v>135.40202027272727</c:v>
                </c:pt>
                <c:pt idx="53">
                  <c:v>120.85949881818182</c:v>
                </c:pt>
                <c:pt idx="54">
                  <c:v>152.21079618181818</c:v>
                </c:pt>
                <c:pt idx="55">
                  <c:v>173.28429572727273</c:v>
                </c:pt>
                <c:pt idx="56">
                  <c:v>172.01467909090908</c:v>
                </c:pt>
                <c:pt idx="57">
                  <c:v>163.98683436363638</c:v>
                </c:pt>
                <c:pt idx="58">
                  <c:v>174.94828372727272</c:v>
                </c:pt>
                <c:pt idx="59">
                  <c:v>197.14984245454545</c:v>
                </c:pt>
                <c:pt idx="60">
                  <c:v>216.00961490909091</c:v>
                </c:pt>
                <c:pt idx="61">
                  <c:v>226.62077909090908</c:v>
                </c:pt>
                <c:pt idx="62">
                  <c:v>224.22409281818184</c:v>
                </c:pt>
                <c:pt idx="63">
                  <c:v>196.09020281818184</c:v>
                </c:pt>
                <c:pt idx="64">
                  <c:v>186.93496472727273</c:v>
                </c:pt>
                <c:pt idx="65">
                  <c:v>186.03967909090909</c:v>
                </c:pt>
                <c:pt idx="66">
                  <c:v>203.279618</c:v>
                </c:pt>
                <c:pt idx="67">
                  <c:v>185.68204399999999</c:v>
                </c:pt>
                <c:pt idx="68">
                  <c:v>159.95298709090909</c:v>
                </c:pt>
                <c:pt idx="69">
                  <c:v>146.09869954545456</c:v>
                </c:pt>
                <c:pt idx="70">
                  <c:v>144.84290236363637</c:v>
                </c:pt>
                <c:pt idx="71">
                  <c:v>149.10435563636364</c:v>
                </c:pt>
                <c:pt idx="72">
                  <c:v>147.46977536363636</c:v>
                </c:pt>
                <c:pt idx="73">
                  <c:v>166.11706427272728</c:v>
                </c:pt>
                <c:pt idx="74">
                  <c:v>170.30212081818181</c:v>
                </c:pt>
                <c:pt idx="75">
                  <c:v>159.7453880909091</c:v>
                </c:pt>
                <c:pt idx="76">
                  <c:v>132.75980154545454</c:v>
                </c:pt>
                <c:pt idx="77">
                  <c:v>129.48278481818181</c:v>
                </c:pt>
                <c:pt idx="78">
                  <c:v>128.07379863636362</c:v>
                </c:pt>
                <c:pt idx="79">
                  <c:v>139.68259799999998</c:v>
                </c:pt>
                <c:pt idx="80">
                  <c:v>149.29956754545455</c:v>
                </c:pt>
                <c:pt idx="81">
                  <c:v>136.41475254545455</c:v>
                </c:pt>
                <c:pt idx="82">
                  <c:v>135.76575090909091</c:v>
                </c:pt>
                <c:pt idx="83">
                  <c:v>123.18604827272726</c:v>
                </c:pt>
                <c:pt idx="84">
                  <c:v>109.06402645454546</c:v>
                </c:pt>
                <c:pt idx="85">
                  <c:v>110.23582063636364</c:v>
                </c:pt>
                <c:pt idx="86">
                  <c:v>136.40450136363634</c:v>
                </c:pt>
                <c:pt idx="87">
                  <c:v>140.90332772727274</c:v>
                </c:pt>
                <c:pt idx="88">
                  <c:v>138.8954</c:v>
                </c:pt>
                <c:pt idx="89">
                  <c:v>148.82401090909093</c:v>
                </c:pt>
                <c:pt idx="90">
                  <c:v>145.86983381818183</c:v>
                </c:pt>
                <c:pt idx="91">
                  <c:v>146.4615321818182</c:v>
                </c:pt>
                <c:pt idx="92">
                  <c:v>146.1622958181818</c:v>
                </c:pt>
                <c:pt idx="93">
                  <c:v>141.65185400000001</c:v>
                </c:pt>
                <c:pt idx="94">
                  <c:v>144.17221963636362</c:v>
                </c:pt>
                <c:pt idx="95">
                  <c:v>156.14765518181818</c:v>
                </c:pt>
                <c:pt idx="96">
                  <c:v>164.80096472727271</c:v>
                </c:pt>
                <c:pt idx="97">
                  <c:v>168.26927000000001</c:v>
                </c:pt>
                <c:pt idx="98">
                  <c:v>187.8890559090909</c:v>
                </c:pt>
                <c:pt idx="99">
                  <c:v>217.54731000000001</c:v>
                </c:pt>
                <c:pt idx="100">
                  <c:v>219.22875972727272</c:v>
                </c:pt>
                <c:pt idx="101">
                  <c:v>214.84601627272727</c:v>
                </c:pt>
                <c:pt idx="102">
                  <c:v>204.10547709090909</c:v>
                </c:pt>
                <c:pt idx="103">
                  <c:v>194.59641136363635</c:v>
                </c:pt>
                <c:pt idx="104">
                  <c:v>182.35170809090911</c:v>
                </c:pt>
                <c:pt idx="105">
                  <c:v>187.60002127272728</c:v>
                </c:pt>
                <c:pt idx="106">
                  <c:v>224.34954781818183</c:v>
                </c:pt>
                <c:pt idx="107">
                  <c:v>227.48870154545457</c:v>
                </c:pt>
                <c:pt idx="108">
                  <c:v>233.7734080909091</c:v>
                </c:pt>
                <c:pt idx="109">
                  <c:v>246.07938645454547</c:v>
                </c:pt>
                <c:pt idx="110">
                  <c:v>229.7574129090909</c:v>
                </c:pt>
                <c:pt idx="111">
                  <c:v>201.40555699999999</c:v>
                </c:pt>
                <c:pt idx="112">
                  <c:v>165.34328663636364</c:v>
                </c:pt>
                <c:pt idx="113">
                  <c:v>164.68080372727272</c:v>
                </c:pt>
                <c:pt idx="114">
                  <c:v>164.42292963636365</c:v>
                </c:pt>
                <c:pt idx="115">
                  <c:v>149.88808309090911</c:v>
                </c:pt>
                <c:pt idx="116">
                  <c:v>147.14270009090907</c:v>
                </c:pt>
                <c:pt idx="117">
                  <c:v>152.56232472727271</c:v>
                </c:pt>
                <c:pt idx="118">
                  <c:v>161.51911227272728</c:v>
                </c:pt>
                <c:pt idx="119">
                  <c:v>149.36328218181819</c:v>
                </c:pt>
                <c:pt idx="120">
                  <c:v>143.80943027272727</c:v>
                </c:pt>
                <c:pt idx="121">
                  <c:v>157.44728081818181</c:v>
                </c:pt>
                <c:pt idx="122">
                  <c:v>171.02153081818182</c:v>
                </c:pt>
                <c:pt idx="123">
                  <c:v>164.08759854545454</c:v>
                </c:pt>
                <c:pt idx="124">
                  <c:v>143.55966454545455</c:v>
                </c:pt>
                <c:pt idx="125">
                  <c:v>122.89598954545454</c:v>
                </c:pt>
                <c:pt idx="126">
                  <c:v>125.1758849090909</c:v>
                </c:pt>
                <c:pt idx="127">
                  <c:v>139.39703136363636</c:v>
                </c:pt>
                <c:pt idx="128">
                  <c:v>139.94024318181818</c:v>
                </c:pt>
                <c:pt idx="129">
                  <c:v>165.62233309090911</c:v>
                </c:pt>
                <c:pt idx="130">
                  <c:v>182.23883445454547</c:v>
                </c:pt>
                <c:pt idx="131">
                  <c:v>153.15511827272726</c:v>
                </c:pt>
                <c:pt idx="132">
                  <c:v>135.33633909090909</c:v>
                </c:pt>
                <c:pt idx="133">
                  <c:v>140.695425</c:v>
                </c:pt>
                <c:pt idx="134">
                  <c:v>158.38192545454544</c:v>
                </c:pt>
                <c:pt idx="135">
                  <c:v>158.77919654545454</c:v>
                </c:pt>
                <c:pt idx="136">
                  <c:v>129.28217663636363</c:v>
                </c:pt>
                <c:pt idx="137">
                  <c:v>105.93705645454546</c:v>
                </c:pt>
                <c:pt idx="138">
                  <c:v>112.35657145454546</c:v>
                </c:pt>
                <c:pt idx="139">
                  <c:v>111.45442781818181</c:v>
                </c:pt>
                <c:pt idx="140">
                  <c:v>103.13383672727272</c:v>
                </c:pt>
                <c:pt idx="141">
                  <c:v>123.46281118181818</c:v>
                </c:pt>
                <c:pt idx="142">
                  <c:v>132.62181527272728</c:v>
                </c:pt>
                <c:pt idx="143">
                  <c:v>136.83007454545455</c:v>
                </c:pt>
                <c:pt idx="144">
                  <c:v>155.12255327272726</c:v>
                </c:pt>
                <c:pt idx="145">
                  <c:v>165.92060872727274</c:v>
                </c:pt>
                <c:pt idx="146">
                  <c:v>159.64575245454546</c:v>
                </c:pt>
                <c:pt idx="147">
                  <c:v>166.69027645454545</c:v>
                </c:pt>
                <c:pt idx="148">
                  <c:v>176.49842890909093</c:v>
                </c:pt>
                <c:pt idx="149">
                  <c:v>173.27212909090909</c:v>
                </c:pt>
                <c:pt idx="150">
                  <c:v>155.73723081818181</c:v>
                </c:pt>
                <c:pt idx="151">
                  <c:v>146.80397027272727</c:v>
                </c:pt>
                <c:pt idx="152">
                  <c:v>173.86345945454545</c:v>
                </c:pt>
                <c:pt idx="153">
                  <c:v>167.48666945454545</c:v>
                </c:pt>
                <c:pt idx="154">
                  <c:v>158.70055236363635</c:v>
                </c:pt>
                <c:pt idx="155">
                  <c:v>164.06439727272729</c:v>
                </c:pt>
                <c:pt idx="156">
                  <c:v>148.87698118181819</c:v>
                </c:pt>
                <c:pt idx="157">
                  <c:v>149.41060354545453</c:v>
                </c:pt>
                <c:pt idx="158">
                  <c:v>157.37744890909093</c:v>
                </c:pt>
                <c:pt idx="159">
                  <c:v>159.90796136363636</c:v>
                </c:pt>
                <c:pt idx="160">
                  <c:v>140.10443454545455</c:v>
                </c:pt>
                <c:pt idx="161">
                  <c:v>142.82342190909091</c:v>
                </c:pt>
                <c:pt idx="162">
                  <c:v>155.08157145454547</c:v>
                </c:pt>
                <c:pt idx="163">
                  <c:v>137.40184381818182</c:v>
                </c:pt>
                <c:pt idx="164">
                  <c:v>120.86943636363637</c:v>
                </c:pt>
                <c:pt idx="165">
                  <c:v>115.30271045454545</c:v>
                </c:pt>
                <c:pt idx="166">
                  <c:v>113.01375881818183</c:v>
                </c:pt>
                <c:pt idx="167">
                  <c:v>117.43314727272728</c:v>
                </c:pt>
                <c:pt idx="168">
                  <c:v>103.28486690909092</c:v>
                </c:pt>
                <c:pt idx="169">
                  <c:v>105.88177563636363</c:v>
                </c:pt>
                <c:pt idx="170">
                  <c:v>101.74070327272727</c:v>
                </c:pt>
                <c:pt idx="171">
                  <c:v>102.43801581818182</c:v>
                </c:pt>
                <c:pt idx="172">
                  <c:v>111.21601718181819</c:v>
                </c:pt>
                <c:pt idx="173">
                  <c:v>117.518342</c:v>
                </c:pt>
                <c:pt idx="174">
                  <c:v>131.98759690909091</c:v>
                </c:pt>
                <c:pt idx="175">
                  <c:v>119.52360236363636</c:v>
                </c:pt>
                <c:pt idx="176">
                  <c:v>136.72922918181817</c:v>
                </c:pt>
                <c:pt idx="177">
                  <c:v>122.66013127272727</c:v>
                </c:pt>
                <c:pt idx="178">
                  <c:v>134.06684845454546</c:v>
                </c:pt>
                <c:pt idx="179">
                  <c:v>142.20399718181818</c:v>
                </c:pt>
                <c:pt idx="180">
                  <c:v>118.60622318181819</c:v>
                </c:pt>
                <c:pt idx="181">
                  <c:v>95.536848818181824</c:v>
                </c:pt>
                <c:pt idx="182">
                  <c:v>104.35524681818183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4-49CC-A870-5125AE4F82DE}"/>
            </c:ext>
          </c:extLst>
        </c:ser>
        <c:ser>
          <c:idx val="1"/>
          <c:order val="1"/>
          <c:tx>
            <c:strRef>
              <c:f>'Figure 16-17'!$C$6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3">
                  <a:tint val="77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'Figure 16-17'!$A$7:$A$189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16-17'!$C$7:$C$189</c:f>
              <c:numCache>
                <c:formatCode>0.0</c:formatCode>
                <c:ptCount val="183"/>
                <c:pt idx="0">
                  <c:v>86.386806636363644</c:v>
                </c:pt>
                <c:pt idx="1">
                  <c:v>80.085453727272736</c:v>
                </c:pt>
                <c:pt idx="2">
                  <c:v>81.656912727272726</c:v>
                </c:pt>
                <c:pt idx="3">
                  <c:v>81.485294272727273</c:v>
                </c:pt>
                <c:pt idx="4">
                  <c:v>69.965681090909086</c:v>
                </c:pt>
                <c:pt idx="5">
                  <c:v>73.850550181818178</c:v>
                </c:pt>
                <c:pt idx="6">
                  <c:v>65.476187363636356</c:v>
                </c:pt>
                <c:pt idx="7">
                  <c:v>67.728201909090913</c:v>
                </c:pt>
                <c:pt idx="8">
                  <c:v>76.905092272727273</c:v>
                </c:pt>
                <c:pt idx="9">
                  <c:v>97.305234181818165</c:v>
                </c:pt>
                <c:pt idx="10">
                  <c:v>108.13926381818182</c:v>
                </c:pt>
                <c:pt idx="11">
                  <c:v>101.31925272727273</c:v>
                </c:pt>
                <c:pt idx="12">
                  <c:v>115.74541136363635</c:v>
                </c:pt>
                <c:pt idx="13">
                  <c:v>113.39681754545455</c:v>
                </c:pt>
                <c:pt idx="14">
                  <c:v>95.183115181818181</c:v>
                </c:pt>
                <c:pt idx="15">
                  <c:v>73.86043190909092</c:v>
                </c:pt>
                <c:pt idx="16">
                  <c:v>65.705812181818189</c:v>
                </c:pt>
                <c:pt idx="17">
                  <c:v>76.738458545454549</c:v>
                </c:pt>
                <c:pt idx="18">
                  <c:v>67.963018727272726</c:v>
                </c:pt>
                <c:pt idx="19">
                  <c:v>77.284269000000009</c:v>
                </c:pt>
                <c:pt idx="20">
                  <c:v>87.833978999999999</c:v>
                </c:pt>
                <c:pt idx="21">
                  <c:v>88.137309090909099</c:v>
                </c:pt>
                <c:pt idx="22">
                  <c:v>88.731784272727268</c:v>
                </c:pt>
                <c:pt idx="23">
                  <c:v>83.909314272727272</c:v>
                </c:pt>
                <c:pt idx="24">
                  <c:v>78.638806090909085</c:v>
                </c:pt>
                <c:pt idx="25">
                  <c:v>81.467750636363633</c:v>
                </c:pt>
                <c:pt idx="26">
                  <c:v>88.786279454545451</c:v>
                </c:pt>
                <c:pt idx="27">
                  <c:v>83.440224272727264</c:v>
                </c:pt>
                <c:pt idx="28">
                  <c:v>78.824942818181825</c:v>
                </c:pt>
                <c:pt idx="29">
                  <c:v>87.840527090909092</c:v>
                </c:pt>
                <c:pt idx="30">
                  <c:v>90.006925999999993</c:v>
                </c:pt>
                <c:pt idx="31">
                  <c:v>93.383419454545447</c:v>
                </c:pt>
                <c:pt idx="32">
                  <c:v>86.642942636363628</c:v>
                </c:pt>
                <c:pt idx="33">
                  <c:v>92.122974545454539</c:v>
                </c:pt>
                <c:pt idx="34">
                  <c:v>104.08470863636363</c:v>
                </c:pt>
                <c:pt idx="35">
                  <c:v>107.26950172727274</c:v>
                </c:pt>
                <c:pt idx="36">
                  <c:v>104.45974527272728</c:v>
                </c:pt>
                <c:pt idx="37">
                  <c:v>108.12095236363636</c:v>
                </c:pt>
                <c:pt idx="38">
                  <c:v>118.628073</c:v>
                </c:pt>
                <c:pt idx="39">
                  <c:v>119.36842654545455</c:v>
                </c:pt>
                <c:pt idx="40">
                  <c:v>112.24431136363637</c:v>
                </c:pt>
                <c:pt idx="41">
                  <c:v>121.94863363636364</c:v>
                </c:pt>
                <c:pt idx="42">
                  <c:v>135.18158190909091</c:v>
                </c:pt>
                <c:pt idx="43">
                  <c:v>129.48206409090909</c:v>
                </c:pt>
                <c:pt idx="44">
                  <c:v>120.15433763636364</c:v>
                </c:pt>
                <c:pt idx="45">
                  <c:v>128.64431681818184</c:v>
                </c:pt>
                <c:pt idx="46">
                  <c:v>122.23628681818182</c:v>
                </c:pt>
                <c:pt idx="47">
                  <c:v>134.57772436363638</c:v>
                </c:pt>
                <c:pt idx="48">
                  <c:v>161.06451790909091</c:v>
                </c:pt>
                <c:pt idx="49">
                  <c:v>190.25028827272729</c:v>
                </c:pt>
                <c:pt idx="50">
                  <c:v>207.11513854545456</c:v>
                </c:pt>
                <c:pt idx="51">
                  <c:v>215.99576454545456</c:v>
                </c:pt>
                <c:pt idx="52">
                  <c:v>201.88650518181819</c:v>
                </c:pt>
                <c:pt idx="53">
                  <c:v>161.66179099999999</c:v>
                </c:pt>
                <c:pt idx="54">
                  <c:v>111.0866220909091</c:v>
                </c:pt>
                <c:pt idx="55">
                  <c:v>137.5521472727273</c:v>
                </c:pt>
                <c:pt idx="56">
                  <c:v>156.25337963636363</c:v>
                </c:pt>
                <c:pt idx="57">
                  <c:v>178.73491618181819</c:v>
                </c:pt>
                <c:pt idx="58">
                  <c:v>195.72245309090911</c:v>
                </c:pt>
                <c:pt idx="59">
                  <c:v>164.52106572727271</c:v>
                </c:pt>
                <c:pt idx="60">
                  <c:v>118.64986554545455</c:v>
                </c:pt>
                <c:pt idx="61">
                  <c:v>108.20432654545453</c:v>
                </c:pt>
                <c:pt idx="62">
                  <c:v>141.92595254545452</c:v>
                </c:pt>
                <c:pt idx="63">
                  <c:v>169.13239763636363</c:v>
                </c:pt>
                <c:pt idx="64">
                  <c:v>170.21714454545454</c:v>
                </c:pt>
                <c:pt idx="65">
                  <c:v>139.0648220909091</c:v>
                </c:pt>
                <c:pt idx="66">
                  <c:v>156.65657818181819</c:v>
                </c:pt>
                <c:pt idx="67">
                  <c:v>165.73375218181818</c:v>
                </c:pt>
                <c:pt idx="68">
                  <c:v>170.67255790909093</c:v>
                </c:pt>
                <c:pt idx="69">
                  <c:v>175.67069845454546</c:v>
                </c:pt>
                <c:pt idx="70">
                  <c:v>182.87649245454546</c:v>
                </c:pt>
                <c:pt idx="71">
                  <c:v>187.154661</c:v>
                </c:pt>
                <c:pt idx="72">
                  <c:v>178.97762700000001</c:v>
                </c:pt>
                <c:pt idx="73">
                  <c:v>174.82513009090911</c:v>
                </c:pt>
                <c:pt idx="74">
                  <c:v>159.51465218181818</c:v>
                </c:pt>
                <c:pt idx="75">
                  <c:v>135.53288436363636</c:v>
                </c:pt>
                <c:pt idx="76">
                  <c:v>137.75595718181819</c:v>
                </c:pt>
                <c:pt idx="77">
                  <c:v>144.86273499999999</c:v>
                </c:pt>
                <c:pt idx="78">
                  <c:v>127.38987581818182</c:v>
                </c:pt>
                <c:pt idx="79">
                  <c:v>166.21767318181818</c:v>
                </c:pt>
                <c:pt idx="80">
                  <c:v>171.29428018181818</c:v>
                </c:pt>
                <c:pt idx="81">
                  <c:v>152.47817036363637</c:v>
                </c:pt>
                <c:pt idx="82">
                  <c:v>175.9770079090909</c:v>
                </c:pt>
                <c:pt idx="83">
                  <c:v>174.214159</c:v>
                </c:pt>
                <c:pt idx="84">
                  <c:v>129.86991109090911</c:v>
                </c:pt>
                <c:pt idx="85">
                  <c:v>118.03216281818182</c:v>
                </c:pt>
                <c:pt idx="86">
                  <c:v>133.14470872727273</c:v>
                </c:pt>
                <c:pt idx="87">
                  <c:v>155.41190018181817</c:v>
                </c:pt>
                <c:pt idx="88">
                  <c:v>157.11836327272727</c:v>
                </c:pt>
                <c:pt idx="89">
                  <c:v>148.47258954545455</c:v>
                </c:pt>
                <c:pt idx="90">
                  <c:v>144.33625809090907</c:v>
                </c:pt>
                <c:pt idx="91">
                  <c:v>140.69058309090909</c:v>
                </c:pt>
                <c:pt idx="92">
                  <c:v>146.08178463636364</c:v>
                </c:pt>
                <c:pt idx="93">
                  <c:v>200.00064054545456</c:v>
                </c:pt>
                <c:pt idx="94">
                  <c:v>214.45617363636364</c:v>
                </c:pt>
                <c:pt idx="95">
                  <c:v>210.16723254545457</c:v>
                </c:pt>
                <c:pt idx="96">
                  <c:v>185.60621272727275</c:v>
                </c:pt>
                <c:pt idx="97">
                  <c:v>196.27505136363635</c:v>
                </c:pt>
                <c:pt idx="98">
                  <c:v>214.63609609090909</c:v>
                </c:pt>
                <c:pt idx="99">
                  <c:v>239.33913100000001</c:v>
                </c:pt>
                <c:pt idx="100">
                  <c:v>236.92592590909092</c:v>
                </c:pt>
                <c:pt idx="101">
                  <c:v>249.86736718181817</c:v>
                </c:pt>
                <c:pt idx="102">
                  <c:v>234.1745187272727</c:v>
                </c:pt>
                <c:pt idx="103">
                  <c:v>214.3420811818182</c:v>
                </c:pt>
                <c:pt idx="104">
                  <c:v>202.15737972727274</c:v>
                </c:pt>
                <c:pt idx="105">
                  <c:v>169.60355263636362</c:v>
                </c:pt>
                <c:pt idx="106">
                  <c:v>156.13890154545453</c:v>
                </c:pt>
                <c:pt idx="107">
                  <c:v>174.27013681818181</c:v>
                </c:pt>
                <c:pt idx="108">
                  <c:v>175.87497018181818</c:v>
                </c:pt>
                <c:pt idx="109">
                  <c:v>186.28565627272727</c:v>
                </c:pt>
                <c:pt idx="110">
                  <c:v>198.63591872727275</c:v>
                </c:pt>
                <c:pt idx="111">
                  <c:v>199.84592463636363</c:v>
                </c:pt>
                <c:pt idx="112">
                  <c:v>192.00517872727272</c:v>
                </c:pt>
                <c:pt idx="113">
                  <c:v>197.24896954545454</c:v>
                </c:pt>
                <c:pt idx="114">
                  <c:v>193.47155409090911</c:v>
                </c:pt>
                <c:pt idx="115">
                  <c:v>175.6168650909091</c:v>
                </c:pt>
                <c:pt idx="116">
                  <c:v>174.92595336363635</c:v>
                </c:pt>
                <c:pt idx="117">
                  <c:v>187.65921209090911</c:v>
                </c:pt>
                <c:pt idx="118">
                  <c:v>178.19624890909091</c:v>
                </c:pt>
                <c:pt idx="119">
                  <c:v>168.88424190909092</c:v>
                </c:pt>
                <c:pt idx="120">
                  <c:v>175.89405254545454</c:v>
                </c:pt>
                <c:pt idx="121">
                  <c:v>185.66467263636363</c:v>
                </c:pt>
                <c:pt idx="122">
                  <c:v>180.39392472727272</c:v>
                </c:pt>
                <c:pt idx="123">
                  <c:v>173.37790154545453</c:v>
                </c:pt>
                <c:pt idx="124">
                  <c:v>170.188017</c:v>
                </c:pt>
                <c:pt idx="125">
                  <c:v>172.59991563636362</c:v>
                </c:pt>
                <c:pt idx="126">
                  <c:v>166.37997381818181</c:v>
                </c:pt>
                <c:pt idx="127">
                  <c:v>177.5979559090909</c:v>
                </c:pt>
                <c:pt idx="128">
                  <c:v>189.60075327272727</c:v>
                </c:pt>
                <c:pt idx="129">
                  <c:v>207.52357945454543</c:v>
                </c:pt>
                <c:pt idx="130">
                  <c:v>191.53015672727273</c:v>
                </c:pt>
                <c:pt idx="131">
                  <c:v>185.71102218181818</c:v>
                </c:pt>
                <c:pt idx="132">
                  <c:v>204.79581309090909</c:v>
                </c:pt>
                <c:pt idx="133">
                  <c:v>201.18218836363639</c:v>
                </c:pt>
                <c:pt idx="134">
                  <c:v>196.68669318181819</c:v>
                </c:pt>
                <c:pt idx="135">
                  <c:v>203.95701754545453</c:v>
                </c:pt>
                <c:pt idx="136">
                  <c:v>203.40762645454544</c:v>
                </c:pt>
                <c:pt idx="137">
                  <c:v>190.44563945454544</c:v>
                </c:pt>
                <c:pt idx="138">
                  <c:v>194.07543127272726</c:v>
                </c:pt>
                <c:pt idx="139">
                  <c:v>207.46413700000002</c:v>
                </c:pt>
                <c:pt idx="140">
                  <c:v>201.82641900000002</c:v>
                </c:pt>
                <c:pt idx="141">
                  <c:v>192.98283699999999</c:v>
                </c:pt>
                <c:pt idx="142">
                  <c:v>143.52214527272727</c:v>
                </c:pt>
                <c:pt idx="143">
                  <c:v>123.29109618181818</c:v>
                </c:pt>
                <c:pt idx="144">
                  <c:v>114.76966254545454</c:v>
                </c:pt>
                <c:pt idx="145">
                  <c:v>138.27312999999998</c:v>
                </c:pt>
                <c:pt idx="146">
                  <c:v>128.40997354545456</c:v>
                </c:pt>
                <c:pt idx="147">
                  <c:v>142.65763063636362</c:v>
                </c:pt>
                <c:pt idx="148">
                  <c:v>165.59289454545456</c:v>
                </c:pt>
                <c:pt idx="149">
                  <c:v>160.49871118181818</c:v>
                </c:pt>
                <c:pt idx="150">
                  <c:v>163.55187927272726</c:v>
                </c:pt>
                <c:pt idx="152">
                  <c:v>156.71183945454544</c:v>
                </c:pt>
                <c:pt idx="153">
                  <c:v>154.63685836363638</c:v>
                </c:pt>
                <c:pt idx="154">
                  <c:v>155.16943618181818</c:v>
                </c:pt>
                <c:pt idx="155">
                  <c:v>149.30565309090909</c:v>
                </c:pt>
                <c:pt idx="156">
                  <c:v>142.44844081818181</c:v>
                </c:pt>
                <c:pt idx="157">
                  <c:v>121.89816563636363</c:v>
                </c:pt>
                <c:pt idx="158">
                  <c:v>107.57302227272729</c:v>
                </c:pt>
                <c:pt idx="159">
                  <c:v>90.274070727272729</c:v>
                </c:pt>
                <c:pt idx="160">
                  <c:v>93.509680818181806</c:v>
                </c:pt>
                <c:pt idx="161">
                  <c:v>124.77968263636365</c:v>
                </c:pt>
                <c:pt idx="162">
                  <c:v>146.53937709090908</c:v>
                </c:pt>
                <c:pt idx="163">
                  <c:v>163.03899272727273</c:v>
                </c:pt>
                <c:pt idx="164">
                  <c:v>171.30384309090908</c:v>
                </c:pt>
                <c:pt idx="165">
                  <c:v>165.84632027272727</c:v>
                </c:pt>
                <c:pt idx="166">
                  <c:v>155.35302890909091</c:v>
                </c:pt>
                <c:pt idx="167">
                  <c:v>153.94855763636363</c:v>
                </c:pt>
                <c:pt idx="168">
                  <c:v>168.404864</c:v>
                </c:pt>
                <c:pt idx="169">
                  <c:v>150.68630636363636</c:v>
                </c:pt>
                <c:pt idx="170">
                  <c:v>134.09394945454545</c:v>
                </c:pt>
                <c:pt idx="171">
                  <c:v>100.24151454545454</c:v>
                </c:pt>
                <c:pt idx="172">
                  <c:v>99.825038090909089</c:v>
                </c:pt>
                <c:pt idx="173">
                  <c:v>87.49078672727272</c:v>
                </c:pt>
                <c:pt idx="174">
                  <c:v>106.30112645454545</c:v>
                </c:pt>
                <c:pt idx="175">
                  <c:v>112.77810063636365</c:v>
                </c:pt>
                <c:pt idx="176">
                  <c:v>110.56049627272728</c:v>
                </c:pt>
                <c:pt idx="177">
                  <c:v>97.494828909090913</c:v>
                </c:pt>
                <c:pt idx="178">
                  <c:v>96.214964000000009</c:v>
                </c:pt>
                <c:pt idx="179">
                  <c:v>105.00836190909091</c:v>
                </c:pt>
                <c:pt idx="180">
                  <c:v>107.16414718181818</c:v>
                </c:pt>
                <c:pt idx="181">
                  <c:v>86.903473272727268</c:v>
                </c:pt>
                <c:pt idx="182">
                  <c:v>89.750021181818184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4-49CC-A870-5125AE4F8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49183"/>
        <c:axId val="344748703"/>
      </c:lineChart>
      <c:dateAx>
        <c:axId val="34474918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344748703"/>
        <c:crosses val="autoZero"/>
        <c:auto val="1"/>
        <c:lblOffset val="100"/>
        <c:baseTimeUnit val="days"/>
      </c:dateAx>
      <c:valAx>
        <c:axId val="34474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US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/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US" sz="1050" b="0" i="0" u="none" strike="noStrike" kern="1200" spc="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endParaRPr lang="en-US"/>
          </a:p>
        </c:txPr>
        <c:crossAx val="34474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 algn="ctr" rtl="0">
        <a:defRPr lang="en-US" sz="1050" b="0" i="0" u="none" strike="noStrike" kern="1200" spc="0" baseline="0">
          <a:solidFill>
            <a:sysClr val="windowText" lastClr="000000">
              <a:lumMod val="65000"/>
              <a:lumOff val="35000"/>
            </a:sysClr>
          </a:solidFill>
          <a:latin typeface="Tenorite" panose="00000500000000000000" pitchFamily="2" charset="0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NDM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GB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16-17'!$E$6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16-17'!$A$7:$A$189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16-17'!$E$7:$E$189</c:f>
              <c:numCache>
                <c:formatCode>0.0</c:formatCode>
                <c:ptCount val="183"/>
                <c:pt idx="0">
                  <c:v>4.1333129818181817E-2</c:v>
                </c:pt>
                <c:pt idx="1">
                  <c:v>8.940516290909091E-2</c:v>
                </c:pt>
                <c:pt idx="2">
                  <c:v>0.14203297236363635</c:v>
                </c:pt>
                <c:pt idx="3">
                  <c:v>0.19801672572727272</c:v>
                </c:pt>
                <c:pt idx="4">
                  <c:v>0.25308398281818184</c:v>
                </c:pt>
                <c:pt idx="5">
                  <c:v>0.30059935500000001</c:v>
                </c:pt>
                <c:pt idx="6">
                  <c:v>0.34274140372727269</c:v>
                </c:pt>
                <c:pt idx="7">
                  <c:v>0.38590384072727274</c:v>
                </c:pt>
                <c:pt idx="8">
                  <c:v>0.42962101918181816</c:v>
                </c:pt>
                <c:pt idx="9">
                  <c:v>0.47350021390909086</c:v>
                </c:pt>
                <c:pt idx="10">
                  <c:v>0.52606231118181812</c:v>
                </c:pt>
                <c:pt idx="11">
                  <c:v>0.58656599572727275</c:v>
                </c:pt>
                <c:pt idx="12">
                  <c:v>0.64853652018181807</c:v>
                </c:pt>
                <c:pt idx="13">
                  <c:v>0.72447254945454542</c:v>
                </c:pt>
                <c:pt idx="14">
                  <c:v>0.81842483054545445</c:v>
                </c:pt>
                <c:pt idx="15">
                  <c:v>0.93288593718181811</c:v>
                </c:pt>
                <c:pt idx="16">
                  <c:v>1.0335327085454544</c:v>
                </c:pt>
                <c:pt idx="17">
                  <c:v>1.1250217204545454</c:v>
                </c:pt>
                <c:pt idx="18">
                  <c:v>1.196814016</c:v>
                </c:pt>
                <c:pt idx="19">
                  <c:v>1.276014313181818</c:v>
                </c:pt>
                <c:pt idx="20">
                  <c:v>1.3581870211818181</c:v>
                </c:pt>
                <c:pt idx="21">
                  <c:v>1.4472886597272727</c:v>
                </c:pt>
                <c:pt idx="22">
                  <c:v>1.5480900250909091</c:v>
                </c:pt>
                <c:pt idx="23">
                  <c:v>1.6440320746363637</c:v>
                </c:pt>
                <c:pt idx="24">
                  <c:v>1.7447065763636365</c:v>
                </c:pt>
                <c:pt idx="25">
                  <c:v>1.840501946818182</c:v>
                </c:pt>
                <c:pt idx="26">
                  <c:v>1.9395043751818184</c:v>
                </c:pt>
                <c:pt idx="27">
                  <c:v>2.0308316719090911</c:v>
                </c:pt>
                <c:pt idx="28">
                  <c:v>2.124806206636364</c:v>
                </c:pt>
                <c:pt idx="29">
                  <c:v>2.2298756203636367</c:v>
                </c:pt>
                <c:pt idx="30">
                  <c:v>2.3369822981818182</c:v>
                </c:pt>
                <c:pt idx="31">
                  <c:v>2.4411893594545453</c:v>
                </c:pt>
                <c:pt idx="32">
                  <c:v>2.5607557685454543</c:v>
                </c:pt>
                <c:pt idx="33">
                  <c:v>2.674773558727273</c:v>
                </c:pt>
                <c:pt idx="34">
                  <c:v>2.7907615499090905</c:v>
                </c:pt>
                <c:pt idx="35">
                  <c:v>2.9008692839999997</c:v>
                </c:pt>
                <c:pt idx="36">
                  <c:v>3.0229138224545453</c:v>
                </c:pt>
                <c:pt idx="37">
                  <c:v>3.1480055516363636</c:v>
                </c:pt>
                <c:pt idx="38">
                  <c:v>3.2789382330909094</c:v>
                </c:pt>
                <c:pt idx="39">
                  <c:v>3.4162107767272727</c:v>
                </c:pt>
                <c:pt idx="40">
                  <c:v>3.559424125818182</c:v>
                </c:pt>
                <c:pt idx="41">
                  <c:v>3.6979645307272726</c:v>
                </c:pt>
                <c:pt idx="42">
                  <c:v>3.8399085770000001</c:v>
                </c:pt>
                <c:pt idx="43">
                  <c:v>3.9638584890909092</c:v>
                </c:pt>
                <c:pt idx="44">
                  <c:v>4.0879303628181818</c:v>
                </c:pt>
                <c:pt idx="45">
                  <c:v>4.2193520969999998</c:v>
                </c:pt>
                <c:pt idx="46">
                  <c:v>4.3673428211818184</c:v>
                </c:pt>
                <c:pt idx="47">
                  <c:v>4.5089938316363636</c:v>
                </c:pt>
                <c:pt idx="48">
                  <c:v>4.6219022256363633</c:v>
                </c:pt>
                <c:pt idx="49">
                  <c:v>4.7306665778181811</c:v>
                </c:pt>
                <c:pt idx="50">
                  <c:v>4.8507317381818176</c:v>
                </c:pt>
                <c:pt idx="51">
                  <c:v>4.9826422339090906</c:v>
                </c:pt>
                <c:pt idx="52">
                  <c:v>5.1180442541818172</c:v>
                </c:pt>
                <c:pt idx="53">
                  <c:v>5.2389037529999998</c:v>
                </c:pt>
                <c:pt idx="54">
                  <c:v>5.3911145491818182</c:v>
                </c:pt>
                <c:pt idx="55">
                  <c:v>5.56439884490909</c:v>
                </c:pt>
                <c:pt idx="56">
                  <c:v>5.7364135239999996</c:v>
                </c:pt>
                <c:pt idx="57">
                  <c:v>5.900400358363636</c:v>
                </c:pt>
                <c:pt idx="58">
                  <c:v>6.0753486420909084</c:v>
                </c:pt>
                <c:pt idx="59">
                  <c:v>6.2724984845454541</c:v>
                </c:pt>
                <c:pt idx="60">
                  <c:v>6.4885080994545445</c:v>
                </c:pt>
                <c:pt idx="61">
                  <c:v>6.7151288785454533</c:v>
                </c:pt>
                <c:pt idx="62">
                  <c:v>6.9393529713636353</c:v>
                </c:pt>
                <c:pt idx="63">
                  <c:v>7.1354431741818169</c:v>
                </c:pt>
                <c:pt idx="64">
                  <c:v>7.3223781389090901</c:v>
                </c:pt>
                <c:pt idx="65">
                  <c:v>7.508417817999999</c:v>
                </c:pt>
                <c:pt idx="66">
                  <c:v>7.7116974359999988</c:v>
                </c:pt>
                <c:pt idx="67">
                  <c:v>7.8973794799999988</c:v>
                </c:pt>
                <c:pt idx="68">
                  <c:v>8.057332467090907</c:v>
                </c:pt>
                <c:pt idx="69">
                  <c:v>8.2034311666363635</c:v>
                </c:pt>
                <c:pt idx="70">
                  <c:v>8.3482740689999986</c:v>
                </c:pt>
                <c:pt idx="71">
                  <c:v>8.4973784246363628</c:v>
                </c:pt>
                <c:pt idx="72">
                  <c:v>8.6448481999999984</c:v>
                </c:pt>
                <c:pt idx="73">
                  <c:v>8.8109652642727259</c:v>
                </c:pt>
                <c:pt idx="74">
                  <c:v>8.9812673850909075</c:v>
                </c:pt>
                <c:pt idx="75">
                  <c:v>9.1410127731818154</c:v>
                </c:pt>
                <c:pt idx="76">
                  <c:v>9.2737725747272712</c:v>
                </c:pt>
                <c:pt idx="77">
                  <c:v>9.4032553595454527</c:v>
                </c:pt>
                <c:pt idx="78">
                  <c:v>9.5313291581818156</c:v>
                </c:pt>
                <c:pt idx="79">
                  <c:v>9.6710117561818159</c:v>
                </c:pt>
                <c:pt idx="80">
                  <c:v>9.8203113237272692</c:v>
                </c:pt>
                <c:pt idx="81">
                  <c:v>9.956726076272723</c:v>
                </c:pt>
                <c:pt idx="82">
                  <c:v>10.092491827181815</c:v>
                </c:pt>
                <c:pt idx="83">
                  <c:v>10.215677875454544</c:v>
                </c:pt>
                <c:pt idx="84">
                  <c:v>10.324741901909089</c:v>
                </c:pt>
                <c:pt idx="85">
                  <c:v>10.434977722545453</c:v>
                </c:pt>
                <c:pt idx="86">
                  <c:v>10.57138222390909</c:v>
                </c:pt>
                <c:pt idx="87">
                  <c:v>10.712285551636361</c:v>
                </c:pt>
                <c:pt idx="88">
                  <c:v>10.85118095163636</c:v>
                </c:pt>
                <c:pt idx="89">
                  <c:v>11.000004962545452</c:v>
                </c:pt>
                <c:pt idx="90">
                  <c:v>11.145874796363634</c:v>
                </c:pt>
                <c:pt idx="91">
                  <c:v>11.292336328545453</c:v>
                </c:pt>
                <c:pt idx="92">
                  <c:v>11.438498624363634</c:v>
                </c:pt>
                <c:pt idx="93">
                  <c:v>11.580150478363633</c:v>
                </c:pt>
                <c:pt idx="94">
                  <c:v>11.724322697999998</c:v>
                </c:pt>
                <c:pt idx="95">
                  <c:v>11.880470353181815</c:v>
                </c:pt>
                <c:pt idx="96">
                  <c:v>12.045271317909087</c:v>
                </c:pt>
                <c:pt idx="97">
                  <c:v>12.213540587909089</c:v>
                </c:pt>
                <c:pt idx="98">
                  <c:v>12.401429643818179</c:v>
                </c:pt>
                <c:pt idx="99">
                  <c:v>12.618976953818178</c:v>
                </c:pt>
                <c:pt idx="100">
                  <c:v>12.838205713545452</c:v>
                </c:pt>
                <c:pt idx="101">
                  <c:v>13.053051729818181</c:v>
                </c:pt>
                <c:pt idx="102">
                  <c:v>13.257157206909088</c:v>
                </c:pt>
                <c:pt idx="103">
                  <c:v>13.451753618272726</c:v>
                </c:pt>
                <c:pt idx="104">
                  <c:v>13.634105326363635</c:v>
                </c:pt>
                <c:pt idx="105">
                  <c:v>13.821705347636362</c:v>
                </c:pt>
                <c:pt idx="106">
                  <c:v>14.046054895454542</c:v>
                </c:pt>
                <c:pt idx="107">
                  <c:v>14.273543596999998</c:v>
                </c:pt>
                <c:pt idx="108">
                  <c:v>14.507317005090906</c:v>
                </c:pt>
                <c:pt idx="109">
                  <c:v>14.753396391545451</c:v>
                </c:pt>
                <c:pt idx="110">
                  <c:v>14.983153804454544</c:v>
                </c:pt>
                <c:pt idx="111">
                  <c:v>15.184559361454543</c:v>
                </c:pt>
                <c:pt idx="112">
                  <c:v>15.349902648090907</c:v>
                </c:pt>
                <c:pt idx="113">
                  <c:v>15.514583451818179</c:v>
                </c:pt>
                <c:pt idx="114">
                  <c:v>15.679006381454544</c:v>
                </c:pt>
                <c:pt idx="115">
                  <c:v>15.828894464545453</c:v>
                </c:pt>
                <c:pt idx="116">
                  <c:v>15.976037164636361</c:v>
                </c:pt>
                <c:pt idx="117">
                  <c:v>16.128599489363634</c:v>
                </c:pt>
                <c:pt idx="118">
                  <c:v>16.290118601636362</c:v>
                </c:pt>
                <c:pt idx="119">
                  <c:v>16.439481883818178</c:v>
                </c:pt>
                <c:pt idx="120">
                  <c:v>16.583291314090904</c:v>
                </c:pt>
                <c:pt idx="121">
                  <c:v>16.740738594909086</c:v>
                </c:pt>
                <c:pt idx="122">
                  <c:v>16.91176012572727</c:v>
                </c:pt>
                <c:pt idx="123">
                  <c:v>17.075847724272723</c:v>
                </c:pt>
                <c:pt idx="124">
                  <c:v>17.219407388818176</c:v>
                </c:pt>
                <c:pt idx="125">
                  <c:v>17.342303378363631</c:v>
                </c:pt>
                <c:pt idx="126">
                  <c:v>17.467479263272722</c:v>
                </c:pt>
                <c:pt idx="127">
                  <c:v>17.606876294636358</c:v>
                </c:pt>
                <c:pt idx="128">
                  <c:v>17.746816537818177</c:v>
                </c:pt>
                <c:pt idx="129">
                  <c:v>17.912438870909085</c:v>
                </c:pt>
                <c:pt idx="130">
                  <c:v>18.094677705363633</c:v>
                </c:pt>
                <c:pt idx="131">
                  <c:v>18.247832823636358</c:v>
                </c:pt>
                <c:pt idx="132">
                  <c:v>18.38316916272727</c:v>
                </c:pt>
                <c:pt idx="133">
                  <c:v>18.523864587727271</c:v>
                </c:pt>
                <c:pt idx="134">
                  <c:v>18.682246513181816</c:v>
                </c:pt>
                <c:pt idx="135">
                  <c:v>18.841025709727273</c:v>
                </c:pt>
                <c:pt idx="136">
                  <c:v>18.970307886363635</c:v>
                </c:pt>
                <c:pt idx="137">
                  <c:v>19.076244942818182</c:v>
                </c:pt>
                <c:pt idx="138">
                  <c:v>19.188601514272726</c:v>
                </c:pt>
                <c:pt idx="139">
                  <c:v>19.300055942090907</c:v>
                </c:pt>
                <c:pt idx="140">
                  <c:v>19.403189778818181</c:v>
                </c:pt>
                <c:pt idx="141">
                  <c:v>19.526652589999998</c:v>
                </c:pt>
                <c:pt idx="142">
                  <c:v>19.659274405272726</c:v>
                </c:pt>
                <c:pt idx="143">
                  <c:v>19.79610447981818</c:v>
                </c:pt>
                <c:pt idx="144">
                  <c:v>19.951227033090905</c:v>
                </c:pt>
                <c:pt idx="145">
                  <c:v>20.117147641818178</c:v>
                </c:pt>
                <c:pt idx="146">
                  <c:v>20.276793394272723</c:v>
                </c:pt>
                <c:pt idx="147">
                  <c:v>20.443483670727264</c:v>
                </c:pt>
                <c:pt idx="148">
                  <c:v>20.619982099636356</c:v>
                </c:pt>
                <c:pt idx="149">
                  <c:v>20.793254228727267</c:v>
                </c:pt>
                <c:pt idx="150">
                  <c:v>20.948991459545447</c:v>
                </c:pt>
                <c:pt idx="151">
                  <c:v>21.095795429818171</c:v>
                </c:pt>
                <c:pt idx="152">
                  <c:v>21.269658889272716</c:v>
                </c:pt>
                <c:pt idx="153">
                  <c:v>21.437145558727263</c:v>
                </c:pt>
                <c:pt idx="154">
                  <c:v>21.595846111090896</c:v>
                </c:pt>
                <c:pt idx="155">
                  <c:v>21.759910508363625</c:v>
                </c:pt>
                <c:pt idx="156">
                  <c:v>21.908787489545439</c:v>
                </c:pt>
                <c:pt idx="157">
                  <c:v>22.058198093090894</c:v>
                </c:pt>
                <c:pt idx="158">
                  <c:v>22.215575541999986</c:v>
                </c:pt>
                <c:pt idx="159">
                  <c:v>22.375483503363618</c:v>
                </c:pt>
                <c:pt idx="160">
                  <c:v>22.515587937909071</c:v>
                </c:pt>
                <c:pt idx="161">
                  <c:v>22.658411359818164</c:v>
                </c:pt>
                <c:pt idx="162">
                  <c:v>22.813492931272712</c:v>
                </c:pt>
                <c:pt idx="163">
                  <c:v>22.950894775090891</c:v>
                </c:pt>
                <c:pt idx="164">
                  <c:v>23.071764211454528</c:v>
                </c:pt>
                <c:pt idx="165">
                  <c:v>23.187066921909075</c:v>
                </c:pt>
                <c:pt idx="166">
                  <c:v>23.300080680727255</c:v>
                </c:pt>
                <c:pt idx="167">
                  <c:v>23.417513827999986</c:v>
                </c:pt>
                <c:pt idx="168">
                  <c:v>23.520798694909079</c:v>
                </c:pt>
                <c:pt idx="169">
                  <c:v>23.626680470545441</c:v>
                </c:pt>
                <c:pt idx="170">
                  <c:v>23.72842117381817</c:v>
                </c:pt>
                <c:pt idx="171">
                  <c:v>23.83085918963635</c:v>
                </c:pt>
                <c:pt idx="172">
                  <c:v>23.942075206818167</c:v>
                </c:pt>
                <c:pt idx="173">
                  <c:v>24.059593548818167</c:v>
                </c:pt>
                <c:pt idx="174">
                  <c:v>24.191581145727259</c:v>
                </c:pt>
                <c:pt idx="175">
                  <c:v>24.311104748090894</c:v>
                </c:pt>
                <c:pt idx="176">
                  <c:v>24.447833977272712</c:v>
                </c:pt>
                <c:pt idx="177">
                  <c:v>24.570494108545439</c:v>
                </c:pt>
                <c:pt idx="178">
                  <c:v>24.704560956999988</c:v>
                </c:pt>
                <c:pt idx="179">
                  <c:v>24.846764954181808</c:v>
                </c:pt>
                <c:pt idx="180">
                  <c:v>24.965371177363625</c:v>
                </c:pt>
                <c:pt idx="181">
                  <c:v>25.060908026181806</c:v>
                </c:pt>
                <c:pt idx="182">
                  <c:v>25.165263272999987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D-4845-A488-2887CBD80A76}"/>
            </c:ext>
          </c:extLst>
        </c:ser>
        <c:ser>
          <c:idx val="1"/>
          <c:order val="1"/>
          <c:tx>
            <c:strRef>
              <c:f>'Figure 16-17'!$F$6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16-17'!$A$7:$A$189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16-17'!$F$7:$F$189</c:f>
              <c:numCache>
                <c:formatCode>0.0</c:formatCode>
                <c:ptCount val="183"/>
                <c:pt idx="0">
                  <c:v>8.6386806636363639E-2</c:v>
                </c:pt>
                <c:pt idx="1">
                  <c:v>0.16647226036363638</c:v>
                </c:pt>
                <c:pt idx="2">
                  <c:v>0.24812917309090912</c:v>
                </c:pt>
                <c:pt idx="3">
                  <c:v>0.32961446736363637</c:v>
                </c:pt>
                <c:pt idx="4">
                  <c:v>0.39958014845454543</c:v>
                </c:pt>
                <c:pt idx="5">
                  <c:v>0.47343069863636361</c:v>
                </c:pt>
                <c:pt idx="6">
                  <c:v>0.53890688600000003</c:v>
                </c:pt>
                <c:pt idx="7">
                  <c:v>0.60663508790909093</c:v>
                </c:pt>
                <c:pt idx="8">
                  <c:v>0.68354018018181817</c:v>
                </c:pt>
                <c:pt idx="9">
                  <c:v>0.7808454143636363</c:v>
                </c:pt>
                <c:pt idx="10">
                  <c:v>0.88898467818181814</c:v>
                </c:pt>
                <c:pt idx="11">
                  <c:v>0.99030393090909097</c:v>
                </c:pt>
                <c:pt idx="12">
                  <c:v>1.1060493422727273</c:v>
                </c:pt>
                <c:pt idx="13">
                  <c:v>1.2194461598181818</c:v>
                </c:pt>
                <c:pt idx="14">
                  <c:v>1.3146292749999999</c:v>
                </c:pt>
                <c:pt idx="15">
                  <c:v>1.3884897069090909</c:v>
                </c:pt>
                <c:pt idx="16">
                  <c:v>1.4541955190909091</c:v>
                </c:pt>
                <c:pt idx="17">
                  <c:v>1.5309339776363635</c:v>
                </c:pt>
                <c:pt idx="18">
                  <c:v>1.5988969963636364</c:v>
                </c:pt>
                <c:pt idx="19">
                  <c:v>1.6761812653636363</c:v>
                </c:pt>
                <c:pt idx="20">
                  <c:v>1.7640152443636363</c:v>
                </c:pt>
                <c:pt idx="21">
                  <c:v>1.8521525534545455</c:v>
                </c:pt>
                <c:pt idx="22">
                  <c:v>1.9408843377272729</c:v>
                </c:pt>
                <c:pt idx="23">
                  <c:v>2.0247936520000001</c:v>
                </c:pt>
                <c:pt idx="24">
                  <c:v>2.1034324580909094</c:v>
                </c:pt>
                <c:pt idx="25">
                  <c:v>2.1849002087272731</c:v>
                </c:pt>
                <c:pt idx="26">
                  <c:v>2.2736864881818182</c:v>
                </c:pt>
                <c:pt idx="27">
                  <c:v>2.3571267124545456</c:v>
                </c:pt>
                <c:pt idx="28">
                  <c:v>2.4359516552727274</c:v>
                </c:pt>
                <c:pt idx="29">
                  <c:v>2.5237921823636364</c:v>
                </c:pt>
                <c:pt idx="30">
                  <c:v>2.6137991083636365</c:v>
                </c:pt>
                <c:pt idx="31">
                  <c:v>2.7071825278181825</c:v>
                </c:pt>
                <c:pt idx="32">
                  <c:v>2.793825470454546</c:v>
                </c:pt>
                <c:pt idx="33">
                  <c:v>2.8859484450000004</c:v>
                </c:pt>
                <c:pt idx="34">
                  <c:v>2.990033153636364</c:v>
                </c:pt>
                <c:pt idx="35">
                  <c:v>3.0973026553636367</c:v>
                </c:pt>
                <c:pt idx="36">
                  <c:v>3.2017624006363641</c:v>
                </c:pt>
                <c:pt idx="37">
                  <c:v>3.309883353</c:v>
                </c:pt>
                <c:pt idx="38">
                  <c:v>3.428511426</c:v>
                </c:pt>
                <c:pt idx="39">
                  <c:v>3.5478798525454547</c:v>
                </c:pt>
                <c:pt idx="40">
                  <c:v>3.6601241639090909</c:v>
                </c:pt>
                <c:pt idx="41">
                  <c:v>3.7820727975454549</c:v>
                </c:pt>
                <c:pt idx="42">
                  <c:v>3.9172543794545454</c:v>
                </c:pt>
                <c:pt idx="43">
                  <c:v>4.0467364435454547</c:v>
                </c:pt>
                <c:pt idx="44">
                  <c:v>4.1668907811818183</c:v>
                </c:pt>
                <c:pt idx="45">
                  <c:v>4.2955350980000002</c:v>
                </c:pt>
                <c:pt idx="46">
                  <c:v>4.4177713848181819</c:v>
                </c:pt>
                <c:pt idx="47">
                  <c:v>4.5523491091818187</c:v>
                </c:pt>
                <c:pt idx="48">
                  <c:v>4.7134136270909091</c:v>
                </c:pt>
                <c:pt idx="49">
                  <c:v>4.9036639153636372</c:v>
                </c:pt>
                <c:pt idx="50">
                  <c:v>5.1107790539090914</c:v>
                </c:pt>
                <c:pt idx="51">
                  <c:v>5.3267748184545454</c:v>
                </c:pt>
                <c:pt idx="52">
                  <c:v>5.5286613236363635</c:v>
                </c:pt>
                <c:pt idx="53">
                  <c:v>5.6903231146363629</c:v>
                </c:pt>
                <c:pt idx="54">
                  <c:v>5.8014097367272726</c:v>
                </c:pt>
                <c:pt idx="55">
                  <c:v>5.9389618839999994</c:v>
                </c:pt>
                <c:pt idx="56">
                  <c:v>6.095215263636363</c:v>
                </c:pt>
                <c:pt idx="57">
                  <c:v>6.2739501798181809</c:v>
                </c:pt>
                <c:pt idx="58">
                  <c:v>6.4696726329090897</c:v>
                </c:pt>
                <c:pt idx="59">
                  <c:v>6.6341936986363628</c:v>
                </c:pt>
                <c:pt idx="60">
                  <c:v>6.7528435641818172</c:v>
                </c:pt>
                <c:pt idx="61">
                  <c:v>6.8610478907272716</c:v>
                </c:pt>
                <c:pt idx="62">
                  <c:v>7.0029738432727262</c:v>
                </c:pt>
                <c:pt idx="63">
                  <c:v>7.1721062409090903</c:v>
                </c:pt>
                <c:pt idx="64">
                  <c:v>7.3423233854545442</c:v>
                </c:pt>
                <c:pt idx="65">
                  <c:v>7.4813882075454528</c:v>
                </c:pt>
                <c:pt idx="66">
                  <c:v>7.6380447857272715</c:v>
                </c:pt>
                <c:pt idx="67">
                  <c:v>7.8037785379090892</c:v>
                </c:pt>
                <c:pt idx="68">
                  <c:v>7.9744510958181802</c:v>
                </c:pt>
                <c:pt idx="69">
                  <c:v>8.1501217942727244</c:v>
                </c:pt>
                <c:pt idx="70">
                  <c:v>8.3329982867272694</c:v>
                </c:pt>
                <c:pt idx="71">
                  <c:v>8.5201529477272704</c:v>
                </c:pt>
                <c:pt idx="72">
                  <c:v>8.6991305747272705</c:v>
                </c:pt>
                <c:pt idx="73">
                  <c:v>8.8739557048181794</c:v>
                </c:pt>
                <c:pt idx="74">
                  <c:v>9.0334703569999988</c:v>
                </c:pt>
                <c:pt idx="75">
                  <c:v>9.1690032413636349</c:v>
                </c:pt>
                <c:pt idx="76">
                  <c:v>9.3067591985454534</c:v>
                </c:pt>
                <c:pt idx="77">
                  <c:v>9.4516219335454537</c:v>
                </c:pt>
                <c:pt idx="78">
                  <c:v>9.5790118093636352</c:v>
                </c:pt>
                <c:pt idx="79">
                  <c:v>9.7452294825454544</c:v>
                </c:pt>
                <c:pt idx="80">
                  <c:v>9.9165237627272731</c:v>
                </c:pt>
                <c:pt idx="81">
                  <c:v>10.06900193309091</c:v>
                </c:pt>
                <c:pt idx="82">
                  <c:v>10.244978940999999</c:v>
                </c:pt>
                <c:pt idx="83">
                  <c:v>10.419193099999999</c:v>
                </c:pt>
                <c:pt idx="84">
                  <c:v>10.549063011090908</c:v>
                </c:pt>
                <c:pt idx="85">
                  <c:v>10.66709517390909</c:v>
                </c:pt>
                <c:pt idx="86">
                  <c:v>10.800239882636362</c:v>
                </c:pt>
                <c:pt idx="87">
                  <c:v>10.95565178281818</c:v>
                </c:pt>
                <c:pt idx="88">
                  <c:v>11.112770146090908</c:v>
                </c:pt>
                <c:pt idx="89">
                  <c:v>11.261242735636362</c:v>
                </c:pt>
                <c:pt idx="90">
                  <c:v>11.405578993727271</c:v>
                </c:pt>
                <c:pt idx="91">
                  <c:v>11.54626957681818</c:v>
                </c:pt>
                <c:pt idx="92">
                  <c:v>11.692351361454545</c:v>
                </c:pt>
                <c:pt idx="93">
                  <c:v>11.892352001999999</c:v>
                </c:pt>
                <c:pt idx="94">
                  <c:v>12.106808175636363</c:v>
                </c:pt>
                <c:pt idx="95">
                  <c:v>12.316975408181817</c:v>
                </c:pt>
                <c:pt idx="96">
                  <c:v>12.502581620909091</c:v>
                </c:pt>
                <c:pt idx="97">
                  <c:v>12.698856672272726</c:v>
                </c:pt>
                <c:pt idx="98">
                  <c:v>12.913492768363636</c:v>
                </c:pt>
                <c:pt idx="99">
                  <c:v>13.152831899363637</c:v>
                </c:pt>
                <c:pt idx="100">
                  <c:v>13.389757825272728</c:v>
                </c:pt>
                <c:pt idx="101">
                  <c:v>13.639625192454545</c:v>
                </c:pt>
                <c:pt idx="102">
                  <c:v>13.873799711181819</c:v>
                </c:pt>
                <c:pt idx="103">
                  <c:v>14.088141792363636</c:v>
                </c:pt>
                <c:pt idx="104">
                  <c:v>14.290299172090908</c:v>
                </c:pt>
                <c:pt idx="105">
                  <c:v>14.459902724727272</c:v>
                </c:pt>
                <c:pt idx="106">
                  <c:v>14.616041626272727</c:v>
                </c:pt>
                <c:pt idx="107">
                  <c:v>14.790311763090909</c:v>
                </c:pt>
                <c:pt idx="108">
                  <c:v>14.966186733272727</c:v>
                </c:pt>
                <c:pt idx="109">
                  <c:v>15.152472389545453</c:v>
                </c:pt>
                <c:pt idx="110">
                  <c:v>15.351108308272725</c:v>
                </c:pt>
                <c:pt idx="111">
                  <c:v>15.550954232909088</c:v>
                </c:pt>
                <c:pt idx="112">
                  <c:v>15.742959411636363</c:v>
                </c:pt>
                <c:pt idx="113">
                  <c:v>15.940208381181817</c:v>
                </c:pt>
                <c:pt idx="114">
                  <c:v>16.133679935272728</c:v>
                </c:pt>
                <c:pt idx="115">
                  <c:v>16.309296800363636</c:v>
                </c:pt>
                <c:pt idx="116">
                  <c:v>16.484222753727273</c:v>
                </c:pt>
                <c:pt idx="117">
                  <c:v>16.671881965818184</c:v>
                </c:pt>
                <c:pt idx="118">
                  <c:v>16.850078214727272</c:v>
                </c:pt>
                <c:pt idx="119">
                  <c:v>17.018962456636363</c:v>
                </c:pt>
                <c:pt idx="120">
                  <c:v>17.194856509181815</c:v>
                </c:pt>
                <c:pt idx="121">
                  <c:v>17.380521181818182</c:v>
                </c:pt>
                <c:pt idx="122">
                  <c:v>17.560915106545455</c:v>
                </c:pt>
                <c:pt idx="123">
                  <c:v>17.734293008090905</c:v>
                </c:pt>
                <c:pt idx="124">
                  <c:v>17.904481025090906</c:v>
                </c:pt>
                <c:pt idx="125">
                  <c:v>18.077080940727271</c:v>
                </c:pt>
                <c:pt idx="126">
                  <c:v>18.243460914545452</c:v>
                </c:pt>
                <c:pt idx="127">
                  <c:v>18.421058870454544</c:v>
                </c:pt>
                <c:pt idx="128">
                  <c:v>18.610659623727273</c:v>
                </c:pt>
                <c:pt idx="129">
                  <c:v>18.818183203181817</c:v>
                </c:pt>
                <c:pt idx="130">
                  <c:v>19.009713359909089</c:v>
                </c:pt>
                <c:pt idx="131">
                  <c:v>19.195424382090906</c:v>
                </c:pt>
                <c:pt idx="132">
                  <c:v>19.400220195181817</c:v>
                </c:pt>
                <c:pt idx="133">
                  <c:v>19.601402383545455</c:v>
                </c:pt>
                <c:pt idx="134">
                  <c:v>19.798089076727273</c:v>
                </c:pt>
                <c:pt idx="135">
                  <c:v>20.002046094272725</c:v>
                </c:pt>
                <c:pt idx="136">
                  <c:v>20.20545372072727</c:v>
                </c:pt>
                <c:pt idx="137">
                  <c:v>20.395899360181815</c:v>
                </c:pt>
                <c:pt idx="138">
                  <c:v>20.589974791454541</c:v>
                </c:pt>
                <c:pt idx="139">
                  <c:v>20.79743892845454</c:v>
                </c:pt>
                <c:pt idx="140">
                  <c:v>20.999265347454539</c:v>
                </c:pt>
                <c:pt idx="141">
                  <c:v>21.192248184454542</c:v>
                </c:pt>
                <c:pt idx="142">
                  <c:v>21.335770329727268</c:v>
                </c:pt>
                <c:pt idx="143">
                  <c:v>21.459061425909088</c:v>
                </c:pt>
                <c:pt idx="144">
                  <c:v>21.573831088454543</c:v>
                </c:pt>
                <c:pt idx="145">
                  <c:v>21.712104218454545</c:v>
                </c:pt>
                <c:pt idx="146">
                  <c:v>21.840514191999997</c:v>
                </c:pt>
                <c:pt idx="147">
                  <c:v>21.983171822636361</c:v>
                </c:pt>
                <c:pt idx="148">
                  <c:v>22.148764717181816</c:v>
                </c:pt>
                <c:pt idx="149">
                  <c:v>22.309263428363636</c:v>
                </c:pt>
                <c:pt idx="150">
                  <c:v>22.472815307636363</c:v>
                </c:pt>
                <c:pt idx="151">
                  <c:v>22.472815307636363</c:v>
                </c:pt>
                <c:pt idx="152">
                  <c:v>22.629527147090911</c:v>
                </c:pt>
                <c:pt idx="153">
                  <c:v>22.784164005454546</c:v>
                </c:pt>
                <c:pt idx="154">
                  <c:v>22.939333441636364</c:v>
                </c:pt>
                <c:pt idx="155">
                  <c:v>23.088639094727274</c:v>
                </c:pt>
                <c:pt idx="156">
                  <c:v>23.231087535545456</c:v>
                </c:pt>
                <c:pt idx="157">
                  <c:v>23.352985701181819</c:v>
                </c:pt>
                <c:pt idx="158">
                  <c:v>23.46055872345455</c:v>
                </c:pt>
                <c:pt idx="159">
                  <c:v>23.550832794181822</c:v>
                </c:pt>
                <c:pt idx="160">
                  <c:v>23.644342475000002</c:v>
                </c:pt>
                <c:pt idx="161">
                  <c:v>23.769122157636364</c:v>
                </c:pt>
                <c:pt idx="162">
                  <c:v>23.915661534727274</c:v>
                </c:pt>
                <c:pt idx="163">
                  <c:v>24.078700527454547</c:v>
                </c:pt>
                <c:pt idx="164">
                  <c:v>24.250004370545454</c:v>
                </c:pt>
                <c:pt idx="165">
                  <c:v>24.415850690818186</c:v>
                </c:pt>
                <c:pt idx="166">
                  <c:v>24.571203719727276</c:v>
                </c:pt>
                <c:pt idx="167">
                  <c:v>24.725152277363637</c:v>
                </c:pt>
                <c:pt idx="168">
                  <c:v>24.89355714136364</c:v>
                </c:pt>
                <c:pt idx="169">
                  <c:v>25.044243447727276</c:v>
                </c:pt>
                <c:pt idx="170">
                  <c:v>25.178337397181821</c:v>
                </c:pt>
                <c:pt idx="171">
                  <c:v>25.278578911727276</c:v>
                </c:pt>
                <c:pt idx="172">
                  <c:v>25.378403949818185</c:v>
                </c:pt>
                <c:pt idx="173">
                  <c:v>25.465894736545458</c:v>
                </c:pt>
                <c:pt idx="174">
                  <c:v>25.572195863000005</c:v>
                </c:pt>
                <c:pt idx="175">
                  <c:v>25.684973963636367</c:v>
                </c:pt>
                <c:pt idx="176">
                  <c:v>25.795534459909092</c:v>
                </c:pt>
                <c:pt idx="177">
                  <c:v>25.893029288818184</c:v>
                </c:pt>
                <c:pt idx="178">
                  <c:v>25.989244252818182</c:v>
                </c:pt>
                <c:pt idx="179">
                  <c:v>26.094252614727274</c:v>
                </c:pt>
                <c:pt idx="180">
                  <c:v>26.201416761909091</c:v>
                </c:pt>
                <c:pt idx="181">
                  <c:v>26.288320235181818</c:v>
                </c:pt>
                <c:pt idx="182">
                  <c:v>26.378070256363635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D-4845-A488-2887CBD80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49183"/>
        <c:axId val="344748703"/>
      </c:lineChart>
      <c:dateAx>
        <c:axId val="34474918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48703"/>
        <c:crosses val="autoZero"/>
        <c:auto val="1"/>
        <c:lblOffset val="100"/>
        <c:baseTimeUnit val="days"/>
      </c:dateAx>
      <c:valAx>
        <c:axId val="34474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rPr>
                  <a:t>Cumulative Supply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lang="en-GB" sz="1050" b="0" i="0" u="none" strike="noStrike" kern="1200" spc="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4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Industiral</a:t>
            </a:r>
            <a:r>
              <a:rPr lang="en-GB" sz="1050" baseline="0">
                <a:latin typeface="Tenorite" panose="00000500000000000000" pitchFamily="2" charset="0"/>
              </a:rPr>
              <a:t> and Daily Metered Demand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18-19'!$B$4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18-19'!$A$5:$A$187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18-19'!$B$5:$B$187</c:f>
              <c:numCache>
                <c:formatCode>#,##0.0;\-#,##0.0</c:formatCode>
                <c:ptCount val="183"/>
                <c:pt idx="0">
                  <c:v>20.936946545454546</c:v>
                </c:pt>
                <c:pt idx="1">
                  <c:v>22.890374818181819</c:v>
                </c:pt>
                <c:pt idx="2">
                  <c:v>22.331042818181817</c:v>
                </c:pt>
                <c:pt idx="3">
                  <c:v>21.276249</c:v>
                </c:pt>
                <c:pt idx="4">
                  <c:v>20.816137818181819</c:v>
                </c:pt>
                <c:pt idx="5">
                  <c:v>20.505414999999999</c:v>
                </c:pt>
                <c:pt idx="6">
                  <c:v>20.575185454545458</c:v>
                </c:pt>
                <c:pt idx="7">
                  <c:v>20.698327363636366</c:v>
                </c:pt>
                <c:pt idx="8">
                  <c:v>21.75233336363636</c:v>
                </c:pt>
                <c:pt idx="9">
                  <c:v>22.096795363636364</c:v>
                </c:pt>
                <c:pt idx="10">
                  <c:v>21.664789363636359</c:v>
                </c:pt>
                <c:pt idx="11">
                  <c:v>22.289009636363637</c:v>
                </c:pt>
                <c:pt idx="12">
                  <c:v>22.043834909090908</c:v>
                </c:pt>
                <c:pt idx="13">
                  <c:v>20.552631272727272</c:v>
                </c:pt>
                <c:pt idx="14">
                  <c:v>20.998657272727272</c:v>
                </c:pt>
                <c:pt idx="15">
                  <c:v>22.698797999999996</c:v>
                </c:pt>
                <c:pt idx="16">
                  <c:v>20.75419918181818</c:v>
                </c:pt>
                <c:pt idx="17">
                  <c:v>21.617283272727274</c:v>
                </c:pt>
                <c:pt idx="18">
                  <c:v>22.427525636363637</c:v>
                </c:pt>
                <c:pt idx="19">
                  <c:v>22.557190636363639</c:v>
                </c:pt>
                <c:pt idx="20">
                  <c:v>20.655369909090908</c:v>
                </c:pt>
                <c:pt idx="21">
                  <c:v>21.319703818181818</c:v>
                </c:pt>
                <c:pt idx="22">
                  <c:v>23.052138000000003</c:v>
                </c:pt>
                <c:pt idx="23">
                  <c:v>23.227812909090908</c:v>
                </c:pt>
                <c:pt idx="24">
                  <c:v>23.286581545454546</c:v>
                </c:pt>
                <c:pt idx="25">
                  <c:v>23.168317181818182</c:v>
                </c:pt>
                <c:pt idx="26">
                  <c:v>22.596665363636362</c:v>
                </c:pt>
                <c:pt idx="27">
                  <c:v>20.591631545454547</c:v>
                </c:pt>
                <c:pt idx="28">
                  <c:v>20.465836000000003</c:v>
                </c:pt>
                <c:pt idx="29">
                  <c:v>22.688613363636364</c:v>
                </c:pt>
                <c:pt idx="30">
                  <c:v>22.766488545454546</c:v>
                </c:pt>
                <c:pt idx="31">
                  <c:v>22.216603272727276</c:v>
                </c:pt>
                <c:pt idx="32">
                  <c:v>21.606149363636362</c:v>
                </c:pt>
                <c:pt idx="33">
                  <c:v>22.887903363636365</c:v>
                </c:pt>
                <c:pt idx="34">
                  <c:v>22.039289454545454</c:v>
                </c:pt>
                <c:pt idx="35">
                  <c:v>21.966734181818182</c:v>
                </c:pt>
                <c:pt idx="36">
                  <c:v>22.737166090909088</c:v>
                </c:pt>
                <c:pt idx="37">
                  <c:v>23.143973727272726</c:v>
                </c:pt>
                <c:pt idx="38">
                  <c:v>23.639725000000002</c:v>
                </c:pt>
                <c:pt idx="39">
                  <c:v>23.46164436363636</c:v>
                </c:pt>
                <c:pt idx="40">
                  <c:v>23.639478181818184</c:v>
                </c:pt>
                <c:pt idx="41">
                  <c:v>22.344988363636361</c:v>
                </c:pt>
                <c:pt idx="42">
                  <c:v>22.100394181818181</c:v>
                </c:pt>
                <c:pt idx="43">
                  <c:v>22.968781636363637</c:v>
                </c:pt>
                <c:pt idx="44">
                  <c:v>24.347547545454542</c:v>
                </c:pt>
                <c:pt idx="45">
                  <c:v>24.417691272727271</c:v>
                </c:pt>
                <c:pt idx="46">
                  <c:v>26.284444636363638</c:v>
                </c:pt>
                <c:pt idx="47">
                  <c:v>24.174592363636364</c:v>
                </c:pt>
                <c:pt idx="48">
                  <c:v>20.474789636363639</c:v>
                </c:pt>
                <c:pt idx="49">
                  <c:v>20.266777363636365</c:v>
                </c:pt>
                <c:pt idx="50">
                  <c:v>22.984101545454546</c:v>
                </c:pt>
                <c:pt idx="51">
                  <c:v>24.771321545454544</c:v>
                </c:pt>
                <c:pt idx="52">
                  <c:v>23.560266727272726</c:v>
                </c:pt>
                <c:pt idx="53">
                  <c:v>22.696319454545456</c:v>
                </c:pt>
                <c:pt idx="54">
                  <c:v>24.092372181818185</c:v>
                </c:pt>
                <c:pt idx="55">
                  <c:v>23.149496363636363</c:v>
                </c:pt>
                <c:pt idx="56">
                  <c:v>22.710820636363636</c:v>
                </c:pt>
                <c:pt idx="57">
                  <c:v>23.856860727272728</c:v>
                </c:pt>
                <c:pt idx="58">
                  <c:v>25.851863909090909</c:v>
                </c:pt>
                <c:pt idx="59">
                  <c:v>27.320056454545455</c:v>
                </c:pt>
                <c:pt idx="60">
                  <c:v>28.870429999999999</c:v>
                </c:pt>
                <c:pt idx="61">
                  <c:v>28.426231272727271</c:v>
                </c:pt>
                <c:pt idx="62">
                  <c:v>25.894374272727273</c:v>
                </c:pt>
                <c:pt idx="63">
                  <c:v>23.183258636363636</c:v>
                </c:pt>
                <c:pt idx="64">
                  <c:v>24.263214999999999</c:v>
                </c:pt>
                <c:pt idx="65">
                  <c:v>24.120944090909092</c:v>
                </c:pt>
                <c:pt idx="66">
                  <c:v>26.191112636363638</c:v>
                </c:pt>
                <c:pt idx="67">
                  <c:v>24.330484363636362</c:v>
                </c:pt>
                <c:pt idx="68">
                  <c:v>22.733332636363638</c:v>
                </c:pt>
                <c:pt idx="69">
                  <c:v>20.512416181818182</c:v>
                </c:pt>
                <c:pt idx="70">
                  <c:v>20.57729927272727</c:v>
                </c:pt>
                <c:pt idx="71">
                  <c:v>23.57256409090909</c:v>
                </c:pt>
                <c:pt idx="72">
                  <c:v>25.814648181818182</c:v>
                </c:pt>
                <c:pt idx="73">
                  <c:v>26.188093272727276</c:v>
                </c:pt>
                <c:pt idx="74">
                  <c:v>25.251385363636363</c:v>
                </c:pt>
                <c:pt idx="75">
                  <c:v>23.462800909090909</c:v>
                </c:pt>
                <c:pt idx="76">
                  <c:v>21.386593272727275</c:v>
                </c:pt>
                <c:pt idx="77">
                  <c:v>22.101617272727271</c:v>
                </c:pt>
                <c:pt idx="78">
                  <c:v>22.620912818181818</c:v>
                </c:pt>
                <c:pt idx="79">
                  <c:v>23.231836363636365</c:v>
                </c:pt>
                <c:pt idx="80">
                  <c:v>21.539773545454544</c:v>
                </c:pt>
                <c:pt idx="81">
                  <c:v>20.955139909090907</c:v>
                </c:pt>
                <c:pt idx="82">
                  <c:v>20.446834727272726</c:v>
                </c:pt>
                <c:pt idx="83">
                  <c:v>18.83639190909091</c:v>
                </c:pt>
                <c:pt idx="84">
                  <c:v>15.977132363636365</c:v>
                </c:pt>
                <c:pt idx="85">
                  <c:v>16.050279545454547</c:v>
                </c:pt>
                <c:pt idx="86">
                  <c:v>17.922756727272727</c:v>
                </c:pt>
                <c:pt idx="87">
                  <c:v>17.466110272727271</c:v>
                </c:pt>
                <c:pt idx="88">
                  <c:v>18.310416454545457</c:v>
                </c:pt>
                <c:pt idx="89">
                  <c:v>19.245607818181817</c:v>
                </c:pt>
                <c:pt idx="90">
                  <c:v>18.309824363636363</c:v>
                </c:pt>
                <c:pt idx="91">
                  <c:v>17.448480272727274</c:v>
                </c:pt>
                <c:pt idx="92">
                  <c:v>17.858570454545454</c:v>
                </c:pt>
                <c:pt idx="93">
                  <c:v>20.593339999999998</c:v>
                </c:pt>
                <c:pt idx="94">
                  <c:v>24.074514636363634</c:v>
                </c:pt>
                <c:pt idx="95">
                  <c:v>24.521960818181817</c:v>
                </c:pt>
                <c:pt idx="96">
                  <c:v>24.238034363636366</c:v>
                </c:pt>
                <c:pt idx="97">
                  <c:v>23.350142090909088</c:v>
                </c:pt>
                <c:pt idx="98">
                  <c:v>23.416769181818182</c:v>
                </c:pt>
                <c:pt idx="99">
                  <c:v>25.90821318181818</c:v>
                </c:pt>
                <c:pt idx="100">
                  <c:v>26.38580745454545</c:v>
                </c:pt>
                <c:pt idx="101">
                  <c:v>27.142476090909092</c:v>
                </c:pt>
                <c:pt idx="102">
                  <c:v>28.103978818181815</c:v>
                </c:pt>
                <c:pt idx="103">
                  <c:v>27.136310909090906</c:v>
                </c:pt>
                <c:pt idx="104">
                  <c:v>23.980649909090907</c:v>
                </c:pt>
                <c:pt idx="105">
                  <c:v>23.07782109090909</c:v>
                </c:pt>
                <c:pt idx="106">
                  <c:v>25.77335590909091</c:v>
                </c:pt>
                <c:pt idx="107">
                  <c:v>26.339130181818184</c:v>
                </c:pt>
                <c:pt idx="108">
                  <c:v>28.219952272727269</c:v>
                </c:pt>
                <c:pt idx="109">
                  <c:v>27.111278090909089</c:v>
                </c:pt>
                <c:pt idx="110">
                  <c:v>25.231044999999998</c:v>
                </c:pt>
                <c:pt idx="111">
                  <c:v>22.847772181818183</c:v>
                </c:pt>
                <c:pt idx="112">
                  <c:v>21.437315090909088</c:v>
                </c:pt>
                <c:pt idx="113">
                  <c:v>22.397064363636368</c:v>
                </c:pt>
                <c:pt idx="114">
                  <c:v>23.104211272727273</c:v>
                </c:pt>
                <c:pt idx="115">
                  <c:v>22.887064272727272</c:v>
                </c:pt>
                <c:pt idx="116">
                  <c:v>24.214003090909092</c:v>
                </c:pt>
                <c:pt idx="117">
                  <c:v>24.327326363636359</c:v>
                </c:pt>
                <c:pt idx="118">
                  <c:v>22.194597090909092</c:v>
                </c:pt>
                <c:pt idx="119">
                  <c:v>22.236043090909089</c:v>
                </c:pt>
                <c:pt idx="120">
                  <c:v>22.673184545454546</c:v>
                </c:pt>
                <c:pt idx="121">
                  <c:v>23.93629</c:v>
                </c:pt>
                <c:pt idx="122">
                  <c:v>23.68942209090909</c:v>
                </c:pt>
                <c:pt idx="123">
                  <c:v>23.355537999999999</c:v>
                </c:pt>
                <c:pt idx="124">
                  <c:v>22.51205836363636</c:v>
                </c:pt>
                <c:pt idx="125">
                  <c:v>20.927380090909093</c:v>
                </c:pt>
                <c:pt idx="126">
                  <c:v>20.941570454545452</c:v>
                </c:pt>
                <c:pt idx="127">
                  <c:v>22.148530181818181</c:v>
                </c:pt>
                <c:pt idx="128">
                  <c:v>24.197520636363638</c:v>
                </c:pt>
                <c:pt idx="129">
                  <c:v>27.154019090909092</c:v>
                </c:pt>
                <c:pt idx="130">
                  <c:v>24.534882454545453</c:v>
                </c:pt>
                <c:pt idx="131">
                  <c:v>24.500512000000001</c:v>
                </c:pt>
                <c:pt idx="132">
                  <c:v>23.440529545454549</c:v>
                </c:pt>
                <c:pt idx="133">
                  <c:v>22.916201999999998</c:v>
                </c:pt>
                <c:pt idx="134">
                  <c:v>24.06878318181818</c:v>
                </c:pt>
                <c:pt idx="135">
                  <c:v>23.652269727272728</c:v>
                </c:pt>
                <c:pt idx="136">
                  <c:v>24.656915181818182</c:v>
                </c:pt>
                <c:pt idx="137">
                  <c:v>24.195751999999999</c:v>
                </c:pt>
                <c:pt idx="138">
                  <c:v>24.970744818181821</c:v>
                </c:pt>
                <c:pt idx="139">
                  <c:v>23.767843636363637</c:v>
                </c:pt>
                <c:pt idx="140">
                  <c:v>22.264008999999998</c:v>
                </c:pt>
                <c:pt idx="141">
                  <c:v>25.117633999999999</c:v>
                </c:pt>
                <c:pt idx="142">
                  <c:v>24.554230818181814</c:v>
                </c:pt>
                <c:pt idx="143">
                  <c:v>24.226289545454545</c:v>
                </c:pt>
                <c:pt idx="144">
                  <c:v>25.26671690909091</c:v>
                </c:pt>
                <c:pt idx="145">
                  <c:v>24.617365636363637</c:v>
                </c:pt>
                <c:pt idx="146">
                  <c:v>24.746477545454546</c:v>
                </c:pt>
                <c:pt idx="147">
                  <c:v>23.642344545454545</c:v>
                </c:pt>
                <c:pt idx="148">
                  <c:v>25.540421363636366</c:v>
                </c:pt>
                <c:pt idx="149">
                  <c:v>26.689409000000001</c:v>
                </c:pt>
                <c:pt idx="150">
                  <c:v>23.901104818181818</c:v>
                </c:pt>
                <c:pt idx="151">
                  <c:v>24.676789181818183</c:v>
                </c:pt>
                <c:pt idx="152">
                  <c:v>26.148203090909092</c:v>
                </c:pt>
                <c:pt idx="153">
                  <c:v>24.337229545454548</c:v>
                </c:pt>
                <c:pt idx="154">
                  <c:v>24.634830909090912</c:v>
                </c:pt>
                <c:pt idx="155">
                  <c:v>24.122751272727271</c:v>
                </c:pt>
                <c:pt idx="156">
                  <c:v>26.662669363636365</c:v>
                </c:pt>
                <c:pt idx="157">
                  <c:v>26.70270709090909</c:v>
                </c:pt>
                <c:pt idx="158">
                  <c:v>26.299376545454543</c:v>
                </c:pt>
                <c:pt idx="159">
                  <c:v>23.962383363636363</c:v>
                </c:pt>
                <c:pt idx="160">
                  <c:v>22.554692454545453</c:v>
                </c:pt>
                <c:pt idx="161">
                  <c:v>23.091834818181816</c:v>
                </c:pt>
                <c:pt idx="162">
                  <c:v>25.860814818181815</c:v>
                </c:pt>
                <c:pt idx="163">
                  <c:v>25.763722000000001</c:v>
                </c:pt>
                <c:pt idx="164">
                  <c:v>25.228069545454545</c:v>
                </c:pt>
                <c:pt idx="165">
                  <c:v>25.828990636363635</c:v>
                </c:pt>
                <c:pt idx="166">
                  <c:v>23.849899272727271</c:v>
                </c:pt>
                <c:pt idx="167">
                  <c:v>23.465965363636364</c:v>
                </c:pt>
                <c:pt idx="168">
                  <c:v>22.020836181818183</c:v>
                </c:pt>
                <c:pt idx="169">
                  <c:v>24.68630809090909</c:v>
                </c:pt>
                <c:pt idx="170">
                  <c:v>24.705990727272724</c:v>
                </c:pt>
                <c:pt idx="171">
                  <c:v>25.837434818181819</c:v>
                </c:pt>
                <c:pt idx="172">
                  <c:v>23.596340545454545</c:v>
                </c:pt>
                <c:pt idx="173">
                  <c:v>23.417537272727273</c:v>
                </c:pt>
                <c:pt idx="174">
                  <c:v>22.090730909090908</c:v>
                </c:pt>
                <c:pt idx="175">
                  <c:v>22.598230454545455</c:v>
                </c:pt>
                <c:pt idx="176">
                  <c:v>25.356856272727274</c:v>
                </c:pt>
                <c:pt idx="177">
                  <c:v>23.611101727272729</c:v>
                </c:pt>
                <c:pt idx="178">
                  <c:v>23.955344727272724</c:v>
                </c:pt>
                <c:pt idx="179">
                  <c:v>24.288994363636363</c:v>
                </c:pt>
                <c:pt idx="180">
                  <c:v>22.501765000000002</c:v>
                </c:pt>
                <c:pt idx="181">
                  <c:v>21.345299818181818</c:v>
                </c:pt>
                <c:pt idx="182">
                  <c:v>21.65596009090909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2-4BBC-BE51-4FF93418CC5D}"/>
            </c:ext>
          </c:extLst>
        </c:ser>
        <c:ser>
          <c:idx val="1"/>
          <c:order val="1"/>
          <c:tx>
            <c:strRef>
              <c:f>'Figure 18-19'!$C$4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18-19'!$A$5:$A$187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18-19'!$C$5:$C$187</c:f>
              <c:numCache>
                <c:formatCode>#,##0.0;\-#,##0.0</c:formatCode>
                <c:ptCount val="183"/>
                <c:pt idx="0">
                  <c:v>21.319868818181817</c:v>
                </c:pt>
                <c:pt idx="1">
                  <c:v>21.385181727272727</c:v>
                </c:pt>
                <c:pt idx="2">
                  <c:v>21.426971636363636</c:v>
                </c:pt>
                <c:pt idx="3">
                  <c:v>22.360835909090909</c:v>
                </c:pt>
                <c:pt idx="4">
                  <c:v>19.281033636363635</c:v>
                </c:pt>
                <c:pt idx="5">
                  <c:v>18.718232272727274</c:v>
                </c:pt>
                <c:pt idx="6">
                  <c:v>20.695551727272726</c:v>
                </c:pt>
                <c:pt idx="7">
                  <c:v>20.778465909090908</c:v>
                </c:pt>
                <c:pt idx="8">
                  <c:v>20.211117818181819</c:v>
                </c:pt>
                <c:pt idx="9">
                  <c:v>22.785755090909092</c:v>
                </c:pt>
                <c:pt idx="10">
                  <c:v>23.220484818181816</c:v>
                </c:pt>
                <c:pt idx="11">
                  <c:v>20.341059999999999</c:v>
                </c:pt>
                <c:pt idx="12">
                  <c:v>23.122454272727271</c:v>
                </c:pt>
                <c:pt idx="13">
                  <c:v>26.415860090909092</c:v>
                </c:pt>
                <c:pt idx="14">
                  <c:v>24.13145572727273</c:v>
                </c:pt>
                <c:pt idx="15">
                  <c:v>22.150125090909089</c:v>
                </c:pt>
                <c:pt idx="16">
                  <c:v>23.908015909090906</c:v>
                </c:pt>
                <c:pt idx="17">
                  <c:v>24.663981454545457</c:v>
                </c:pt>
                <c:pt idx="18">
                  <c:v>20.612259636363635</c:v>
                </c:pt>
                <c:pt idx="19">
                  <c:v>19.328718181818182</c:v>
                </c:pt>
                <c:pt idx="20">
                  <c:v>22.440700545454547</c:v>
                </c:pt>
                <c:pt idx="21">
                  <c:v>22.428715454545454</c:v>
                </c:pt>
                <c:pt idx="22">
                  <c:v>20.730507272727273</c:v>
                </c:pt>
                <c:pt idx="23">
                  <c:v>20.258941818181817</c:v>
                </c:pt>
                <c:pt idx="24">
                  <c:v>23.939375636363636</c:v>
                </c:pt>
                <c:pt idx="25">
                  <c:v>23.52340781818182</c:v>
                </c:pt>
                <c:pt idx="26">
                  <c:v>21.811102090909088</c:v>
                </c:pt>
                <c:pt idx="27">
                  <c:v>23.542901909090912</c:v>
                </c:pt>
                <c:pt idx="28">
                  <c:v>22.471590999999997</c:v>
                </c:pt>
                <c:pt idx="29">
                  <c:v>23.023729181818183</c:v>
                </c:pt>
                <c:pt idx="30">
                  <c:v>21.701623363636365</c:v>
                </c:pt>
                <c:pt idx="31">
                  <c:v>25.708701909090912</c:v>
                </c:pt>
                <c:pt idx="32">
                  <c:v>22.414376636363638</c:v>
                </c:pt>
                <c:pt idx="33">
                  <c:v>21.867408909090909</c:v>
                </c:pt>
                <c:pt idx="34">
                  <c:v>24.27621090909091</c:v>
                </c:pt>
                <c:pt idx="35">
                  <c:v>27.160655454545456</c:v>
                </c:pt>
                <c:pt idx="36">
                  <c:v>24.006148363636363</c:v>
                </c:pt>
                <c:pt idx="37">
                  <c:v>26.373156363636362</c:v>
                </c:pt>
                <c:pt idx="38">
                  <c:v>26.82045918181818</c:v>
                </c:pt>
                <c:pt idx="39">
                  <c:v>22.780234727272727</c:v>
                </c:pt>
                <c:pt idx="40">
                  <c:v>22.426150454545454</c:v>
                </c:pt>
                <c:pt idx="41">
                  <c:v>23.825162545454546</c:v>
                </c:pt>
                <c:pt idx="42">
                  <c:v>26.827012</c:v>
                </c:pt>
                <c:pt idx="43">
                  <c:v>26.154217363636363</c:v>
                </c:pt>
                <c:pt idx="44">
                  <c:v>24.268613909090909</c:v>
                </c:pt>
                <c:pt idx="45">
                  <c:v>23.950167545454548</c:v>
                </c:pt>
                <c:pt idx="46">
                  <c:v>20.914180636363636</c:v>
                </c:pt>
                <c:pt idx="47">
                  <c:v>20.883342181818183</c:v>
                </c:pt>
                <c:pt idx="48">
                  <c:v>25.289402727272726</c:v>
                </c:pt>
                <c:pt idx="49">
                  <c:v>23.294640727272728</c:v>
                </c:pt>
                <c:pt idx="50">
                  <c:v>24.633639636363636</c:v>
                </c:pt>
                <c:pt idx="51">
                  <c:v>22.901978545454543</c:v>
                </c:pt>
                <c:pt idx="52">
                  <c:v>24.339869636363638</c:v>
                </c:pt>
                <c:pt idx="53">
                  <c:v>21.478456272727271</c:v>
                </c:pt>
                <c:pt idx="54">
                  <c:v>21.475615181818181</c:v>
                </c:pt>
                <c:pt idx="55">
                  <c:v>24.196543363636366</c:v>
                </c:pt>
                <c:pt idx="56">
                  <c:v>27.670574999999999</c:v>
                </c:pt>
                <c:pt idx="57">
                  <c:v>24.595348909090909</c:v>
                </c:pt>
                <c:pt idx="58">
                  <c:v>27.588272272727274</c:v>
                </c:pt>
                <c:pt idx="59">
                  <c:v>22.540196000000002</c:v>
                </c:pt>
                <c:pt idx="60">
                  <c:v>21.770728818181816</c:v>
                </c:pt>
                <c:pt idx="61">
                  <c:v>20.618510636363638</c:v>
                </c:pt>
                <c:pt idx="62">
                  <c:v>25.922776727272726</c:v>
                </c:pt>
                <c:pt idx="63">
                  <c:v>27.870895545454548</c:v>
                </c:pt>
                <c:pt idx="64">
                  <c:v>26.076925727272727</c:v>
                </c:pt>
                <c:pt idx="65">
                  <c:v>22.808197636363637</c:v>
                </c:pt>
                <c:pt idx="66">
                  <c:v>24.038632636363637</c:v>
                </c:pt>
                <c:pt idx="67">
                  <c:v>22.82725409090909</c:v>
                </c:pt>
                <c:pt idx="68">
                  <c:v>22.469956181818183</c:v>
                </c:pt>
                <c:pt idx="69">
                  <c:v>25.606764545454546</c:v>
                </c:pt>
                <c:pt idx="70">
                  <c:v>26.725930727272729</c:v>
                </c:pt>
                <c:pt idx="71">
                  <c:v>28.862049818181823</c:v>
                </c:pt>
                <c:pt idx="72">
                  <c:v>29.104452090909092</c:v>
                </c:pt>
                <c:pt idx="73">
                  <c:v>27.767048272727273</c:v>
                </c:pt>
                <c:pt idx="74">
                  <c:v>21.384744181818178</c:v>
                </c:pt>
                <c:pt idx="75">
                  <c:v>22.497650999999998</c:v>
                </c:pt>
                <c:pt idx="76">
                  <c:v>22.694314545454542</c:v>
                </c:pt>
                <c:pt idx="77">
                  <c:v>24.727045454545454</c:v>
                </c:pt>
                <c:pt idx="78">
                  <c:v>21.504189454545454</c:v>
                </c:pt>
                <c:pt idx="79">
                  <c:v>21.657370818181818</c:v>
                </c:pt>
                <c:pt idx="80">
                  <c:v>21.67179236363636</c:v>
                </c:pt>
                <c:pt idx="81">
                  <c:v>19.598034727272726</c:v>
                </c:pt>
                <c:pt idx="82">
                  <c:v>18.487730636363636</c:v>
                </c:pt>
                <c:pt idx="83">
                  <c:v>17.749760636363636</c:v>
                </c:pt>
                <c:pt idx="84">
                  <c:v>17.056462454545454</c:v>
                </c:pt>
                <c:pt idx="85">
                  <c:v>16.743261363636364</c:v>
                </c:pt>
                <c:pt idx="86">
                  <c:v>17.62028581818182</c:v>
                </c:pt>
                <c:pt idx="87">
                  <c:v>19.755891909090909</c:v>
                </c:pt>
                <c:pt idx="88">
                  <c:v>18.901949727272726</c:v>
                </c:pt>
                <c:pt idx="89">
                  <c:v>18.547853727272727</c:v>
                </c:pt>
                <c:pt idx="90">
                  <c:v>19.060557363636363</c:v>
                </c:pt>
                <c:pt idx="91">
                  <c:v>17.688576363636365</c:v>
                </c:pt>
                <c:pt idx="92">
                  <c:v>17.291901727272727</c:v>
                </c:pt>
                <c:pt idx="93">
                  <c:v>22.774887272727273</c:v>
                </c:pt>
                <c:pt idx="94">
                  <c:v>22.441182818181819</c:v>
                </c:pt>
                <c:pt idx="95">
                  <c:v>21.417031454545455</c:v>
                </c:pt>
                <c:pt idx="96">
                  <c:v>19.779652272727272</c:v>
                </c:pt>
                <c:pt idx="97">
                  <c:v>23.980376272727273</c:v>
                </c:pt>
                <c:pt idx="98">
                  <c:v>23.325051454545452</c:v>
                </c:pt>
                <c:pt idx="99">
                  <c:v>30.30817590909091</c:v>
                </c:pt>
                <c:pt idx="100">
                  <c:v>25.843737090909091</c:v>
                </c:pt>
                <c:pt idx="101">
                  <c:v>27.502297818181823</c:v>
                </c:pt>
                <c:pt idx="102">
                  <c:v>23.718641454545455</c:v>
                </c:pt>
                <c:pt idx="103">
                  <c:v>22.605469909090907</c:v>
                </c:pt>
                <c:pt idx="104">
                  <c:v>23.448442</c:v>
                </c:pt>
                <c:pt idx="105">
                  <c:v>26.22394409090909</c:v>
                </c:pt>
                <c:pt idx="106">
                  <c:v>25.467632363636366</c:v>
                </c:pt>
                <c:pt idx="107">
                  <c:v>24.933821181818178</c:v>
                </c:pt>
                <c:pt idx="108">
                  <c:v>24.373185818181817</c:v>
                </c:pt>
                <c:pt idx="109">
                  <c:v>23.900815181818182</c:v>
                </c:pt>
                <c:pt idx="110">
                  <c:v>25.099301545454544</c:v>
                </c:pt>
                <c:pt idx="111">
                  <c:v>29.954346909090908</c:v>
                </c:pt>
                <c:pt idx="112">
                  <c:v>29.084056363636364</c:v>
                </c:pt>
                <c:pt idx="113">
                  <c:v>27.026592181818184</c:v>
                </c:pt>
                <c:pt idx="114">
                  <c:v>24.187479272727273</c:v>
                </c:pt>
                <c:pt idx="115">
                  <c:v>22.885178818181817</c:v>
                </c:pt>
                <c:pt idx="116">
                  <c:v>21.958870272727275</c:v>
                </c:pt>
                <c:pt idx="117">
                  <c:v>20.708039818181817</c:v>
                </c:pt>
                <c:pt idx="118">
                  <c:v>22.910641727272729</c:v>
                </c:pt>
                <c:pt idx="119">
                  <c:v>23.348127454545455</c:v>
                </c:pt>
                <c:pt idx="120">
                  <c:v>24.522473454545455</c:v>
                </c:pt>
                <c:pt idx="121">
                  <c:v>27.999611818181819</c:v>
                </c:pt>
                <c:pt idx="122">
                  <c:v>24.935902454545456</c:v>
                </c:pt>
                <c:pt idx="123">
                  <c:v>22.659512272727273</c:v>
                </c:pt>
                <c:pt idx="124">
                  <c:v>22.963345</c:v>
                </c:pt>
                <c:pt idx="125">
                  <c:v>24.099482363636366</c:v>
                </c:pt>
                <c:pt idx="126">
                  <c:v>23.021757272727275</c:v>
                </c:pt>
                <c:pt idx="127">
                  <c:v>27.571076727272725</c:v>
                </c:pt>
                <c:pt idx="128">
                  <c:v>24.082479818181817</c:v>
                </c:pt>
                <c:pt idx="129">
                  <c:v>22.515135090909091</c:v>
                </c:pt>
                <c:pt idx="130">
                  <c:v>21.940355636363634</c:v>
                </c:pt>
                <c:pt idx="131">
                  <c:v>22.303317636363637</c:v>
                </c:pt>
                <c:pt idx="132">
                  <c:v>23.444299636363638</c:v>
                </c:pt>
                <c:pt idx="133">
                  <c:v>26.770719999999997</c:v>
                </c:pt>
                <c:pt idx="134">
                  <c:v>24.725088</c:v>
                </c:pt>
                <c:pt idx="135">
                  <c:v>24.773680181818179</c:v>
                </c:pt>
                <c:pt idx="136">
                  <c:v>24.283369818181818</c:v>
                </c:pt>
                <c:pt idx="137">
                  <c:v>21.681854727272725</c:v>
                </c:pt>
                <c:pt idx="138">
                  <c:v>21.398767454545453</c:v>
                </c:pt>
                <c:pt idx="139">
                  <c:v>26.475876545454543</c:v>
                </c:pt>
                <c:pt idx="140">
                  <c:v>23.118841</c:v>
                </c:pt>
                <c:pt idx="141">
                  <c:v>23.048498727272726</c:v>
                </c:pt>
                <c:pt idx="142">
                  <c:v>22.282624272727272</c:v>
                </c:pt>
                <c:pt idx="143">
                  <c:v>20.969481181818182</c:v>
                </c:pt>
                <c:pt idx="144">
                  <c:v>20.288919</c:v>
                </c:pt>
                <c:pt idx="145">
                  <c:v>20.280330727272727</c:v>
                </c:pt>
                <c:pt idx="146">
                  <c:v>21.092584545454542</c:v>
                </c:pt>
                <c:pt idx="147">
                  <c:v>25.622535181818179</c:v>
                </c:pt>
                <c:pt idx="148">
                  <c:v>23.98350072727273</c:v>
                </c:pt>
                <c:pt idx="149">
                  <c:v>23.657149454545454</c:v>
                </c:pt>
                <c:pt idx="150">
                  <c:v>25.932607272727271</c:v>
                </c:pt>
                <c:pt idx="152">
                  <c:v>21.521407363636364</c:v>
                </c:pt>
                <c:pt idx="153">
                  <c:v>21.052820545454544</c:v>
                </c:pt>
                <c:pt idx="154">
                  <c:v>21.993616000000003</c:v>
                </c:pt>
                <c:pt idx="155">
                  <c:v>20.682111636363636</c:v>
                </c:pt>
                <c:pt idx="156">
                  <c:v>20.507577636363635</c:v>
                </c:pt>
                <c:pt idx="157">
                  <c:v>20.999055454545452</c:v>
                </c:pt>
                <c:pt idx="158">
                  <c:v>22.333039181818183</c:v>
                </c:pt>
                <c:pt idx="159">
                  <c:v>19.376538636363634</c:v>
                </c:pt>
                <c:pt idx="160">
                  <c:v>20.151101090909091</c:v>
                </c:pt>
                <c:pt idx="161">
                  <c:v>24.006465545454549</c:v>
                </c:pt>
                <c:pt idx="162">
                  <c:v>22.839892363636363</c:v>
                </c:pt>
                <c:pt idx="163">
                  <c:v>23.129774363636365</c:v>
                </c:pt>
                <c:pt idx="164">
                  <c:v>25.782171909090909</c:v>
                </c:pt>
                <c:pt idx="165">
                  <c:v>22.68812927272727</c:v>
                </c:pt>
                <c:pt idx="166">
                  <c:v>21.267936181818182</c:v>
                </c:pt>
                <c:pt idx="167">
                  <c:v>21.034213727272725</c:v>
                </c:pt>
                <c:pt idx="168">
                  <c:v>22.945426454545451</c:v>
                </c:pt>
                <c:pt idx="169">
                  <c:v>22.604422363636367</c:v>
                </c:pt>
                <c:pt idx="170">
                  <c:v>23.422774818181818</c:v>
                </c:pt>
                <c:pt idx="171">
                  <c:v>24.153214454545456</c:v>
                </c:pt>
                <c:pt idx="172">
                  <c:v>21.451079363636364</c:v>
                </c:pt>
                <c:pt idx="173">
                  <c:v>19.902592818181819</c:v>
                </c:pt>
                <c:pt idx="174">
                  <c:v>20.714098545454544</c:v>
                </c:pt>
                <c:pt idx="175">
                  <c:v>22.444226454545454</c:v>
                </c:pt>
                <c:pt idx="176">
                  <c:v>23.899346545454549</c:v>
                </c:pt>
                <c:pt idx="177">
                  <c:v>20.279996545454548</c:v>
                </c:pt>
                <c:pt idx="178">
                  <c:v>20.410660454545457</c:v>
                </c:pt>
                <c:pt idx="179">
                  <c:v>20.324898090909088</c:v>
                </c:pt>
                <c:pt idx="180">
                  <c:v>18.578755545454545</c:v>
                </c:pt>
                <c:pt idx="181">
                  <c:v>18.494600181818186</c:v>
                </c:pt>
                <c:pt idx="182">
                  <c:v>21.833802272727272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2-4BBC-BE51-4FF93418C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0407184"/>
        <c:axId val="1080410064"/>
      </c:lineChart>
      <c:dateAx>
        <c:axId val="1080407184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410064"/>
        <c:crosses val="autoZero"/>
        <c:auto val="0"/>
        <c:lblOffset val="100"/>
        <c:baseTimeUnit val="days"/>
        <c:majorUnit val="1"/>
        <c:majorTimeUnit val="months"/>
      </c:dateAx>
      <c:valAx>
        <c:axId val="108041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>
                    <a:latin typeface="Tenorite" panose="00000500000000000000" pitchFamily="2" charset="0"/>
                  </a:rPr>
                  <a:t>Daily</a:t>
                </a:r>
                <a:r>
                  <a:rPr lang="en-GB" sz="1050" baseline="0">
                    <a:latin typeface="Tenorite" panose="00000500000000000000" pitchFamily="2" charset="0"/>
                  </a:rPr>
                  <a:t> Demand (mcm/d)</a:t>
                </a:r>
                <a:endParaRPr lang="en-GB" sz="1050">
                  <a:latin typeface="Tenorite" panose="00000500000000000000" pitchFamily="2" charset="0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#,##0.0;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040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t" anchorCtr="1"/>
          <a:lstStyle/>
          <a:p>
            <a:pPr algn="ctr" rtl="0">
              <a:def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Industrial and Daily Metered YTD</a:t>
            </a:r>
          </a:p>
        </c:rich>
      </c:tx>
      <c:layout>
        <c:manualLayout>
          <c:xMode val="edge"/>
          <c:yMode val="edge"/>
          <c:x val="0.36846055555555562"/>
          <c:y val="5.24576621230896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t" anchorCtr="1"/>
        <a:lstStyle/>
        <a:p>
          <a:pPr algn="ctr" rtl="0">
            <a:defRPr lang="en-GB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18-19'!$E$4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18-19'!$D$5:$D$187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18-19'!$E$5:$E$187</c:f>
              <c:numCache>
                <c:formatCode>0.00</c:formatCode>
                <c:ptCount val="183"/>
                <c:pt idx="0">
                  <c:v>2.0936946545454548E-2</c:v>
                </c:pt>
                <c:pt idx="1">
                  <c:v>4.3827321363636366E-2</c:v>
                </c:pt>
                <c:pt idx="2">
                  <c:v>6.6158364181818183E-2</c:v>
                </c:pt>
                <c:pt idx="3">
                  <c:v>8.743461318181818E-2</c:v>
                </c:pt>
                <c:pt idx="4">
                  <c:v>0.10825075099999999</c:v>
                </c:pt>
                <c:pt idx="5">
                  <c:v>0.12875616600000001</c:v>
                </c:pt>
                <c:pt idx="6">
                  <c:v>0.14933135145454546</c:v>
                </c:pt>
                <c:pt idx="7">
                  <c:v>0.17002967881818182</c:v>
                </c:pt>
                <c:pt idx="8">
                  <c:v>0.19178201218181817</c:v>
                </c:pt>
                <c:pt idx="9">
                  <c:v>0.21387880754545455</c:v>
                </c:pt>
                <c:pt idx="10">
                  <c:v>0.23554359690909094</c:v>
                </c:pt>
                <c:pt idx="11">
                  <c:v>0.25783260654545453</c:v>
                </c:pt>
                <c:pt idx="12">
                  <c:v>0.27987644145454543</c:v>
                </c:pt>
                <c:pt idx="13">
                  <c:v>0.30042907272727276</c:v>
                </c:pt>
                <c:pt idx="14">
                  <c:v>0.32142773000000002</c:v>
                </c:pt>
                <c:pt idx="15">
                  <c:v>0.34412652799999999</c:v>
                </c:pt>
                <c:pt idx="16">
                  <c:v>0.36488072718181819</c:v>
                </c:pt>
                <c:pt idx="17">
                  <c:v>0.38649801045454546</c:v>
                </c:pt>
                <c:pt idx="18">
                  <c:v>0.40892553609090909</c:v>
                </c:pt>
                <c:pt idx="19">
                  <c:v>0.43148272672727273</c:v>
                </c:pt>
                <c:pt idx="20">
                  <c:v>0.45213809663636362</c:v>
                </c:pt>
                <c:pt idx="21">
                  <c:v>0.47345780045454544</c:v>
                </c:pt>
                <c:pt idx="22">
                  <c:v>0.4965099384545455</c:v>
                </c:pt>
                <c:pt idx="23">
                  <c:v>0.51973775136363631</c:v>
                </c:pt>
                <c:pt idx="24">
                  <c:v>0.5430243329090908</c:v>
                </c:pt>
                <c:pt idx="25">
                  <c:v>0.56619265009090902</c:v>
                </c:pt>
                <c:pt idx="26">
                  <c:v>0.58878931545454538</c:v>
                </c:pt>
                <c:pt idx="27">
                  <c:v>0.60938094700000001</c:v>
                </c:pt>
                <c:pt idx="28">
                  <c:v>0.62984678299999997</c:v>
                </c:pt>
                <c:pt idx="29">
                  <c:v>0.65253539636363633</c:v>
                </c:pt>
                <c:pt idx="30">
                  <c:v>0.67530188490909082</c:v>
                </c:pt>
                <c:pt idx="31">
                  <c:v>0.69751848818181816</c:v>
                </c:pt>
                <c:pt idx="32">
                  <c:v>0.71912463754545453</c:v>
                </c:pt>
                <c:pt idx="33">
                  <c:v>0.74201254090909097</c:v>
                </c:pt>
                <c:pt idx="34">
                  <c:v>0.76405183036363644</c:v>
                </c:pt>
                <c:pt idx="35">
                  <c:v>0.7860185645454546</c:v>
                </c:pt>
                <c:pt idx="36">
                  <c:v>0.80875573063636375</c:v>
                </c:pt>
                <c:pt idx="37">
                  <c:v>0.83189970436363647</c:v>
                </c:pt>
                <c:pt idx="38">
                  <c:v>0.85553942936363647</c:v>
                </c:pt>
                <c:pt idx="39">
                  <c:v>0.87900107372727276</c:v>
                </c:pt>
                <c:pt idx="40">
                  <c:v>0.90264055190909098</c:v>
                </c:pt>
                <c:pt idx="41">
                  <c:v>0.92498554027272739</c:v>
                </c:pt>
                <c:pt idx="42">
                  <c:v>0.94708593445454547</c:v>
                </c:pt>
                <c:pt idx="43">
                  <c:v>0.9700547160909091</c:v>
                </c:pt>
                <c:pt idx="44">
                  <c:v>0.99440226363636364</c:v>
                </c:pt>
                <c:pt idx="45">
                  <c:v>1.0188199549090908</c:v>
                </c:pt>
                <c:pt idx="46">
                  <c:v>1.0451043995454545</c:v>
                </c:pt>
                <c:pt idx="47">
                  <c:v>1.0692789919090908</c:v>
                </c:pt>
                <c:pt idx="48">
                  <c:v>1.0897537815454543</c:v>
                </c:pt>
                <c:pt idx="49">
                  <c:v>1.1100205589090906</c:v>
                </c:pt>
                <c:pt idx="50">
                  <c:v>1.133004660454545</c:v>
                </c:pt>
                <c:pt idx="51">
                  <c:v>1.1577759819999998</c:v>
                </c:pt>
                <c:pt idx="52">
                  <c:v>1.1813362487272723</c:v>
                </c:pt>
                <c:pt idx="53">
                  <c:v>1.2040325681818176</c:v>
                </c:pt>
                <c:pt idx="54">
                  <c:v>1.2281249403636358</c:v>
                </c:pt>
                <c:pt idx="55">
                  <c:v>1.2512744367272723</c:v>
                </c:pt>
                <c:pt idx="56">
                  <c:v>1.2739852573636361</c:v>
                </c:pt>
                <c:pt idx="57">
                  <c:v>1.2978421180909088</c:v>
                </c:pt>
                <c:pt idx="58">
                  <c:v>1.3236939819999998</c:v>
                </c:pt>
                <c:pt idx="59">
                  <c:v>1.3510140384545453</c:v>
                </c:pt>
                <c:pt idx="60">
                  <c:v>1.3798844684545453</c:v>
                </c:pt>
                <c:pt idx="61">
                  <c:v>1.4083106997272725</c:v>
                </c:pt>
                <c:pt idx="62">
                  <c:v>1.4342050739999996</c:v>
                </c:pt>
                <c:pt idx="63">
                  <c:v>1.4573883326363635</c:v>
                </c:pt>
                <c:pt idx="64">
                  <c:v>1.4816515476363634</c:v>
                </c:pt>
                <c:pt idx="65">
                  <c:v>1.5057724917272723</c:v>
                </c:pt>
                <c:pt idx="66">
                  <c:v>1.531963604363636</c:v>
                </c:pt>
                <c:pt idx="67">
                  <c:v>1.5562940887272723</c:v>
                </c:pt>
                <c:pt idx="68">
                  <c:v>1.5790274213636359</c:v>
                </c:pt>
                <c:pt idx="69">
                  <c:v>1.5995398375454541</c:v>
                </c:pt>
                <c:pt idx="70">
                  <c:v>1.6201171368181815</c:v>
                </c:pt>
                <c:pt idx="71">
                  <c:v>1.6436897009090905</c:v>
                </c:pt>
                <c:pt idx="72">
                  <c:v>1.6695043490909087</c:v>
                </c:pt>
                <c:pt idx="73">
                  <c:v>1.6956924423636359</c:v>
                </c:pt>
                <c:pt idx="74">
                  <c:v>1.7209438277272724</c:v>
                </c:pt>
                <c:pt idx="75">
                  <c:v>1.7444066286363633</c:v>
                </c:pt>
                <c:pt idx="76">
                  <c:v>1.7657932219090906</c:v>
                </c:pt>
                <c:pt idx="77">
                  <c:v>1.7878948391818179</c:v>
                </c:pt>
                <c:pt idx="78">
                  <c:v>1.8105157519999995</c:v>
                </c:pt>
                <c:pt idx="79">
                  <c:v>1.833747588363636</c:v>
                </c:pt>
                <c:pt idx="80">
                  <c:v>1.8552873619090906</c:v>
                </c:pt>
                <c:pt idx="81">
                  <c:v>1.8762425018181814</c:v>
                </c:pt>
                <c:pt idx="82">
                  <c:v>1.896689336545454</c:v>
                </c:pt>
                <c:pt idx="83">
                  <c:v>1.9155257284545451</c:v>
                </c:pt>
                <c:pt idx="84">
                  <c:v>1.9315028608181815</c:v>
                </c:pt>
                <c:pt idx="85">
                  <c:v>1.9475531403636359</c:v>
                </c:pt>
                <c:pt idx="86">
                  <c:v>1.9654758970909088</c:v>
                </c:pt>
                <c:pt idx="87">
                  <c:v>1.9829420073636361</c:v>
                </c:pt>
                <c:pt idx="88">
                  <c:v>2.0012524238181815</c:v>
                </c:pt>
                <c:pt idx="89">
                  <c:v>2.0204980316363632</c:v>
                </c:pt>
                <c:pt idx="90">
                  <c:v>2.0388078559999996</c:v>
                </c:pt>
                <c:pt idx="91">
                  <c:v>2.0562563362727269</c:v>
                </c:pt>
                <c:pt idx="92">
                  <c:v>2.0741149067272722</c:v>
                </c:pt>
                <c:pt idx="93">
                  <c:v>2.0947082467272722</c:v>
                </c:pt>
                <c:pt idx="94">
                  <c:v>2.1187827613636361</c:v>
                </c:pt>
                <c:pt idx="95">
                  <c:v>2.143304722181818</c:v>
                </c:pt>
                <c:pt idx="96">
                  <c:v>2.1675427565454544</c:v>
                </c:pt>
                <c:pt idx="97">
                  <c:v>2.1908928986363634</c:v>
                </c:pt>
                <c:pt idx="98">
                  <c:v>2.2143096678181817</c:v>
                </c:pt>
                <c:pt idx="99">
                  <c:v>2.240217881</c:v>
                </c:pt>
                <c:pt idx="100">
                  <c:v>2.2666036884545457</c:v>
                </c:pt>
                <c:pt idx="101">
                  <c:v>2.2937461645454547</c:v>
                </c:pt>
                <c:pt idx="102">
                  <c:v>2.3218501433636365</c:v>
                </c:pt>
                <c:pt idx="103">
                  <c:v>2.3489864542727275</c:v>
                </c:pt>
                <c:pt idx="104">
                  <c:v>2.3729671041818183</c:v>
                </c:pt>
                <c:pt idx="105">
                  <c:v>2.3960449252727276</c:v>
                </c:pt>
                <c:pt idx="106">
                  <c:v>2.4218182811818183</c:v>
                </c:pt>
                <c:pt idx="107">
                  <c:v>2.4481574113636366</c:v>
                </c:pt>
                <c:pt idx="108">
                  <c:v>2.476377363636364</c:v>
                </c:pt>
                <c:pt idx="109">
                  <c:v>2.5034886417272735</c:v>
                </c:pt>
                <c:pt idx="110">
                  <c:v>2.5287196867272734</c:v>
                </c:pt>
                <c:pt idx="111">
                  <c:v>2.5515674589090915</c:v>
                </c:pt>
                <c:pt idx="112">
                  <c:v>2.5730047740000006</c:v>
                </c:pt>
                <c:pt idx="113">
                  <c:v>2.5954018383636366</c:v>
                </c:pt>
                <c:pt idx="114">
                  <c:v>2.6185060496363639</c:v>
                </c:pt>
                <c:pt idx="115">
                  <c:v>2.6413931139090914</c:v>
                </c:pt>
                <c:pt idx="116">
                  <c:v>2.6656071170000004</c:v>
                </c:pt>
                <c:pt idx="117">
                  <c:v>2.689934443363637</c:v>
                </c:pt>
                <c:pt idx="118">
                  <c:v>2.7121290404545459</c:v>
                </c:pt>
                <c:pt idx="119">
                  <c:v>2.7343650835454549</c:v>
                </c:pt>
                <c:pt idx="120">
                  <c:v>2.7570382680909096</c:v>
                </c:pt>
                <c:pt idx="121">
                  <c:v>2.78097455809091</c:v>
                </c:pt>
                <c:pt idx="122">
                  <c:v>2.8046639801818185</c:v>
                </c:pt>
                <c:pt idx="123">
                  <c:v>2.8280195181818186</c:v>
                </c:pt>
                <c:pt idx="124">
                  <c:v>2.8505315765454546</c:v>
                </c:pt>
                <c:pt idx="125">
                  <c:v>2.871458956636364</c:v>
                </c:pt>
                <c:pt idx="126">
                  <c:v>2.8924005270909094</c:v>
                </c:pt>
                <c:pt idx="127">
                  <c:v>2.9145490572727275</c:v>
                </c:pt>
                <c:pt idx="128">
                  <c:v>2.9387465779090913</c:v>
                </c:pt>
                <c:pt idx="129">
                  <c:v>2.9659005970000001</c:v>
                </c:pt>
                <c:pt idx="130">
                  <c:v>2.9904354794545456</c:v>
                </c:pt>
                <c:pt idx="131">
                  <c:v>3.0149359914545459</c:v>
                </c:pt>
                <c:pt idx="132">
                  <c:v>3.038376521</c:v>
                </c:pt>
                <c:pt idx="133">
                  <c:v>3.0612927230000002</c:v>
                </c:pt>
                <c:pt idx="134">
                  <c:v>3.085361506181818</c:v>
                </c:pt>
                <c:pt idx="135">
                  <c:v>3.1090137759090908</c:v>
                </c:pt>
                <c:pt idx="136">
                  <c:v>3.1336706910909089</c:v>
                </c:pt>
                <c:pt idx="137">
                  <c:v>3.1578664430909087</c:v>
                </c:pt>
                <c:pt idx="138">
                  <c:v>3.1828371879090906</c:v>
                </c:pt>
                <c:pt idx="139">
                  <c:v>3.206605031545454</c:v>
                </c:pt>
                <c:pt idx="140">
                  <c:v>3.2288690405454541</c:v>
                </c:pt>
                <c:pt idx="141">
                  <c:v>3.2539866745454544</c:v>
                </c:pt>
                <c:pt idx="142">
                  <c:v>3.2785409053636356</c:v>
                </c:pt>
                <c:pt idx="143">
                  <c:v>3.3027671949090904</c:v>
                </c:pt>
                <c:pt idx="144">
                  <c:v>3.3280339118181814</c:v>
                </c:pt>
                <c:pt idx="145">
                  <c:v>3.3526512774545449</c:v>
                </c:pt>
                <c:pt idx="146">
                  <c:v>3.3773977549999996</c:v>
                </c:pt>
                <c:pt idx="147">
                  <c:v>3.4010400995454542</c:v>
                </c:pt>
                <c:pt idx="148">
                  <c:v>3.4265805209090905</c:v>
                </c:pt>
                <c:pt idx="149">
                  <c:v>3.4532699299090903</c:v>
                </c:pt>
                <c:pt idx="150">
                  <c:v>3.4771710347272724</c:v>
                </c:pt>
                <c:pt idx="151">
                  <c:v>3.5018478239090904</c:v>
                </c:pt>
                <c:pt idx="152">
                  <c:v>3.5279960269999995</c:v>
                </c:pt>
                <c:pt idx="153">
                  <c:v>3.5523332565454542</c:v>
                </c:pt>
                <c:pt idx="154">
                  <c:v>3.5769680874545453</c:v>
                </c:pt>
                <c:pt idx="155">
                  <c:v>3.6010908387272726</c:v>
                </c:pt>
                <c:pt idx="156">
                  <c:v>3.6277535080909087</c:v>
                </c:pt>
                <c:pt idx="157">
                  <c:v>3.6544562151818178</c:v>
                </c:pt>
                <c:pt idx="158">
                  <c:v>3.6807555917272721</c:v>
                </c:pt>
                <c:pt idx="159">
                  <c:v>3.7047179750909085</c:v>
                </c:pt>
                <c:pt idx="160">
                  <c:v>3.7272726675454542</c:v>
                </c:pt>
                <c:pt idx="161">
                  <c:v>3.7503645023636358</c:v>
                </c:pt>
                <c:pt idx="162">
                  <c:v>3.7762253171818179</c:v>
                </c:pt>
                <c:pt idx="163">
                  <c:v>3.8019890391818181</c:v>
                </c:pt>
                <c:pt idx="164">
                  <c:v>3.8272171087272726</c:v>
                </c:pt>
                <c:pt idx="165">
                  <c:v>3.853046099363636</c:v>
                </c:pt>
                <c:pt idx="166">
                  <c:v>3.8768959986363636</c:v>
                </c:pt>
                <c:pt idx="167">
                  <c:v>3.9003619639999996</c:v>
                </c:pt>
                <c:pt idx="168">
                  <c:v>3.922382800181818</c:v>
                </c:pt>
                <c:pt idx="169">
                  <c:v>3.9470691082727272</c:v>
                </c:pt>
                <c:pt idx="170">
                  <c:v>3.9717750989999998</c:v>
                </c:pt>
                <c:pt idx="171">
                  <c:v>3.9976125338181818</c:v>
                </c:pt>
                <c:pt idx="172">
                  <c:v>4.0212088743636363</c:v>
                </c:pt>
                <c:pt idx="173">
                  <c:v>4.0446264116363633</c:v>
                </c:pt>
                <c:pt idx="174">
                  <c:v>4.0667171425454542</c:v>
                </c:pt>
                <c:pt idx="175">
                  <c:v>4.0893153729999998</c:v>
                </c:pt>
                <c:pt idx="176">
                  <c:v>4.1146722292727276</c:v>
                </c:pt>
                <c:pt idx="177">
                  <c:v>4.1382833309999993</c:v>
                </c:pt>
                <c:pt idx="178">
                  <c:v>4.1622386757272727</c:v>
                </c:pt>
                <c:pt idx="179">
                  <c:v>4.1865276700909089</c:v>
                </c:pt>
                <c:pt idx="180">
                  <c:v>4.2090294350909092</c:v>
                </c:pt>
                <c:pt idx="181">
                  <c:v>4.2303747349090912</c:v>
                </c:pt>
                <c:pt idx="182">
                  <c:v>4.2520306950000002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2-4BBE-B844-2FFEAC831F17}"/>
            </c:ext>
          </c:extLst>
        </c:ser>
        <c:ser>
          <c:idx val="1"/>
          <c:order val="1"/>
          <c:tx>
            <c:strRef>
              <c:f>'Figure 18-19'!$F$4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18-19'!$D$5:$D$187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18-19'!$F$5:$F$187</c:f>
              <c:numCache>
                <c:formatCode>0.00</c:formatCode>
                <c:ptCount val="183"/>
                <c:pt idx="0">
                  <c:v>2.1319868818181816E-2</c:v>
                </c:pt>
                <c:pt idx="1">
                  <c:v>4.2705050545454537E-2</c:v>
                </c:pt>
                <c:pt idx="2">
                  <c:v>6.4132022181818168E-2</c:v>
                </c:pt>
                <c:pt idx="3">
                  <c:v>8.6492858090909078E-2</c:v>
                </c:pt>
                <c:pt idx="4">
                  <c:v>0.10577389172727271</c:v>
                </c:pt>
                <c:pt idx="5">
                  <c:v>0.124492124</c:v>
                </c:pt>
                <c:pt idx="6">
                  <c:v>0.1451876757272727</c:v>
                </c:pt>
                <c:pt idx="7">
                  <c:v>0.16596614163636361</c:v>
                </c:pt>
                <c:pt idx="8">
                  <c:v>0.18617725945454544</c:v>
                </c:pt>
                <c:pt idx="9">
                  <c:v>0.20896301454545455</c:v>
                </c:pt>
                <c:pt idx="10">
                  <c:v>0.23218349936363636</c:v>
                </c:pt>
                <c:pt idx="11">
                  <c:v>0.25252455936363638</c:v>
                </c:pt>
                <c:pt idx="12">
                  <c:v>0.27564701363636362</c:v>
                </c:pt>
                <c:pt idx="13">
                  <c:v>0.30206287372727275</c:v>
                </c:pt>
                <c:pt idx="14">
                  <c:v>0.32619432945454546</c:v>
                </c:pt>
                <c:pt idx="15">
                  <c:v>0.3483444545454546</c:v>
                </c:pt>
                <c:pt idx="16">
                  <c:v>0.37225247045454551</c:v>
                </c:pt>
                <c:pt idx="17">
                  <c:v>0.39691645190909097</c:v>
                </c:pt>
                <c:pt idx="18">
                  <c:v>0.41752871154545468</c:v>
                </c:pt>
                <c:pt idx="19">
                  <c:v>0.43685742972727287</c:v>
                </c:pt>
                <c:pt idx="20">
                  <c:v>0.45929813027272742</c:v>
                </c:pt>
                <c:pt idx="21">
                  <c:v>0.48172684572727287</c:v>
                </c:pt>
                <c:pt idx="22">
                  <c:v>0.50245735300000016</c:v>
                </c:pt>
                <c:pt idx="23">
                  <c:v>0.52271629481818194</c:v>
                </c:pt>
                <c:pt idx="24">
                  <c:v>0.54665567045454555</c:v>
                </c:pt>
                <c:pt idx="25">
                  <c:v>0.57017907827272729</c:v>
                </c:pt>
                <c:pt idx="26">
                  <c:v>0.59199018036363649</c:v>
                </c:pt>
                <c:pt idx="27">
                  <c:v>0.61553308227272741</c:v>
                </c:pt>
                <c:pt idx="28">
                  <c:v>0.63800467327272736</c:v>
                </c:pt>
                <c:pt idx="29">
                  <c:v>0.66102840245454564</c:v>
                </c:pt>
                <c:pt idx="30">
                  <c:v>0.68273002581818198</c:v>
                </c:pt>
                <c:pt idx="31">
                  <c:v>0.7084387277272729</c:v>
                </c:pt>
                <c:pt idx="32">
                  <c:v>0.73085310436363649</c:v>
                </c:pt>
                <c:pt idx="33">
                  <c:v>0.75272051327272738</c:v>
                </c:pt>
                <c:pt idx="34">
                  <c:v>0.77699672418181831</c:v>
                </c:pt>
                <c:pt idx="35">
                  <c:v>0.8041573796363638</c:v>
                </c:pt>
                <c:pt idx="36">
                  <c:v>0.82816352800000015</c:v>
                </c:pt>
                <c:pt idx="37">
                  <c:v>0.8545366843636365</c:v>
                </c:pt>
                <c:pt idx="38">
                  <c:v>0.88135714354545458</c:v>
                </c:pt>
                <c:pt idx="39">
                  <c:v>0.90413737827272733</c:v>
                </c:pt>
                <c:pt idx="40">
                  <c:v>0.92656352872727277</c:v>
                </c:pt>
                <c:pt idx="41">
                  <c:v>0.95038869127272729</c:v>
                </c:pt>
                <c:pt idx="42">
                  <c:v>0.97721570327272733</c:v>
                </c:pt>
                <c:pt idx="43">
                  <c:v>1.0033699206363635</c:v>
                </c:pt>
                <c:pt idx="44">
                  <c:v>1.0276385345454546</c:v>
                </c:pt>
                <c:pt idx="45">
                  <c:v>1.0515887020909092</c:v>
                </c:pt>
                <c:pt idx="46">
                  <c:v>1.0725028827272729</c:v>
                </c:pt>
                <c:pt idx="47">
                  <c:v>1.0933862249090909</c:v>
                </c:pt>
                <c:pt idx="48">
                  <c:v>1.1186756276363636</c:v>
                </c:pt>
                <c:pt idx="49">
                  <c:v>1.1419702683636366</c:v>
                </c:pt>
                <c:pt idx="50">
                  <c:v>1.1666039080000001</c:v>
                </c:pt>
                <c:pt idx="51">
                  <c:v>1.1895058865454546</c:v>
                </c:pt>
                <c:pt idx="52">
                  <c:v>1.2138457561818181</c:v>
                </c:pt>
                <c:pt idx="53">
                  <c:v>1.2353242124545454</c:v>
                </c:pt>
                <c:pt idx="54">
                  <c:v>1.2567998276363637</c:v>
                </c:pt>
                <c:pt idx="55">
                  <c:v>1.2809963710000001</c:v>
                </c:pt>
                <c:pt idx="56">
                  <c:v>1.3086669460000002</c:v>
                </c:pt>
                <c:pt idx="57">
                  <c:v>1.3332622949090913</c:v>
                </c:pt>
                <c:pt idx="58">
                  <c:v>1.3608505671818185</c:v>
                </c:pt>
                <c:pt idx="59">
                  <c:v>1.3833907631818183</c:v>
                </c:pt>
                <c:pt idx="60">
                  <c:v>1.4051614920000002</c:v>
                </c:pt>
                <c:pt idx="61">
                  <c:v>1.4257800026363638</c:v>
                </c:pt>
                <c:pt idx="62">
                  <c:v>1.4517027793636366</c:v>
                </c:pt>
                <c:pt idx="63">
                  <c:v>1.4795736749090911</c:v>
                </c:pt>
                <c:pt idx="64">
                  <c:v>1.5056506006363639</c:v>
                </c:pt>
                <c:pt idx="65">
                  <c:v>1.5284587982727276</c:v>
                </c:pt>
                <c:pt idx="66">
                  <c:v>1.5524974309090913</c:v>
                </c:pt>
                <c:pt idx="67">
                  <c:v>1.5753246850000002</c:v>
                </c:pt>
                <c:pt idx="68">
                  <c:v>1.5977946411818185</c:v>
                </c:pt>
                <c:pt idx="69">
                  <c:v>1.623401405727273</c:v>
                </c:pt>
                <c:pt idx="70">
                  <c:v>1.6501273364545457</c:v>
                </c:pt>
                <c:pt idx="71">
                  <c:v>1.6789893862727274</c:v>
                </c:pt>
                <c:pt idx="72">
                  <c:v>1.7080938383636364</c:v>
                </c:pt>
                <c:pt idx="73">
                  <c:v>1.7358608866363638</c:v>
                </c:pt>
                <c:pt idx="74">
                  <c:v>1.7572456308181821</c:v>
                </c:pt>
                <c:pt idx="75">
                  <c:v>1.779743281818182</c:v>
                </c:pt>
                <c:pt idx="76">
                  <c:v>1.8024375963636365</c:v>
                </c:pt>
                <c:pt idx="77">
                  <c:v>1.8271646418181819</c:v>
                </c:pt>
                <c:pt idx="78">
                  <c:v>1.8486688312727273</c:v>
                </c:pt>
                <c:pt idx="79">
                  <c:v>1.8703262020909093</c:v>
                </c:pt>
                <c:pt idx="80">
                  <c:v>1.8919979944545455</c:v>
                </c:pt>
                <c:pt idx="81">
                  <c:v>1.9115960291818184</c:v>
                </c:pt>
                <c:pt idx="82">
                  <c:v>1.9300837598181819</c:v>
                </c:pt>
                <c:pt idx="83">
                  <c:v>1.9478335204545456</c:v>
                </c:pt>
                <c:pt idx="84">
                  <c:v>1.9648899829090911</c:v>
                </c:pt>
                <c:pt idx="85">
                  <c:v>1.9816332442727274</c:v>
                </c:pt>
                <c:pt idx="86">
                  <c:v>1.9992535300909091</c:v>
                </c:pt>
                <c:pt idx="87">
                  <c:v>2.0190094219999999</c:v>
                </c:pt>
                <c:pt idx="88">
                  <c:v>2.0379113717272728</c:v>
                </c:pt>
                <c:pt idx="89">
                  <c:v>2.0564592254545455</c:v>
                </c:pt>
                <c:pt idx="90">
                  <c:v>2.0755197828181817</c:v>
                </c:pt>
                <c:pt idx="91">
                  <c:v>2.0932083591818182</c:v>
                </c:pt>
                <c:pt idx="92">
                  <c:v>2.1105002609090913</c:v>
                </c:pt>
                <c:pt idx="93">
                  <c:v>2.1332751481818186</c:v>
                </c:pt>
                <c:pt idx="94">
                  <c:v>2.1557163310000007</c:v>
                </c:pt>
                <c:pt idx="95">
                  <c:v>2.1771333624545459</c:v>
                </c:pt>
                <c:pt idx="96">
                  <c:v>2.1969130147272731</c:v>
                </c:pt>
                <c:pt idx="97">
                  <c:v>2.2208933910000006</c:v>
                </c:pt>
                <c:pt idx="98">
                  <c:v>2.2442184424545459</c:v>
                </c:pt>
                <c:pt idx="99">
                  <c:v>2.2745266183636366</c:v>
                </c:pt>
                <c:pt idx="100">
                  <c:v>2.3003703554545458</c:v>
                </c:pt>
                <c:pt idx="101">
                  <c:v>2.3278726532727276</c:v>
                </c:pt>
                <c:pt idx="102">
                  <c:v>2.3515912947272732</c:v>
                </c:pt>
                <c:pt idx="103">
                  <c:v>2.374196764636364</c:v>
                </c:pt>
                <c:pt idx="104">
                  <c:v>2.3976452066363638</c:v>
                </c:pt>
                <c:pt idx="105">
                  <c:v>2.4238691507272732</c:v>
                </c:pt>
                <c:pt idx="106">
                  <c:v>2.4493367830909096</c:v>
                </c:pt>
                <c:pt idx="107">
                  <c:v>2.4742706042727276</c:v>
                </c:pt>
                <c:pt idx="108">
                  <c:v>2.4986437900909095</c:v>
                </c:pt>
                <c:pt idx="109">
                  <c:v>2.5225446052727274</c:v>
                </c:pt>
                <c:pt idx="110">
                  <c:v>2.5476439068181822</c:v>
                </c:pt>
                <c:pt idx="111">
                  <c:v>2.577598253727273</c:v>
                </c:pt>
                <c:pt idx="112">
                  <c:v>2.6066823100909096</c:v>
                </c:pt>
                <c:pt idx="113">
                  <c:v>2.6337089022727276</c:v>
                </c:pt>
                <c:pt idx="114">
                  <c:v>2.6578963815454548</c:v>
                </c:pt>
                <c:pt idx="115">
                  <c:v>2.6807815603636369</c:v>
                </c:pt>
                <c:pt idx="116">
                  <c:v>2.7027404306363643</c:v>
                </c:pt>
                <c:pt idx="117">
                  <c:v>2.7234484704545463</c:v>
                </c:pt>
                <c:pt idx="118">
                  <c:v>2.7463591121818189</c:v>
                </c:pt>
                <c:pt idx="119">
                  <c:v>2.7697072396363644</c:v>
                </c:pt>
                <c:pt idx="120">
                  <c:v>2.79422971309091</c:v>
                </c:pt>
                <c:pt idx="121">
                  <c:v>2.8222293249090917</c:v>
                </c:pt>
                <c:pt idx="122">
                  <c:v>2.8471652273636372</c:v>
                </c:pt>
                <c:pt idx="123">
                  <c:v>2.8698247396363645</c:v>
                </c:pt>
                <c:pt idx="124">
                  <c:v>2.8927880846363645</c:v>
                </c:pt>
                <c:pt idx="125">
                  <c:v>2.9168875670000012</c:v>
                </c:pt>
                <c:pt idx="126">
                  <c:v>2.9399093242727288</c:v>
                </c:pt>
                <c:pt idx="127">
                  <c:v>2.9674804010000013</c:v>
                </c:pt>
                <c:pt idx="128">
                  <c:v>2.9915628808181833</c:v>
                </c:pt>
                <c:pt idx="129">
                  <c:v>3.0140780159090923</c:v>
                </c:pt>
                <c:pt idx="130">
                  <c:v>3.0360183715454561</c:v>
                </c:pt>
                <c:pt idx="131">
                  <c:v>3.0583216891818199</c:v>
                </c:pt>
                <c:pt idx="132">
                  <c:v>3.0817659888181832</c:v>
                </c:pt>
                <c:pt idx="133">
                  <c:v>3.1085367088181832</c:v>
                </c:pt>
                <c:pt idx="134">
                  <c:v>3.1332617968181835</c:v>
                </c:pt>
                <c:pt idx="135">
                  <c:v>3.1580354770000016</c:v>
                </c:pt>
                <c:pt idx="136">
                  <c:v>3.1823188468181836</c:v>
                </c:pt>
                <c:pt idx="137">
                  <c:v>3.2040007015454561</c:v>
                </c:pt>
                <c:pt idx="138">
                  <c:v>3.2253994690000019</c:v>
                </c:pt>
                <c:pt idx="139">
                  <c:v>3.2518753455454563</c:v>
                </c:pt>
                <c:pt idx="140">
                  <c:v>3.2749941865454564</c:v>
                </c:pt>
                <c:pt idx="141">
                  <c:v>3.2980426852727289</c:v>
                </c:pt>
                <c:pt idx="142">
                  <c:v>3.3203253095454559</c:v>
                </c:pt>
                <c:pt idx="143">
                  <c:v>3.3412947907272743</c:v>
                </c:pt>
                <c:pt idx="144">
                  <c:v>3.3615837097272743</c:v>
                </c:pt>
                <c:pt idx="145">
                  <c:v>3.381864040454547</c:v>
                </c:pt>
                <c:pt idx="146">
                  <c:v>3.4029566250000016</c:v>
                </c:pt>
                <c:pt idx="147">
                  <c:v>3.4285791601818194</c:v>
                </c:pt>
                <c:pt idx="148">
                  <c:v>3.4525626609090923</c:v>
                </c:pt>
                <c:pt idx="149">
                  <c:v>3.4762198103636379</c:v>
                </c:pt>
                <c:pt idx="150">
                  <c:v>3.5021524176363652</c:v>
                </c:pt>
                <c:pt idx="151">
                  <c:v>3.5021524176363652</c:v>
                </c:pt>
                <c:pt idx="152">
                  <c:v>3.5236738250000013</c:v>
                </c:pt>
                <c:pt idx="153">
                  <c:v>3.5447266455454556</c:v>
                </c:pt>
                <c:pt idx="154">
                  <c:v>3.5667202615454556</c:v>
                </c:pt>
                <c:pt idx="155">
                  <c:v>3.5874023731818192</c:v>
                </c:pt>
                <c:pt idx="156">
                  <c:v>3.6079099508181831</c:v>
                </c:pt>
                <c:pt idx="157">
                  <c:v>3.6289090062727287</c:v>
                </c:pt>
                <c:pt idx="158">
                  <c:v>3.6512420454545467</c:v>
                </c:pt>
                <c:pt idx="159">
                  <c:v>3.67061858409091</c:v>
                </c:pt>
                <c:pt idx="160">
                  <c:v>3.6907696851818192</c:v>
                </c:pt>
                <c:pt idx="161">
                  <c:v>3.7147761507272734</c:v>
                </c:pt>
                <c:pt idx="162">
                  <c:v>3.73761604309091</c:v>
                </c:pt>
                <c:pt idx="163">
                  <c:v>3.7607458174545463</c:v>
                </c:pt>
                <c:pt idx="164">
                  <c:v>3.7865279893636372</c:v>
                </c:pt>
                <c:pt idx="165">
                  <c:v>3.809216118636364</c:v>
                </c:pt>
                <c:pt idx="166">
                  <c:v>3.8304840548181822</c:v>
                </c:pt>
                <c:pt idx="167">
                  <c:v>3.8515182685454552</c:v>
                </c:pt>
                <c:pt idx="168">
                  <c:v>3.8744636950000007</c:v>
                </c:pt>
                <c:pt idx="169">
                  <c:v>3.897068117363637</c:v>
                </c:pt>
                <c:pt idx="170">
                  <c:v>3.9204908921818191</c:v>
                </c:pt>
                <c:pt idx="171">
                  <c:v>3.9446441066363644</c:v>
                </c:pt>
                <c:pt idx="172">
                  <c:v>3.9660951860000009</c:v>
                </c:pt>
                <c:pt idx="173">
                  <c:v>3.9859977788181826</c:v>
                </c:pt>
                <c:pt idx="174">
                  <c:v>4.006711877363637</c:v>
                </c:pt>
                <c:pt idx="175">
                  <c:v>4.0291561038181829</c:v>
                </c:pt>
                <c:pt idx="176">
                  <c:v>4.0530554503636376</c:v>
                </c:pt>
                <c:pt idx="177">
                  <c:v>4.0733354469090921</c:v>
                </c:pt>
                <c:pt idx="178">
                  <c:v>4.0937461073636374</c:v>
                </c:pt>
                <c:pt idx="179">
                  <c:v>4.1140710054545462</c:v>
                </c:pt>
                <c:pt idx="180">
                  <c:v>4.1326497610000006</c:v>
                </c:pt>
                <c:pt idx="181">
                  <c:v>4.1511443611818182</c:v>
                </c:pt>
                <c:pt idx="182">
                  <c:v>4.1729781634545464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2-4BBE-B844-2FFEAC831F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43677215"/>
        <c:axId val="1653113231"/>
      </c:lineChart>
      <c:dateAx>
        <c:axId val="2143677215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53113231"/>
        <c:crosses val="autoZero"/>
        <c:auto val="0"/>
        <c:lblOffset val="100"/>
        <c:baseTimeUnit val="days"/>
        <c:majorUnit val="1"/>
        <c:majorTimeUnit val="months"/>
      </c:dateAx>
      <c:valAx>
        <c:axId val="16531132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rPr>
                  <a:t>Cumulative Demand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436772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 sz="1000" b="0" i="0" u="none" strike="noStrike" kern="1200" baseline="0">
          <a:solidFill>
            <a:schemeClr val="tx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Daily Metered 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GB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18-19'!$T$4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18-19'!$S$5:$S$187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18-19'!$T$5:$T$187</c:f>
              <c:numCache>
                <c:formatCode>#,##0.0;\-#,##0.0</c:formatCode>
                <c:ptCount val="183"/>
                <c:pt idx="0">
                  <c:v>18.536946545454548</c:v>
                </c:pt>
                <c:pt idx="1">
                  <c:v>20.290374818181817</c:v>
                </c:pt>
                <c:pt idx="2">
                  <c:v>19.831042818181817</c:v>
                </c:pt>
                <c:pt idx="3">
                  <c:v>18.676248999999999</c:v>
                </c:pt>
                <c:pt idx="4">
                  <c:v>18.516137818181818</c:v>
                </c:pt>
                <c:pt idx="5">
                  <c:v>18.305415</c:v>
                </c:pt>
                <c:pt idx="6">
                  <c:v>18.475185454545457</c:v>
                </c:pt>
                <c:pt idx="7">
                  <c:v>18.598327363636365</c:v>
                </c:pt>
                <c:pt idx="8">
                  <c:v>19.652333363636362</c:v>
                </c:pt>
                <c:pt idx="9">
                  <c:v>20.096795363636364</c:v>
                </c:pt>
                <c:pt idx="10">
                  <c:v>19.564789363636361</c:v>
                </c:pt>
                <c:pt idx="11">
                  <c:v>20.189009636363636</c:v>
                </c:pt>
                <c:pt idx="12">
                  <c:v>19.843834909090909</c:v>
                </c:pt>
                <c:pt idx="13">
                  <c:v>18.352631272727272</c:v>
                </c:pt>
                <c:pt idx="14">
                  <c:v>18.798657272727272</c:v>
                </c:pt>
                <c:pt idx="15">
                  <c:v>20.298797999999998</c:v>
                </c:pt>
                <c:pt idx="16">
                  <c:v>18.554199181818181</c:v>
                </c:pt>
                <c:pt idx="17">
                  <c:v>19.317283272727273</c:v>
                </c:pt>
                <c:pt idx="18">
                  <c:v>20.127525636363636</c:v>
                </c:pt>
                <c:pt idx="19">
                  <c:v>20.257190636363639</c:v>
                </c:pt>
                <c:pt idx="20">
                  <c:v>18.355369909090907</c:v>
                </c:pt>
                <c:pt idx="21">
                  <c:v>19.019703818181817</c:v>
                </c:pt>
                <c:pt idx="22">
                  <c:v>20.952138000000001</c:v>
                </c:pt>
                <c:pt idx="23">
                  <c:v>20.827812909090909</c:v>
                </c:pt>
                <c:pt idx="24">
                  <c:v>20.686581545454544</c:v>
                </c:pt>
                <c:pt idx="25">
                  <c:v>20.668317181818182</c:v>
                </c:pt>
                <c:pt idx="26">
                  <c:v>20.096665363636362</c:v>
                </c:pt>
                <c:pt idx="27">
                  <c:v>17.991631545454545</c:v>
                </c:pt>
                <c:pt idx="28">
                  <c:v>18.065836000000001</c:v>
                </c:pt>
                <c:pt idx="29">
                  <c:v>20.188613363636364</c:v>
                </c:pt>
                <c:pt idx="30">
                  <c:v>20.366488545454548</c:v>
                </c:pt>
                <c:pt idx="31">
                  <c:v>19.816603272727274</c:v>
                </c:pt>
                <c:pt idx="32">
                  <c:v>19.206149363636364</c:v>
                </c:pt>
                <c:pt idx="33">
                  <c:v>20.287903363636364</c:v>
                </c:pt>
                <c:pt idx="34">
                  <c:v>19.439289454545456</c:v>
                </c:pt>
                <c:pt idx="35">
                  <c:v>19.466734181818182</c:v>
                </c:pt>
                <c:pt idx="36">
                  <c:v>20.33716609090909</c:v>
                </c:pt>
                <c:pt idx="37">
                  <c:v>20.743973727272728</c:v>
                </c:pt>
                <c:pt idx="38">
                  <c:v>21.139725000000002</c:v>
                </c:pt>
                <c:pt idx="39">
                  <c:v>21.061644363636361</c:v>
                </c:pt>
                <c:pt idx="40">
                  <c:v>21.139478181818184</c:v>
                </c:pt>
                <c:pt idx="41">
                  <c:v>19.944988363636362</c:v>
                </c:pt>
                <c:pt idx="42">
                  <c:v>19.600394181818181</c:v>
                </c:pt>
                <c:pt idx="43">
                  <c:v>20.568781636363635</c:v>
                </c:pt>
                <c:pt idx="44">
                  <c:v>21.847547545454542</c:v>
                </c:pt>
                <c:pt idx="45">
                  <c:v>21.917691272727271</c:v>
                </c:pt>
                <c:pt idx="46">
                  <c:v>23.684444636363637</c:v>
                </c:pt>
                <c:pt idx="47">
                  <c:v>21.574592363636363</c:v>
                </c:pt>
                <c:pt idx="48">
                  <c:v>18.074789636363636</c:v>
                </c:pt>
                <c:pt idx="49">
                  <c:v>17.966777363636364</c:v>
                </c:pt>
                <c:pt idx="50">
                  <c:v>20.684101545454546</c:v>
                </c:pt>
                <c:pt idx="51">
                  <c:v>22.571321545454545</c:v>
                </c:pt>
                <c:pt idx="52">
                  <c:v>21.360266727272727</c:v>
                </c:pt>
                <c:pt idx="53">
                  <c:v>20.396319454545456</c:v>
                </c:pt>
                <c:pt idx="54">
                  <c:v>21.592372181818185</c:v>
                </c:pt>
                <c:pt idx="55">
                  <c:v>20.649496363636363</c:v>
                </c:pt>
                <c:pt idx="56">
                  <c:v>20.310820636363637</c:v>
                </c:pt>
                <c:pt idx="57">
                  <c:v>21.556860727272728</c:v>
                </c:pt>
                <c:pt idx="58">
                  <c:v>23.551863909090908</c:v>
                </c:pt>
                <c:pt idx="59">
                  <c:v>24.820056454545455</c:v>
                </c:pt>
                <c:pt idx="60">
                  <c:v>26.17043</c:v>
                </c:pt>
                <c:pt idx="61">
                  <c:v>25.626231272727271</c:v>
                </c:pt>
                <c:pt idx="62">
                  <c:v>23.394374272727273</c:v>
                </c:pt>
                <c:pt idx="63">
                  <c:v>20.783258636363637</c:v>
                </c:pt>
                <c:pt idx="64">
                  <c:v>21.763214999999999</c:v>
                </c:pt>
                <c:pt idx="65">
                  <c:v>21.420944090909092</c:v>
                </c:pt>
                <c:pt idx="66">
                  <c:v>23.391112636363637</c:v>
                </c:pt>
                <c:pt idx="67">
                  <c:v>21.930484363636364</c:v>
                </c:pt>
                <c:pt idx="68">
                  <c:v>20.233332636363638</c:v>
                </c:pt>
                <c:pt idx="69">
                  <c:v>18.012416181818182</c:v>
                </c:pt>
                <c:pt idx="70">
                  <c:v>18.177299272727272</c:v>
                </c:pt>
                <c:pt idx="71">
                  <c:v>20.972564090909088</c:v>
                </c:pt>
                <c:pt idx="72">
                  <c:v>23.614648181818183</c:v>
                </c:pt>
                <c:pt idx="73">
                  <c:v>23.888093272727275</c:v>
                </c:pt>
                <c:pt idx="74">
                  <c:v>23.051385363636363</c:v>
                </c:pt>
                <c:pt idx="75">
                  <c:v>21.06280090909091</c:v>
                </c:pt>
                <c:pt idx="76">
                  <c:v>19.086593272727274</c:v>
                </c:pt>
                <c:pt idx="77">
                  <c:v>19.701617272727272</c:v>
                </c:pt>
                <c:pt idx="78">
                  <c:v>20.320912818181817</c:v>
                </c:pt>
                <c:pt idx="79">
                  <c:v>21.031836363636366</c:v>
                </c:pt>
                <c:pt idx="80">
                  <c:v>19.239773545454543</c:v>
                </c:pt>
                <c:pt idx="81">
                  <c:v>18.755139909090907</c:v>
                </c:pt>
                <c:pt idx="82">
                  <c:v>18.146834727272726</c:v>
                </c:pt>
                <c:pt idx="83">
                  <c:v>16.536391909090909</c:v>
                </c:pt>
                <c:pt idx="84">
                  <c:v>13.877132363636363</c:v>
                </c:pt>
                <c:pt idx="85">
                  <c:v>13.950279545454546</c:v>
                </c:pt>
                <c:pt idx="86">
                  <c:v>15.622756727272726</c:v>
                </c:pt>
                <c:pt idx="87">
                  <c:v>15.366110272727271</c:v>
                </c:pt>
                <c:pt idx="88">
                  <c:v>16.010416454545457</c:v>
                </c:pt>
                <c:pt idx="89">
                  <c:v>16.945607818181816</c:v>
                </c:pt>
                <c:pt idx="90">
                  <c:v>16.009824363636362</c:v>
                </c:pt>
                <c:pt idx="91">
                  <c:v>15.348480272727272</c:v>
                </c:pt>
                <c:pt idx="92">
                  <c:v>15.658570454545455</c:v>
                </c:pt>
                <c:pt idx="93">
                  <c:v>18.393339999999998</c:v>
                </c:pt>
                <c:pt idx="94">
                  <c:v>21.874514636363635</c:v>
                </c:pt>
                <c:pt idx="95">
                  <c:v>22.221960818181817</c:v>
                </c:pt>
                <c:pt idx="96">
                  <c:v>21.838034363636364</c:v>
                </c:pt>
                <c:pt idx="97">
                  <c:v>20.95014209090909</c:v>
                </c:pt>
                <c:pt idx="98">
                  <c:v>21.116769181818182</c:v>
                </c:pt>
                <c:pt idx="99">
                  <c:v>23.508213181818181</c:v>
                </c:pt>
                <c:pt idx="100">
                  <c:v>23.985807454545451</c:v>
                </c:pt>
                <c:pt idx="101">
                  <c:v>24.442476090909093</c:v>
                </c:pt>
                <c:pt idx="102">
                  <c:v>25.503978818181817</c:v>
                </c:pt>
                <c:pt idx="103">
                  <c:v>24.436310909090906</c:v>
                </c:pt>
                <c:pt idx="104">
                  <c:v>21.580649909090909</c:v>
                </c:pt>
                <c:pt idx="105">
                  <c:v>20.57782109090909</c:v>
                </c:pt>
                <c:pt idx="106">
                  <c:v>23.173355909090908</c:v>
                </c:pt>
                <c:pt idx="107">
                  <c:v>23.739130181818183</c:v>
                </c:pt>
                <c:pt idx="108">
                  <c:v>25.619952272727271</c:v>
                </c:pt>
                <c:pt idx="109">
                  <c:v>24.511278090909091</c:v>
                </c:pt>
                <c:pt idx="110">
                  <c:v>22.731044999999998</c:v>
                </c:pt>
                <c:pt idx="111">
                  <c:v>20.347772181818183</c:v>
                </c:pt>
                <c:pt idx="112">
                  <c:v>18.937315090909088</c:v>
                </c:pt>
                <c:pt idx="113">
                  <c:v>19.797064363636366</c:v>
                </c:pt>
                <c:pt idx="114">
                  <c:v>20.904211272727274</c:v>
                </c:pt>
                <c:pt idx="115">
                  <c:v>20.387064272727272</c:v>
                </c:pt>
                <c:pt idx="116">
                  <c:v>21.514003090909092</c:v>
                </c:pt>
                <c:pt idx="117">
                  <c:v>21.727326363636362</c:v>
                </c:pt>
                <c:pt idx="118">
                  <c:v>19.694597090909092</c:v>
                </c:pt>
                <c:pt idx="119">
                  <c:v>19.736043090909089</c:v>
                </c:pt>
                <c:pt idx="120">
                  <c:v>20.173184545454546</c:v>
                </c:pt>
                <c:pt idx="121">
                  <c:v>21.43629</c:v>
                </c:pt>
                <c:pt idx="122">
                  <c:v>21.289422090909092</c:v>
                </c:pt>
                <c:pt idx="123">
                  <c:v>20.855537999999999</c:v>
                </c:pt>
                <c:pt idx="124">
                  <c:v>19.912058363636362</c:v>
                </c:pt>
                <c:pt idx="125">
                  <c:v>18.427380090909093</c:v>
                </c:pt>
                <c:pt idx="126">
                  <c:v>18.441570454545452</c:v>
                </c:pt>
                <c:pt idx="127">
                  <c:v>19.54853018181818</c:v>
                </c:pt>
                <c:pt idx="128">
                  <c:v>21.697520636363638</c:v>
                </c:pt>
                <c:pt idx="129">
                  <c:v>24.454019090909092</c:v>
                </c:pt>
                <c:pt idx="130">
                  <c:v>21.934882454545455</c:v>
                </c:pt>
                <c:pt idx="131">
                  <c:v>21.700512</c:v>
                </c:pt>
                <c:pt idx="132">
                  <c:v>20.640529545454548</c:v>
                </c:pt>
                <c:pt idx="133">
                  <c:v>20.216201999999999</c:v>
                </c:pt>
                <c:pt idx="134">
                  <c:v>21.56878318181818</c:v>
                </c:pt>
                <c:pt idx="135">
                  <c:v>21.152269727272728</c:v>
                </c:pt>
                <c:pt idx="136">
                  <c:v>22.156915181818182</c:v>
                </c:pt>
                <c:pt idx="137">
                  <c:v>21.295752</c:v>
                </c:pt>
                <c:pt idx="138">
                  <c:v>21.870744818181819</c:v>
                </c:pt>
                <c:pt idx="139">
                  <c:v>20.467843636363636</c:v>
                </c:pt>
                <c:pt idx="140">
                  <c:v>18.864008999999999</c:v>
                </c:pt>
                <c:pt idx="141">
                  <c:v>21.817633999999998</c:v>
                </c:pt>
                <c:pt idx="142">
                  <c:v>21.654230818181816</c:v>
                </c:pt>
                <c:pt idx="143">
                  <c:v>21.026289545454546</c:v>
                </c:pt>
                <c:pt idx="144">
                  <c:v>22.26671690909091</c:v>
                </c:pt>
                <c:pt idx="145">
                  <c:v>21.617365636363637</c:v>
                </c:pt>
                <c:pt idx="146">
                  <c:v>21.746477545454546</c:v>
                </c:pt>
                <c:pt idx="147">
                  <c:v>20.642344545454545</c:v>
                </c:pt>
                <c:pt idx="148">
                  <c:v>22.540421363636366</c:v>
                </c:pt>
                <c:pt idx="149">
                  <c:v>23.689409000000001</c:v>
                </c:pt>
                <c:pt idx="150">
                  <c:v>20.901104818181818</c:v>
                </c:pt>
                <c:pt idx="151">
                  <c:v>21.676789181818183</c:v>
                </c:pt>
                <c:pt idx="152">
                  <c:v>23.048203090909091</c:v>
                </c:pt>
                <c:pt idx="153">
                  <c:v>21.237229545454547</c:v>
                </c:pt>
                <c:pt idx="154">
                  <c:v>21.53483090909091</c:v>
                </c:pt>
                <c:pt idx="155">
                  <c:v>21.222751272727272</c:v>
                </c:pt>
                <c:pt idx="156">
                  <c:v>23.862669363636364</c:v>
                </c:pt>
                <c:pt idx="157">
                  <c:v>23.70270709090909</c:v>
                </c:pt>
                <c:pt idx="158">
                  <c:v>23.399376545454544</c:v>
                </c:pt>
                <c:pt idx="159">
                  <c:v>21.062383363636364</c:v>
                </c:pt>
                <c:pt idx="160">
                  <c:v>19.554692454545453</c:v>
                </c:pt>
                <c:pt idx="161">
                  <c:v>20.091834818181816</c:v>
                </c:pt>
                <c:pt idx="162">
                  <c:v>22.960814818181817</c:v>
                </c:pt>
                <c:pt idx="163">
                  <c:v>22.763722000000001</c:v>
                </c:pt>
                <c:pt idx="164">
                  <c:v>22.228069545454545</c:v>
                </c:pt>
                <c:pt idx="165">
                  <c:v>22.628990636363636</c:v>
                </c:pt>
                <c:pt idx="166">
                  <c:v>20.549899272727274</c:v>
                </c:pt>
                <c:pt idx="167">
                  <c:v>20.265965363636365</c:v>
                </c:pt>
                <c:pt idx="168">
                  <c:v>18.920836181818181</c:v>
                </c:pt>
                <c:pt idx="169">
                  <c:v>21.68630809090909</c:v>
                </c:pt>
                <c:pt idx="170">
                  <c:v>21.805990727272725</c:v>
                </c:pt>
                <c:pt idx="171">
                  <c:v>22.937434818181817</c:v>
                </c:pt>
                <c:pt idx="172">
                  <c:v>20.996340545454547</c:v>
                </c:pt>
                <c:pt idx="173">
                  <c:v>20.817537272727272</c:v>
                </c:pt>
                <c:pt idx="174">
                  <c:v>19.390730909090909</c:v>
                </c:pt>
                <c:pt idx="175">
                  <c:v>19.898230454545455</c:v>
                </c:pt>
                <c:pt idx="176">
                  <c:v>22.756856272727273</c:v>
                </c:pt>
                <c:pt idx="177">
                  <c:v>20.91110172727273</c:v>
                </c:pt>
                <c:pt idx="178">
                  <c:v>21.355344727272726</c:v>
                </c:pt>
                <c:pt idx="179">
                  <c:v>21.588994363636363</c:v>
                </c:pt>
                <c:pt idx="180">
                  <c:v>19.701765000000002</c:v>
                </c:pt>
                <c:pt idx="181">
                  <c:v>18.645299818181819</c:v>
                </c:pt>
                <c:pt idx="182">
                  <c:v>18.755960090909088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9-4382-A338-43ABBCCC3EB9}"/>
            </c:ext>
          </c:extLst>
        </c:ser>
        <c:ser>
          <c:idx val="1"/>
          <c:order val="1"/>
          <c:tx>
            <c:strRef>
              <c:f>'Figure 18-19'!$U$4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18-19'!$S$5:$S$187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18-19'!$U$5:$U$187</c:f>
              <c:numCache>
                <c:formatCode>#,##0.0;\-#,##0.0</c:formatCode>
                <c:ptCount val="183"/>
                <c:pt idx="0">
                  <c:v>20.119868818181818</c:v>
                </c:pt>
                <c:pt idx="1">
                  <c:v>20.185181727272727</c:v>
                </c:pt>
                <c:pt idx="2">
                  <c:v>20.126971636363635</c:v>
                </c:pt>
                <c:pt idx="3">
                  <c:v>21.360835909090909</c:v>
                </c:pt>
                <c:pt idx="4">
                  <c:v>18.281033636363635</c:v>
                </c:pt>
                <c:pt idx="5">
                  <c:v>17.618232272727273</c:v>
                </c:pt>
                <c:pt idx="6">
                  <c:v>19.495551727272726</c:v>
                </c:pt>
                <c:pt idx="7">
                  <c:v>19.578465909090909</c:v>
                </c:pt>
                <c:pt idx="8">
                  <c:v>18.711117818181819</c:v>
                </c:pt>
                <c:pt idx="9">
                  <c:v>21.385755090909093</c:v>
                </c:pt>
                <c:pt idx="10">
                  <c:v>21.820484818181818</c:v>
                </c:pt>
                <c:pt idx="11">
                  <c:v>18.94106</c:v>
                </c:pt>
                <c:pt idx="12">
                  <c:v>21.722454272727273</c:v>
                </c:pt>
                <c:pt idx="13">
                  <c:v>24.915860090909092</c:v>
                </c:pt>
                <c:pt idx="14">
                  <c:v>22.831455727272729</c:v>
                </c:pt>
                <c:pt idx="15">
                  <c:v>20.95012509090909</c:v>
                </c:pt>
                <c:pt idx="16">
                  <c:v>22.708015909090907</c:v>
                </c:pt>
                <c:pt idx="17">
                  <c:v>23.363981454545456</c:v>
                </c:pt>
                <c:pt idx="18">
                  <c:v>19.312259636363635</c:v>
                </c:pt>
                <c:pt idx="19">
                  <c:v>18.028718181818181</c:v>
                </c:pt>
                <c:pt idx="20">
                  <c:v>21.140700545454546</c:v>
                </c:pt>
                <c:pt idx="21">
                  <c:v>21.028715454545456</c:v>
                </c:pt>
                <c:pt idx="22">
                  <c:v>19.130507272727272</c:v>
                </c:pt>
                <c:pt idx="23">
                  <c:v>18.558941818181818</c:v>
                </c:pt>
                <c:pt idx="24">
                  <c:v>22.239375636363636</c:v>
                </c:pt>
                <c:pt idx="25">
                  <c:v>21.723407818181819</c:v>
                </c:pt>
                <c:pt idx="26">
                  <c:v>20.111102090909089</c:v>
                </c:pt>
                <c:pt idx="27">
                  <c:v>21.94290190909091</c:v>
                </c:pt>
                <c:pt idx="28">
                  <c:v>20.771590999999997</c:v>
                </c:pt>
                <c:pt idx="29">
                  <c:v>21.423729181818182</c:v>
                </c:pt>
                <c:pt idx="30">
                  <c:v>20.101623363636364</c:v>
                </c:pt>
                <c:pt idx="31">
                  <c:v>23.908701909090912</c:v>
                </c:pt>
                <c:pt idx="32">
                  <c:v>20.714376636363639</c:v>
                </c:pt>
                <c:pt idx="33">
                  <c:v>20.167408909090909</c:v>
                </c:pt>
                <c:pt idx="34">
                  <c:v>22.476210909090909</c:v>
                </c:pt>
                <c:pt idx="35">
                  <c:v>25.360655454545455</c:v>
                </c:pt>
                <c:pt idx="36">
                  <c:v>22.306148363636364</c:v>
                </c:pt>
                <c:pt idx="37">
                  <c:v>24.573156363636361</c:v>
                </c:pt>
                <c:pt idx="38">
                  <c:v>25.020459181818179</c:v>
                </c:pt>
                <c:pt idx="39">
                  <c:v>21.080234727272728</c:v>
                </c:pt>
                <c:pt idx="40">
                  <c:v>20.726150454545454</c:v>
                </c:pt>
                <c:pt idx="41">
                  <c:v>22.325162545454546</c:v>
                </c:pt>
                <c:pt idx="42">
                  <c:v>25.327012</c:v>
                </c:pt>
                <c:pt idx="43">
                  <c:v>24.454217363636364</c:v>
                </c:pt>
                <c:pt idx="44">
                  <c:v>22.768613909090909</c:v>
                </c:pt>
                <c:pt idx="45">
                  <c:v>22.350167545454546</c:v>
                </c:pt>
                <c:pt idx="46">
                  <c:v>19.314180636363634</c:v>
                </c:pt>
                <c:pt idx="47">
                  <c:v>19.283342181818181</c:v>
                </c:pt>
                <c:pt idx="48">
                  <c:v>23.589402727272727</c:v>
                </c:pt>
                <c:pt idx="49">
                  <c:v>21.594640727272729</c:v>
                </c:pt>
                <c:pt idx="50">
                  <c:v>22.933639636363637</c:v>
                </c:pt>
                <c:pt idx="51">
                  <c:v>21.201978545454544</c:v>
                </c:pt>
                <c:pt idx="52">
                  <c:v>22.539869636363637</c:v>
                </c:pt>
                <c:pt idx="53">
                  <c:v>19.278456272727272</c:v>
                </c:pt>
                <c:pt idx="54">
                  <c:v>19.275615181818182</c:v>
                </c:pt>
                <c:pt idx="55">
                  <c:v>21.596543363636364</c:v>
                </c:pt>
                <c:pt idx="56">
                  <c:v>25.170574999999999</c:v>
                </c:pt>
                <c:pt idx="57">
                  <c:v>21.995348909090907</c:v>
                </c:pt>
                <c:pt idx="58">
                  <c:v>24.988272272727272</c:v>
                </c:pt>
                <c:pt idx="59">
                  <c:v>20.140196</c:v>
                </c:pt>
                <c:pt idx="60">
                  <c:v>19.370728818181817</c:v>
                </c:pt>
                <c:pt idx="61">
                  <c:v>18.318510636363637</c:v>
                </c:pt>
                <c:pt idx="62">
                  <c:v>23.522776727272728</c:v>
                </c:pt>
                <c:pt idx="63">
                  <c:v>25.270895545454547</c:v>
                </c:pt>
                <c:pt idx="64">
                  <c:v>23.676925727272728</c:v>
                </c:pt>
                <c:pt idx="65">
                  <c:v>20.608197636363638</c:v>
                </c:pt>
                <c:pt idx="66">
                  <c:v>21.738632636363636</c:v>
                </c:pt>
                <c:pt idx="67">
                  <c:v>20.627254090909091</c:v>
                </c:pt>
                <c:pt idx="68">
                  <c:v>20.269956181818184</c:v>
                </c:pt>
                <c:pt idx="69">
                  <c:v>23.306764545454545</c:v>
                </c:pt>
                <c:pt idx="70">
                  <c:v>24.225930727272729</c:v>
                </c:pt>
                <c:pt idx="71">
                  <c:v>26.162049818181821</c:v>
                </c:pt>
                <c:pt idx="72">
                  <c:v>26.304452090909091</c:v>
                </c:pt>
                <c:pt idx="73">
                  <c:v>25.067048272727273</c:v>
                </c:pt>
                <c:pt idx="74">
                  <c:v>18.984744181818179</c:v>
                </c:pt>
                <c:pt idx="75">
                  <c:v>18.797650999999998</c:v>
                </c:pt>
                <c:pt idx="76">
                  <c:v>19.994314545454543</c:v>
                </c:pt>
                <c:pt idx="77">
                  <c:v>22.127045454545456</c:v>
                </c:pt>
                <c:pt idx="78">
                  <c:v>19.304189454545455</c:v>
                </c:pt>
                <c:pt idx="79">
                  <c:v>19.557370818181816</c:v>
                </c:pt>
                <c:pt idx="80">
                  <c:v>19.271792363636362</c:v>
                </c:pt>
                <c:pt idx="81">
                  <c:v>17.198034727272727</c:v>
                </c:pt>
                <c:pt idx="82">
                  <c:v>16.187730636363636</c:v>
                </c:pt>
                <c:pt idx="83">
                  <c:v>15.349760636363635</c:v>
                </c:pt>
                <c:pt idx="84">
                  <c:v>14.656462454545455</c:v>
                </c:pt>
                <c:pt idx="85">
                  <c:v>14.343261363636364</c:v>
                </c:pt>
                <c:pt idx="86">
                  <c:v>15.420285818181819</c:v>
                </c:pt>
                <c:pt idx="87">
                  <c:v>17.455891909090909</c:v>
                </c:pt>
                <c:pt idx="88">
                  <c:v>16.701949727272726</c:v>
                </c:pt>
                <c:pt idx="89">
                  <c:v>16.247853727272727</c:v>
                </c:pt>
                <c:pt idx="90">
                  <c:v>16.860557363636364</c:v>
                </c:pt>
                <c:pt idx="91">
                  <c:v>15.388576363636364</c:v>
                </c:pt>
                <c:pt idx="92">
                  <c:v>14.891901727272726</c:v>
                </c:pt>
                <c:pt idx="93">
                  <c:v>20.274887272727273</c:v>
                </c:pt>
                <c:pt idx="94">
                  <c:v>19.841182818181817</c:v>
                </c:pt>
                <c:pt idx="95">
                  <c:v>18.917031454545455</c:v>
                </c:pt>
                <c:pt idx="96">
                  <c:v>17.279652272727272</c:v>
                </c:pt>
                <c:pt idx="97">
                  <c:v>21.480376272727273</c:v>
                </c:pt>
                <c:pt idx="98">
                  <c:v>20.625051454545453</c:v>
                </c:pt>
                <c:pt idx="99">
                  <c:v>27.408175909090907</c:v>
                </c:pt>
                <c:pt idx="100">
                  <c:v>23.143737090909092</c:v>
                </c:pt>
                <c:pt idx="101">
                  <c:v>24.602297818181821</c:v>
                </c:pt>
                <c:pt idx="102">
                  <c:v>20.918641454545455</c:v>
                </c:pt>
                <c:pt idx="103">
                  <c:v>20.205469909090908</c:v>
                </c:pt>
                <c:pt idx="104">
                  <c:v>21.148441999999999</c:v>
                </c:pt>
                <c:pt idx="105">
                  <c:v>24.02394409090909</c:v>
                </c:pt>
                <c:pt idx="106">
                  <c:v>22.967632363636366</c:v>
                </c:pt>
                <c:pt idx="107">
                  <c:v>22.53382118181818</c:v>
                </c:pt>
                <c:pt idx="108">
                  <c:v>21.673185818181818</c:v>
                </c:pt>
                <c:pt idx="109">
                  <c:v>21.200815181818182</c:v>
                </c:pt>
                <c:pt idx="110">
                  <c:v>22.399301545454545</c:v>
                </c:pt>
                <c:pt idx="111">
                  <c:v>27.154346909090908</c:v>
                </c:pt>
                <c:pt idx="112">
                  <c:v>26.384056363636365</c:v>
                </c:pt>
                <c:pt idx="113">
                  <c:v>24.326592181818185</c:v>
                </c:pt>
                <c:pt idx="114">
                  <c:v>21.687479272727273</c:v>
                </c:pt>
                <c:pt idx="115">
                  <c:v>20.385178818181817</c:v>
                </c:pt>
                <c:pt idx="116">
                  <c:v>19.358870272727273</c:v>
                </c:pt>
                <c:pt idx="117">
                  <c:v>18.208039818181817</c:v>
                </c:pt>
                <c:pt idx="118">
                  <c:v>20.410641727272729</c:v>
                </c:pt>
                <c:pt idx="119">
                  <c:v>20.948127454545453</c:v>
                </c:pt>
                <c:pt idx="120">
                  <c:v>21.922473454545457</c:v>
                </c:pt>
                <c:pt idx="121">
                  <c:v>25.399611818181818</c:v>
                </c:pt>
                <c:pt idx="122">
                  <c:v>22.335902454545455</c:v>
                </c:pt>
                <c:pt idx="123">
                  <c:v>20.159512272727273</c:v>
                </c:pt>
                <c:pt idx="124">
                  <c:v>20.563345000000002</c:v>
                </c:pt>
                <c:pt idx="125">
                  <c:v>21.899482363636366</c:v>
                </c:pt>
                <c:pt idx="126">
                  <c:v>20.921757272727273</c:v>
                </c:pt>
                <c:pt idx="127">
                  <c:v>25.271076727272725</c:v>
                </c:pt>
                <c:pt idx="128">
                  <c:v>21.982479818181819</c:v>
                </c:pt>
                <c:pt idx="129">
                  <c:v>20.21513509090909</c:v>
                </c:pt>
                <c:pt idx="130">
                  <c:v>19.840355636363636</c:v>
                </c:pt>
                <c:pt idx="131">
                  <c:v>20.203317636363636</c:v>
                </c:pt>
                <c:pt idx="132">
                  <c:v>21.444299636363638</c:v>
                </c:pt>
                <c:pt idx="133">
                  <c:v>24.870719999999999</c:v>
                </c:pt>
                <c:pt idx="134">
                  <c:v>22.725088</c:v>
                </c:pt>
                <c:pt idx="135">
                  <c:v>22.87368018181818</c:v>
                </c:pt>
                <c:pt idx="136">
                  <c:v>22.483369818181817</c:v>
                </c:pt>
                <c:pt idx="137">
                  <c:v>20.481854727272726</c:v>
                </c:pt>
                <c:pt idx="138">
                  <c:v>20.198767454545454</c:v>
                </c:pt>
                <c:pt idx="139">
                  <c:v>25.275876545454544</c:v>
                </c:pt>
                <c:pt idx="140">
                  <c:v>21.918841</c:v>
                </c:pt>
                <c:pt idx="141">
                  <c:v>21.548498727272726</c:v>
                </c:pt>
                <c:pt idx="142">
                  <c:v>20.882624272727274</c:v>
                </c:pt>
                <c:pt idx="143">
                  <c:v>19.869481181818184</c:v>
                </c:pt>
                <c:pt idx="144">
                  <c:v>19.188918999999999</c:v>
                </c:pt>
                <c:pt idx="145">
                  <c:v>19.080330727272727</c:v>
                </c:pt>
                <c:pt idx="146">
                  <c:v>19.692584545454544</c:v>
                </c:pt>
                <c:pt idx="147">
                  <c:v>24.022535181818181</c:v>
                </c:pt>
                <c:pt idx="148">
                  <c:v>22.383500727272729</c:v>
                </c:pt>
                <c:pt idx="149">
                  <c:v>22.257149454545456</c:v>
                </c:pt>
                <c:pt idx="150">
                  <c:v>24.432607272727271</c:v>
                </c:pt>
                <c:pt idx="152">
                  <c:v>19.921407363636362</c:v>
                </c:pt>
                <c:pt idx="153">
                  <c:v>19.652820545454546</c:v>
                </c:pt>
                <c:pt idx="154">
                  <c:v>20.693616000000002</c:v>
                </c:pt>
                <c:pt idx="155">
                  <c:v>19.382111636363636</c:v>
                </c:pt>
                <c:pt idx="156">
                  <c:v>19.207577636363634</c:v>
                </c:pt>
                <c:pt idx="157">
                  <c:v>19.799055454545453</c:v>
                </c:pt>
                <c:pt idx="158">
                  <c:v>21.133039181818184</c:v>
                </c:pt>
                <c:pt idx="159">
                  <c:v>18.376538636363634</c:v>
                </c:pt>
                <c:pt idx="160">
                  <c:v>19.251101090909092</c:v>
                </c:pt>
                <c:pt idx="161">
                  <c:v>20.406465545454548</c:v>
                </c:pt>
                <c:pt idx="162">
                  <c:v>22.039892363636362</c:v>
                </c:pt>
                <c:pt idx="163">
                  <c:v>21.929774363636366</c:v>
                </c:pt>
                <c:pt idx="164">
                  <c:v>24.58217190909091</c:v>
                </c:pt>
                <c:pt idx="165">
                  <c:v>21.788129272727272</c:v>
                </c:pt>
                <c:pt idx="166">
                  <c:v>20.267936181818182</c:v>
                </c:pt>
                <c:pt idx="167">
                  <c:v>20.134213727272726</c:v>
                </c:pt>
                <c:pt idx="168">
                  <c:v>22.245426454545452</c:v>
                </c:pt>
                <c:pt idx="169">
                  <c:v>22.004422363636365</c:v>
                </c:pt>
                <c:pt idx="170">
                  <c:v>22.422774818181818</c:v>
                </c:pt>
                <c:pt idx="171">
                  <c:v>23.153214454545456</c:v>
                </c:pt>
                <c:pt idx="172">
                  <c:v>20.451079363636364</c:v>
                </c:pt>
                <c:pt idx="173">
                  <c:v>18.802592818181818</c:v>
                </c:pt>
                <c:pt idx="174">
                  <c:v>19.514098545454544</c:v>
                </c:pt>
                <c:pt idx="175">
                  <c:v>21.244226454545455</c:v>
                </c:pt>
                <c:pt idx="176">
                  <c:v>22.799346545454547</c:v>
                </c:pt>
                <c:pt idx="177">
                  <c:v>19.179996545454546</c:v>
                </c:pt>
                <c:pt idx="178">
                  <c:v>19.310660454545456</c:v>
                </c:pt>
                <c:pt idx="179">
                  <c:v>19.124898090909088</c:v>
                </c:pt>
                <c:pt idx="180">
                  <c:v>17.478755545454543</c:v>
                </c:pt>
                <c:pt idx="181">
                  <c:v>17.594600181818183</c:v>
                </c:pt>
                <c:pt idx="182">
                  <c:v>20.933802272727274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9-4382-A338-43ABBCCC3E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6497152"/>
        <c:axId val="1766490912"/>
      </c:lineChart>
      <c:dateAx>
        <c:axId val="1766497152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6490912"/>
        <c:crosses val="autoZero"/>
        <c:auto val="1"/>
        <c:lblOffset val="100"/>
        <c:baseTimeUnit val="days"/>
      </c:dateAx>
      <c:valAx>
        <c:axId val="176649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rPr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lang="en-GB" sz="1050" b="0" i="0" u="none" strike="noStrike" kern="1200" spc="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;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6497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Daily Metered YTD</a:t>
            </a:r>
          </a:p>
        </c:rich>
      </c:tx>
      <c:layout>
        <c:manualLayout>
          <c:xMode val="edge"/>
          <c:yMode val="edge"/>
          <c:x val="0.41186789151356074"/>
          <c:y val="2.777777777777777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GB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18-19'!$W$4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18-19'!$V$5:$V$187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18-19'!$W$5:$W$187</c:f>
              <c:numCache>
                <c:formatCode>#,##0.00_);\(#,##0.00\)</c:formatCode>
                <c:ptCount val="183"/>
                <c:pt idx="0">
                  <c:v>1.8536946545454548E-2</c:v>
                </c:pt>
                <c:pt idx="1">
                  <c:v>3.8827321363636362E-2</c:v>
                </c:pt>
                <c:pt idx="2">
                  <c:v>5.8658364181818183E-2</c:v>
                </c:pt>
                <c:pt idx="3">
                  <c:v>7.7334613181818182E-2</c:v>
                </c:pt>
                <c:pt idx="4">
                  <c:v>9.5850750999999998E-2</c:v>
                </c:pt>
                <c:pt idx="5">
                  <c:v>0.114156166</c:v>
                </c:pt>
                <c:pt idx="6">
                  <c:v>0.13263135145454547</c:v>
                </c:pt>
                <c:pt idx="7">
                  <c:v>0.15122967881818183</c:v>
                </c:pt>
                <c:pt idx="8">
                  <c:v>0.1708820121818182</c:v>
                </c:pt>
                <c:pt idx="9">
                  <c:v>0.19097880754545457</c:v>
                </c:pt>
                <c:pt idx="10">
                  <c:v>0.21054359690909091</c:v>
                </c:pt>
                <c:pt idx="11">
                  <c:v>0.23073260654545455</c:v>
                </c:pt>
                <c:pt idx="12">
                  <c:v>0.25057644145454544</c:v>
                </c:pt>
                <c:pt idx="13">
                  <c:v>0.26892907272727273</c:v>
                </c:pt>
                <c:pt idx="14">
                  <c:v>0.28772773000000001</c:v>
                </c:pt>
                <c:pt idx="15">
                  <c:v>0.30802652799999997</c:v>
                </c:pt>
                <c:pt idx="16">
                  <c:v>0.32658072718181819</c:v>
                </c:pt>
                <c:pt idx="17">
                  <c:v>0.34589801045454543</c:v>
                </c:pt>
                <c:pt idx="18">
                  <c:v>0.3660255360909091</c:v>
                </c:pt>
                <c:pt idx="19">
                  <c:v>0.38628272672727276</c:v>
                </c:pt>
                <c:pt idx="20">
                  <c:v>0.40463809663636363</c:v>
                </c:pt>
                <c:pt idx="21">
                  <c:v>0.42365780045454543</c:v>
                </c:pt>
                <c:pt idx="22">
                  <c:v>0.44460993845454544</c:v>
                </c:pt>
                <c:pt idx="23">
                  <c:v>0.46543775136363635</c:v>
                </c:pt>
                <c:pt idx="24">
                  <c:v>0.48612433290909091</c:v>
                </c:pt>
                <c:pt idx="25">
                  <c:v>0.50679265009090912</c:v>
                </c:pt>
                <c:pt idx="26">
                  <c:v>0.52688931545454543</c:v>
                </c:pt>
                <c:pt idx="27">
                  <c:v>0.544880947</c:v>
                </c:pt>
                <c:pt idx="28">
                  <c:v>0.56294678300000001</c:v>
                </c:pt>
                <c:pt idx="29">
                  <c:v>0.58313539636363632</c:v>
                </c:pt>
                <c:pt idx="30">
                  <c:v>0.60350188490909096</c:v>
                </c:pt>
                <c:pt idx="31">
                  <c:v>0.62331848818181823</c:v>
                </c:pt>
                <c:pt idx="32">
                  <c:v>0.64252463754545452</c:v>
                </c:pt>
                <c:pt idx="33">
                  <c:v>0.66281254090909092</c:v>
                </c:pt>
                <c:pt idx="34">
                  <c:v>0.68225183036363635</c:v>
                </c:pt>
                <c:pt idx="35">
                  <c:v>0.70171856454545456</c:v>
                </c:pt>
                <c:pt idx="36">
                  <c:v>0.72205573063636375</c:v>
                </c:pt>
                <c:pt idx="37">
                  <c:v>0.74279970436363651</c:v>
                </c:pt>
                <c:pt idx="38">
                  <c:v>0.76393942936363646</c:v>
                </c:pt>
                <c:pt idx="39">
                  <c:v>0.78500107372727279</c:v>
                </c:pt>
                <c:pt idx="40">
                  <c:v>0.80614055190909095</c:v>
                </c:pt>
                <c:pt idx="41">
                  <c:v>0.8260855402727274</c:v>
                </c:pt>
                <c:pt idx="42">
                  <c:v>0.84568593445454554</c:v>
                </c:pt>
                <c:pt idx="43">
                  <c:v>0.86625471609090909</c:v>
                </c:pt>
                <c:pt idx="44">
                  <c:v>0.88810226363636369</c:v>
                </c:pt>
                <c:pt idx="45">
                  <c:v>0.91001995490909093</c:v>
                </c:pt>
                <c:pt idx="46">
                  <c:v>0.93370439954545459</c:v>
                </c:pt>
                <c:pt idx="47">
                  <c:v>0.95527899190909105</c:v>
                </c:pt>
                <c:pt idx="48">
                  <c:v>0.97335378154545471</c:v>
                </c:pt>
                <c:pt idx="49">
                  <c:v>0.99132055890909099</c:v>
                </c:pt>
                <c:pt idx="50">
                  <c:v>1.0120046604545454</c:v>
                </c:pt>
                <c:pt idx="51">
                  <c:v>1.034575982</c:v>
                </c:pt>
                <c:pt idx="52">
                  <c:v>1.0559362487272728</c:v>
                </c:pt>
                <c:pt idx="53">
                  <c:v>1.0763325681818183</c:v>
                </c:pt>
                <c:pt idx="54">
                  <c:v>1.0979249403636366</c:v>
                </c:pt>
                <c:pt idx="55">
                  <c:v>1.118574436727273</c:v>
                </c:pt>
                <c:pt idx="56">
                  <c:v>1.1388852573636365</c:v>
                </c:pt>
                <c:pt idx="57">
                  <c:v>1.1604421180909095</c:v>
                </c:pt>
                <c:pt idx="58">
                  <c:v>1.1839939820000003</c:v>
                </c:pt>
                <c:pt idx="59">
                  <c:v>1.2088140384545456</c:v>
                </c:pt>
                <c:pt idx="60">
                  <c:v>1.2349844684545455</c:v>
                </c:pt>
                <c:pt idx="61">
                  <c:v>1.2606106997272728</c:v>
                </c:pt>
                <c:pt idx="62">
                  <c:v>1.284005074</c:v>
                </c:pt>
                <c:pt idx="63">
                  <c:v>1.3047883326363636</c:v>
                </c:pt>
                <c:pt idx="64">
                  <c:v>1.3265515476363634</c:v>
                </c:pt>
                <c:pt idx="65">
                  <c:v>1.3479724917272726</c:v>
                </c:pt>
                <c:pt idx="66">
                  <c:v>1.3713636043636364</c:v>
                </c:pt>
                <c:pt idx="67">
                  <c:v>1.3932940887272727</c:v>
                </c:pt>
                <c:pt idx="68">
                  <c:v>1.4135274213636364</c:v>
                </c:pt>
                <c:pt idx="69">
                  <c:v>1.4315398375454547</c:v>
                </c:pt>
                <c:pt idx="70">
                  <c:v>1.4497171368181818</c:v>
                </c:pt>
                <c:pt idx="71">
                  <c:v>1.4706897009090911</c:v>
                </c:pt>
                <c:pt idx="72">
                  <c:v>1.4943043490909091</c:v>
                </c:pt>
                <c:pt idx="73">
                  <c:v>1.5181924423636364</c:v>
                </c:pt>
                <c:pt idx="74">
                  <c:v>1.5412438277272729</c:v>
                </c:pt>
                <c:pt idx="75">
                  <c:v>1.5623066286363636</c:v>
                </c:pt>
                <c:pt idx="76">
                  <c:v>1.5813932219090909</c:v>
                </c:pt>
                <c:pt idx="77">
                  <c:v>1.6010948391818181</c:v>
                </c:pt>
                <c:pt idx="78">
                  <c:v>1.6214157519999999</c:v>
                </c:pt>
                <c:pt idx="79">
                  <c:v>1.6424475883636362</c:v>
                </c:pt>
                <c:pt idx="80">
                  <c:v>1.6616873619090906</c:v>
                </c:pt>
                <c:pt idx="81">
                  <c:v>1.6804425018181817</c:v>
                </c:pt>
                <c:pt idx="82">
                  <c:v>1.6985893365454545</c:v>
                </c:pt>
                <c:pt idx="83">
                  <c:v>1.7151257284545454</c:v>
                </c:pt>
                <c:pt idx="84">
                  <c:v>1.7290028608181818</c:v>
                </c:pt>
                <c:pt idx="85">
                  <c:v>1.7429531403636362</c:v>
                </c:pt>
                <c:pt idx="86">
                  <c:v>1.7585758970909089</c:v>
                </c:pt>
                <c:pt idx="87">
                  <c:v>1.7739420073636363</c:v>
                </c:pt>
                <c:pt idx="88">
                  <c:v>1.7899524238181819</c:v>
                </c:pt>
                <c:pt idx="89">
                  <c:v>1.8068980316363636</c:v>
                </c:pt>
                <c:pt idx="90">
                  <c:v>1.822907856</c:v>
                </c:pt>
                <c:pt idx="91">
                  <c:v>1.8382563362727273</c:v>
                </c:pt>
                <c:pt idx="92">
                  <c:v>1.8539149067272729</c:v>
                </c:pt>
                <c:pt idx="93">
                  <c:v>1.8723082467272729</c:v>
                </c:pt>
                <c:pt idx="94">
                  <c:v>1.8941827613636364</c:v>
                </c:pt>
                <c:pt idx="95">
                  <c:v>1.9164047221818181</c:v>
                </c:pt>
                <c:pt idx="96">
                  <c:v>1.9382427565454545</c:v>
                </c:pt>
                <c:pt idx="97">
                  <c:v>1.9591928986363636</c:v>
                </c:pt>
                <c:pt idx="98">
                  <c:v>1.980309667818182</c:v>
                </c:pt>
                <c:pt idx="99">
                  <c:v>2.0038178810000002</c:v>
                </c:pt>
                <c:pt idx="100">
                  <c:v>2.0278036884545458</c:v>
                </c:pt>
                <c:pt idx="101">
                  <c:v>2.0522461645454544</c:v>
                </c:pt>
                <c:pt idx="102">
                  <c:v>2.0777501433636361</c:v>
                </c:pt>
                <c:pt idx="103">
                  <c:v>2.1021864542727271</c:v>
                </c:pt>
                <c:pt idx="104">
                  <c:v>2.1237671041818178</c:v>
                </c:pt>
                <c:pt idx="105">
                  <c:v>2.1443449252727271</c:v>
                </c:pt>
                <c:pt idx="106">
                  <c:v>2.1675182811818181</c:v>
                </c:pt>
                <c:pt idx="107">
                  <c:v>2.1912574113636363</c:v>
                </c:pt>
                <c:pt idx="108">
                  <c:v>2.2168773636363639</c:v>
                </c:pt>
                <c:pt idx="109">
                  <c:v>2.2413886417272728</c:v>
                </c:pt>
                <c:pt idx="110">
                  <c:v>2.2641196867272728</c:v>
                </c:pt>
                <c:pt idx="111">
                  <c:v>2.284467458909091</c:v>
                </c:pt>
                <c:pt idx="112">
                  <c:v>2.3034047740000001</c:v>
                </c:pt>
                <c:pt idx="113">
                  <c:v>2.3232018383636364</c:v>
                </c:pt>
                <c:pt idx="114">
                  <c:v>2.3441060496363639</c:v>
                </c:pt>
                <c:pt idx="115">
                  <c:v>2.3644931139090914</c:v>
                </c:pt>
                <c:pt idx="116">
                  <c:v>2.3860071170000006</c:v>
                </c:pt>
                <c:pt idx="117">
                  <c:v>2.4077344433636365</c:v>
                </c:pt>
                <c:pt idx="118">
                  <c:v>2.427429040454546</c:v>
                </c:pt>
                <c:pt idx="119">
                  <c:v>2.4471650835454546</c:v>
                </c:pt>
                <c:pt idx="120">
                  <c:v>2.4673382680909093</c:v>
                </c:pt>
                <c:pt idx="121">
                  <c:v>2.4887745580909093</c:v>
                </c:pt>
                <c:pt idx="122">
                  <c:v>2.510063980181819</c:v>
                </c:pt>
                <c:pt idx="123">
                  <c:v>2.5309195181818187</c:v>
                </c:pt>
                <c:pt idx="124">
                  <c:v>2.550831576545455</c:v>
                </c:pt>
                <c:pt idx="125">
                  <c:v>2.5692589566363639</c:v>
                </c:pt>
                <c:pt idx="126">
                  <c:v>2.5877005270909095</c:v>
                </c:pt>
                <c:pt idx="127">
                  <c:v>2.6072490572727274</c:v>
                </c:pt>
                <c:pt idx="128">
                  <c:v>2.6289465779090913</c:v>
                </c:pt>
                <c:pt idx="129">
                  <c:v>2.6534005970000001</c:v>
                </c:pt>
                <c:pt idx="130">
                  <c:v>2.6753354794545459</c:v>
                </c:pt>
                <c:pt idx="131">
                  <c:v>2.6970359914545456</c:v>
                </c:pt>
                <c:pt idx="132">
                  <c:v>2.7176765210000005</c:v>
                </c:pt>
                <c:pt idx="133">
                  <c:v>2.7378927230000003</c:v>
                </c:pt>
                <c:pt idx="134">
                  <c:v>2.7594615061818186</c:v>
                </c:pt>
                <c:pt idx="135">
                  <c:v>2.780613775909091</c:v>
                </c:pt>
                <c:pt idx="136">
                  <c:v>2.8027706910909091</c:v>
                </c:pt>
                <c:pt idx="137">
                  <c:v>2.824066443090909</c:v>
                </c:pt>
                <c:pt idx="138">
                  <c:v>2.8459371879090907</c:v>
                </c:pt>
                <c:pt idx="139">
                  <c:v>2.8664050315454546</c:v>
                </c:pt>
                <c:pt idx="140">
                  <c:v>2.8852690405454546</c:v>
                </c:pt>
                <c:pt idx="141">
                  <c:v>2.9070866745454547</c:v>
                </c:pt>
                <c:pt idx="142">
                  <c:v>2.9287409053636364</c:v>
                </c:pt>
                <c:pt idx="143">
                  <c:v>2.9497671949090911</c:v>
                </c:pt>
                <c:pt idx="144">
                  <c:v>2.972033911818182</c:v>
                </c:pt>
                <c:pt idx="145">
                  <c:v>2.9936512774545454</c:v>
                </c:pt>
                <c:pt idx="146">
                  <c:v>3.015397755</c:v>
                </c:pt>
                <c:pt idx="147">
                  <c:v>3.0360400995454548</c:v>
                </c:pt>
                <c:pt idx="148">
                  <c:v>3.058580520909091</c:v>
                </c:pt>
                <c:pt idx="149">
                  <c:v>3.0822699299090908</c:v>
                </c:pt>
                <c:pt idx="150">
                  <c:v>3.1031710347272727</c:v>
                </c:pt>
                <c:pt idx="151">
                  <c:v>3.1248478239090911</c:v>
                </c:pt>
                <c:pt idx="152">
                  <c:v>3.1478960270000003</c:v>
                </c:pt>
                <c:pt idx="153">
                  <c:v>3.1691332565454551</c:v>
                </c:pt>
                <c:pt idx="154">
                  <c:v>3.1906680874545459</c:v>
                </c:pt>
                <c:pt idx="155">
                  <c:v>3.2118908387272733</c:v>
                </c:pt>
                <c:pt idx="156">
                  <c:v>3.2357535080909097</c:v>
                </c:pt>
                <c:pt idx="157">
                  <c:v>3.2594562151818187</c:v>
                </c:pt>
                <c:pt idx="158">
                  <c:v>3.2828555917272735</c:v>
                </c:pt>
                <c:pt idx="159">
                  <c:v>3.3039179750909096</c:v>
                </c:pt>
                <c:pt idx="160">
                  <c:v>3.3234726675454556</c:v>
                </c:pt>
                <c:pt idx="161">
                  <c:v>3.3435645023636371</c:v>
                </c:pt>
                <c:pt idx="162">
                  <c:v>3.3665253171818188</c:v>
                </c:pt>
                <c:pt idx="163">
                  <c:v>3.3892890391818193</c:v>
                </c:pt>
                <c:pt idx="164">
                  <c:v>3.4115171087272738</c:v>
                </c:pt>
                <c:pt idx="165">
                  <c:v>3.4341460993636375</c:v>
                </c:pt>
                <c:pt idx="166">
                  <c:v>3.4546959986363643</c:v>
                </c:pt>
                <c:pt idx="167">
                  <c:v>3.4749619640000011</c:v>
                </c:pt>
                <c:pt idx="168">
                  <c:v>3.4938828001818192</c:v>
                </c:pt>
                <c:pt idx="169">
                  <c:v>3.5155691082727283</c:v>
                </c:pt>
                <c:pt idx="170">
                  <c:v>3.537375099000001</c:v>
                </c:pt>
                <c:pt idx="171">
                  <c:v>3.5603125338181831</c:v>
                </c:pt>
                <c:pt idx="172">
                  <c:v>3.5813088743636374</c:v>
                </c:pt>
                <c:pt idx="173">
                  <c:v>3.6021264116363652</c:v>
                </c:pt>
                <c:pt idx="174">
                  <c:v>3.6215171425454558</c:v>
                </c:pt>
                <c:pt idx="175">
                  <c:v>3.6414153730000018</c:v>
                </c:pt>
                <c:pt idx="176">
                  <c:v>3.664172229272729</c:v>
                </c:pt>
                <c:pt idx="177">
                  <c:v>3.6850833310000017</c:v>
                </c:pt>
                <c:pt idx="178">
                  <c:v>3.7064386757272745</c:v>
                </c:pt>
                <c:pt idx="179">
                  <c:v>3.7280276700909107</c:v>
                </c:pt>
                <c:pt idx="180">
                  <c:v>3.7477294350909105</c:v>
                </c:pt>
                <c:pt idx="181">
                  <c:v>3.7663747349090921</c:v>
                </c:pt>
                <c:pt idx="182">
                  <c:v>3.7851306950000012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46-47C0-B777-8CD5CB41A4D1}"/>
            </c:ext>
          </c:extLst>
        </c:ser>
        <c:ser>
          <c:idx val="1"/>
          <c:order val="1"/>
          <c:tx>
            <c:strRef>
              <c:f>'Figure 18-19'!$X$4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18-19'!$V$5:$V$187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18-19'!$X$5:$X$187</c:f>
              <c:numCache>
                <c:formatCode>#,##0.00_);\(#,##0.00\)</c:formatCode>
                <c:ptCount val="183"/>
                <c:pt idx="0">
                  <c:v>2.0119868818181817E-2</c:v>
                </c:pt>
                <c:pt idx="1">
                  <c:v>4.0305050545454552E-2</c:v>
                </c:pt>
                <c:pt idx="2">
                  <c:v>6.043202218181818E-2</c:v>
                </c:pt>
                <c:pt idx="3">
                  <c:v>8.1792858090909096E-2</c:v>
                </c:pt>
                <c:pt idx="4">
                  <c:v>0.10007389172727273</c:v>
                </c:pt>
                <c:pt idx="5">
                  <c:v>0.117692124</c:v>
                </c:pt>
                <c:pt idx="6">
                  <c:v>0.13718767572727272</c:v>
                </c:pt>
                <c:pt idx="7">
                  <c:v>0.15676614163636365</c:v>
                </c:pt>
                <c:pt idx="8">
                  <c:v>0.17547725945454545</c:v>
                </c:pt>
                <c:pt idx="9">
                  <c:v>0.19686301454545455</c:v>
                </c:pt>
                <c:pt idx="10">
                  <c:v>0.21868349936363637</c:v>
                </c:pt>
                <c:pt idx="11">
                  <c:v>0.23762455936363636</c:v>
                </c:pt>
                <c:pt idx="12">
                  <c:v>0.25934701363636359</c:v>
                </c:pt>
                <c:pt idx="13">
                  <c:v>0.28426287372727266</c:v>
                </c:pt>
                <c:pt idx="14">
                  <c:v>0.3070943294545454</c:v>
                </c:pt>
                <c:pt idx="15">
                  <c:v>0.32804445454545444</c:v>
                </c:pt>
                <c:pt idx="16">
                  <c:v>0.35075247045454538</c:v>
                </c:pt>
                <c:pt idx="17">
                  <c:v>0.37411645190909087</c:v>
                </c:pt>
                <c:pt idx="18">
                  <c:v>0.3934287115454545</c:v>
                </c:pt>
                <c:pt idx="19">
                  <c:v>0.41145742972727273</c:v>
                </c:pt>
                <c:pt idx="20">
                  <c:v>0.43259813027272725</c:v>
                </c:pt>
                <c:pt idx="21">
                  <c:v>0.45362684572727274</c:v>
                </c:pt>
                <c:pt idx="22">
                  <c:v>0.47275735299999999</c:v>
                </c:pt>
                <c:pt idx="23">
                  <c:v>0.49131629481818179</c:v>
                </c:pt>
                <c:pt idx="24">
                  <c:v>0.51355567045454542</c:v>
                </c:pt>
                <c:pt idx="25">
                  <c:v>0.53527907827272725</c:v>
                </c:pt>
                <c:pt idx="26">
                  <c:v>0.5553901803636363</c:v>
                </c:pt>
                <c:pt idx="27">
                  <c:v>0.57733308227272717</c:v>
                </c:pt>
                <c:pt idx="28">
                  <c:v>0.59810467327272721</c:v>
                </c:pt>
                <c:pt idx="29">
                  <c:v>0.61952840245454532</c:v>
                </c:pt>
                <c:pt idx="30">
                  <c:v>0.63963002581818174</c:v>
                </c:pt>
                <c:pt idx="31">
                  <c:v>0.66353872772727263</c:v>
                </c:pt>
                <c:pt idx="32">
                  <c:v>0.68425310436363629</c:v>
                </c:pt>
                <c:pt idx="33">
                  <c:v>0.70442051327272726</c:v>
                </c:pt>
                <c:pt idx="34">
                  <c:v>0.72689672418181817</c:v>
                </c:pt>
                <c:pt idx="35">
                  <c:v>0.75225737963636363</c:v>
                </c:pt>
                <c:pt idx="36">
                  <c:v>0.77456352800000006</c:v>
                </c:pt>
                <c:pt idx="37">
                  <c:v>0.79913668436363638</c:v>
                </c:pt>
                <c:pt idx="38">
                  <c:v>0.82415714354545455</c:v>
                </c:pt>
                <c:pt idx="39">
                  <c:v>0.84523737827272727</c:v>
                </c:pt>
                <c:pt idx="40">
                  <c:v>0.86596352872727267</c:v>
                </c:pt>
                <c:pt idx="41">
                  <c:v>0.88828869127272714</c:v>
                </c:pt>
                <c:pt idx="42">
                  <c:v>0.91361570327272712</c:v>
                </c:pt>
                <c:pt idx="43">
                  <c:v>0.93806992063636363</c:v>
                </c:pt>
                <c:pt idx="44">
                  <c:v>0.96083853454545454</c:v>
                </c:pt>
                <c:pt idx="45">
                  <c:v>0.98318870209090903</c:v>
                </c:pt>
                <c:pt idx="46">
                  <c:v>1.0025028827272726</c:v>
                </c:pt>
                <c:pt idx="47">
                  <c:v>1.0217862249090908</c:v>
                </c:pt>
                <c:pt idx="48">
                  <c:v>1.0453756276363635</c:v>
                </c:pt>
                <c:pt idx="49">
                  <c:v>1.0669702683636362</c:v>
                </c:pt>
                <c:pt idx="50">
                  <c:v>1.0899039079999997</c:v>
                </c:pt>
                <c:pt idx="51">
                  <c:v>1.1111058865454542</c:v>
                </c:pt>
                <c:pt idx="52">
                  <c:v>1.1336457561818178</c:v>
                </c:pt>
                <c:pt idx="53">
                  <c:v>1.1529242124545451</c:v>
                </c:pt>
                <c:pt idx="54">
                  <c:v>1.1721998276363634</c:v>
                </c:pt>
                <c:pt idx="55">
                  <c:v>1.1937963709999997</c:v>
                </c:pt>
                <c:pt idx="56">
                  <c:v>1.2189669459999999</c:v>
                </c:pt>
                <c:pt idx="57">
                  <c:v>1.2409622949090906</c:v>
                </c:pt>
                <c:pt idx="58">
                  <c:v>1.2659505671818179</c:v>
                </c:pt>
                <c:pt idx="59">
                  <c:v>1.2860907631818179</c:v>
                </c:pt>
                <c:pt idx="60">
                  <c:v>1.3054614919999996</c:v>
                </c:pt>
                <c:pt idx="61">
                  <c:v>1.3237800026363633</c:v>
                </c:pt>
                <c:pt idx="62">
                  <c:v>1.3473027793636361</c:v>
                </c:pt>
                <c:pt idx="63">
                  <c:v>1.3725736749090907</c:v>
                </c:pt>
                <c:pt idx="64">
                  <c:v>1.3962506006363633</c:v>
                </c:pt>
                <c:pt idx="65">
                  <c:v>1.416858798272727</c:v>
                </c:pt>
                <c:pt idx="66">
                  <c:v>1.4385974309090908</c:v>
                </c:pt>
                <c:pt idx="67">
                  <c:v>1.4592246849999997</c:v>
                </c:pt>
                <c:pt idx="68">
                  <c:v>1.4794946411818177</c:v>
                </c:pt>
                <c:pt idx="69">
                  <c:v>1.5028014057272723</c:v>
                </c:pt>
                <c:pt idx="70">
                  <c:v>1.527027336454545</c:v>
                </c:pt>
                <c:pt idx="71">
                  <c:v>1.5531893862727271</c:v>
                </c:pt>
                <c:pt idx="72">
                  <c:v>1.5794938383636361</c:v>
                </c:pt>
                <c:pt idx="73">
                  <c:v>1.6045608866363634</c:v>
                </c:pt>
                <c:pt idx="74">
                  <c:v>1.6235456308181815</c:v>
                </c:pt>
                <c:pt idx="75">
                  <c:v>1.6423432818181816</c:v>
                </c:pt>
                <c:pt idx="76">
                  <c:v>1.662337596363636</c:v>
                </c:pt>
                <c:pt idx="77">
                  <c:v>1.6844646418181815</c:v>
                </c:pt>
                <c:pt idx="78">
                  <c:v>1.7037688312727268</c:v>
                </c:pt>
                <c:pt idx="79">
                  <c:v>1.7233262020909088</c:v>
                </c:pt>
                <c:pt idx="80">
                  <c:v>1.7425979944545451</c:v>
                </c:pt>
                <c:pt idx="81">
                  <c:v>1.7597960291818178</c:v>
                </c:pt>
                <c:pt idx="82">
                  <c:v>1.7759837598181814</c:v>
                </c:pt>
                <c:pt idx="83">
                  <c:v>1.7913335204545451</c:v>
                </c:pt>
                <c:pt idx="84">
                  <c:v>1.8059899829090904</c:v>
                </c:pt>
                <c:pt idx="85">
                  <c:v>1.8203332442727269</c:v>
                </c:pt>
                <c:pt idx="86">
                  <c:v>1.8357535300909087</c:v>
                </c:pt>
                <c:pt idx="87">
                  <c:v>1.8532094219999997</c:v>
                </c:pt>
                <c:pt idx="88">
                  <c:v>1.8699113717272724</c:v>
                </c:pt>
                <c:pt idx="89">
                  <c:v>1.8861592254545452</c:v>
                </c:pt>
                <c:pt idx="90">
                  <c:v>1.9030197828181814</c:v>
                </c:pt>
                <c:pt idx="91">
                  <c:v>1.9184083591818177</c:v>
                </c:pt>
                <c:pt idx="92">
                  <c:v>1.9333002609090904</c:v>
                </c:pt>
                <c:pt idx="93">
                  <c:v>1.9535751481818178</c:v>
                </c:pt>
                <c:pt idx="94">
                  <c:v>1.9734163309999995</c:v>
                </c:pt>
                <c:pt idx="95">
                  <c:v>1.9923333624545447</c:v>
                </c:pt>
                <c:pt idx="96">
                  <c:v>2.0096130147272722</c:v>
                </c:pt>
                <c:pt idx="97">
                  <c:v>2.0310933909999993</c:v>
                </c:pt>
                <c:pt idx="98">
                  <c:v>2.0517184424545447</c:v>
                </c:pt>
                <c:pt idx="99">
                  <c:v>2.0791266183636359</c:v>
                </c:pt>
                <c:pt idx="100">
                  <c:v>2.1022703554545448</c:v>
                </c:pt>
                <c:pt idx="101">
                  <c:v>2.1268726532727262</c:v>
                </c:pt>
                <c:pt idx="102">
                  <c:v>2.1477912947272721</c:v>
                </c:pt>
                <c:pt idx="103">
                  <c:v>2.1679967646363631</c:v>
                </c:pt>
                <c:pt idx="104">
                  <c:v>2.189145206636363</c:v>
                </c:pt>
                <c:pt idx="105">
                  <c:v>2.2131691507272722</c:v>
                </c:pt>
                <c:pt idx="106">
                  <c:v>2.2361367830909087</c:v>
                </c:pt>
                <c:pt idx="107">
                  <c:v>2.2586706042727265</c:v>
                </c:pt>
                <c:pt idx="108">
                  <c:v>2.2803437900909085</c:v>
                </c:pt>
                <c:pt idx="109">
                  <c:v>2.3015446052727264</c:v>
                </c:pt>
                <c:pt idx="110">
                  <c:v>2.3239439068181809</c:v>
                </c:pt>
                <c:pt idx="111">
                  <c:v>2.3510982537272715</c:v>
                </c:pt>
                <c:pt idx="112">
                  <c:v>2.3774823100909082</c:v>
                </c:pt>
                <c:pt idx="113">
                  <c:v>2.4018089022727263</c:v>
                </c:pt>
                <c:pt idx="114">
                  <c:v>2.4234963815454535</c:v>
                </c:pt>
                <c:pt idx="115">
                  <c:v>2.4438815603636352</c:v>
                </c:pt>
                <c:pt idx="116">
                  <c:v>2.4632404306363629</c:v>
                </c:pt>
                <c:pt idx="117">
                  <c:v>2.481448470454545</c:v>
                </c:pt>
                <c:pt idx="118">
                  <c:v>2.5018591121818177</c:v>
                </c:pt>
                <c:pt idx="119">
                  <c:v>2.522807239636363</c:v>
                </c:pt>
                <c:pt idx="120">
                  <c:v>2.5447297130909088</c:v>
                </c:pt>
                <c:pt idx="121">
                  <c:v>2.5701293249090904</c:v>
                </c:pt>
                <c:pt idx="122">
                  <c:v>2.5924652273636357</c:v>
                </c:pt>
                <c:pt idx="123">
                  <c:v>2.6126247396363627</c:v>
                </c:pt>
                <c:pt idx="124">
                  <c:v>2.6331880846363629</c:v>
                </c:pt>
                <c:pt idx="125">
                  <c:v>2.6550875669999989</c:v>
                </c:pt>
                <c:pt idx="126">
                  <c:v>2.6760093242727261</c:v>
                </c:pt>
                <c:pt idx="127">
                  <c:v>2.7012804009999991</c:v>
                </c:pt>
                <c:pt idx="128">
                  <c:v>2.7232628808181807</c:v>
                </c:pt>
                <c:pt idx="129">
                  <c:v>2.7434780159090897</c:v>
                </c:pt>
                <c:pt idx="130">
                  <c:v>2.7633183715454535</c:v>
                </c:pt>
                <c:pt idx="131">
                  <c:v>2.7835216891818173</c:v>
                </c:pt>
                <c:pt idx="132">
                  <c:v>2.8049659888181808</c:v>
                </c:pt>
                <c:pt idx="133">
                  <c:v>2.8298367088181808</c:v>
                </c:pt>
                <c:pt idx="134">
                  <c:v>2.8525617968181809</c:v>
                </c:pt>
                <c:pt idx="135">
                  <c:v>2.875435476999999</c:v>
                </c:pt>
                <c:pt idx="136">
                  <c:v>2.8979188468181811</c:v>
                </c:pt>
                <c:pt idx="137">
                  <c:v>2.9184007015454534</c:v>
                </c:pt>
                <c:pt idx="138">
                  <c:v>2.9385994689999988</c:v>
                </c:pt>
                <c:pt idx="139">
                  <c:v>2.9638753455454534</c:v>
                </c:pt>
                <c:pt idx="140">
                  <c:v>2.9857941865454536</c:v>
                </c:pt>
                <c:pt idx="141">
                  <c:v>3.0073426852727261</c:v>
                </c:pt>
                <c:pt idx="142">
                  <c:v>3.0282253095454537</c:v>
                </c:pt>
                <c:pt idx="143">
                  <c:v>3.0480947907272715</c:v>
                </c:pt>
                <c:pt idx="144">
                  <c:v>3.0672837097272718</c:v>
                </c:pt>
                <c:pt idx="145">
                  <c:v>3.0863640404545443</c:v>
                </c:pt>
                <c:pt idx="146">
                  <c:v>3.106056624999999</c:v>
                </c:pt>
                <c:pt idx="147">
                  <c:v>3.130079160181817</c:v>
                </c:pt>
                <c:pt idx="148">
                  <c:v>3.1524626609090896</c:v>
                </c:pt>
                <c:pt idx="149">
                  <c:v>3.1747198103636349</c:v>
                </c:pt>
                <c:pt idx="150">
                  <c:v>3.1991524176363622</c:v>
                </c:pt>
                <c:pt idx="151">
                  <c:v>3.1991524176363622</c:v>
                </c:pt>
                <c:pt idx="152">
                  <c:v>3.2190738249999984</c:v>
                </c:pt>
                <c:pt idx="153">
                  <c:v>3.2387266455454533</c:v>
                </c:pt>
                <c:pt idx="154">
                  <c:v>3.2594202615454533</c:v>
                </c:pt>
                <c:pt idx="155">
                  <c:v>3.2788023731818172</c:v>
                </c:pt>
                <c:pt idx="156">
                  <c:v>3.2980099508181806</c:v>
                </c:pt>
                <c:pt idx="157">
                  <c:v>3.3178090062727259</c:v>
                </c:pt>
                <c:pt idx="158">
                  <c:v>3.3389420454545444</c:v>
                </c:pt>
                <c:pt idx="159">
                  <c:v>3.3573185840909079</c:v>
                </c:pt>
                <c:pt idx="160">
                  <c:v>3.376569685181817</c:v>
                </c:pt>
                <c:pt idx="161">
                  <c:v>3.3969761507272715</c:v>
                </c:pt>
                <c:pt idx="162">
                  <c:v>3.4190160430909078</c:v>
                </c:pt>
                <c:pt idx="163">
                  <c:v>3.4409458174545438</c:v>
                </c:pt>
                <c:pt idx="164">
                  <c:v>3.4655279893636348</c:v>
                </c:pt>
                <c:pt idx="165">
                  <c:v>3.4873161186363624</c:v>
                </c:pt>
                <c:pt idx="166">
                  <c:v>3.5075840548181803</c:v>
                </c:pt>
                <c:pt idx="167">
                  <c:v>3.5277182685454531</c:v>
                </c:pt>
                <c:pt idx="168">
                  <c:v>3.5499636949999984</c:v>
                </c:pt>
                <c:pt idx="169">
                  <c:v>3.5719681173636348</c:v>
                </c:pt>
                <c:pt idx="170">
                  <c:v>3.5943908921818171</c:v>
                </c:pt>
                <c:pt idx="171">
                  <c:v>3.6175441066363625</c:v>
                </c:pt>
                <c:pt idx="172">
                  <c:v>3.6379951859999986</c:v>
                </c:pt>
                <c:pt idx="173">
                  <c:v>3.6567977788181807</c:v>
                </c:pt>
                <c:pt idx="174">
                  <c:v>3.6763118773636352</c:v>
                </c:pt>
                <c:pt idx="175">
                  <c:v>3.6975561038181803</c:v>
                </c:pt>
                <c:pt idx="176">
                  <c:v>3.7203554503636349</c:v>
                </c:pt>
                <c:pt idx="177">
                  <c:v>3.7395354469090898</c:v>
                </c:pt>
                <c:pt idx="178">
                  <c:v>3.7588461073636354</c:v>
                </c:pt>
                <c:pt idx="179">
                  <c:v>3.7779710054545443</c:v>
                </c:pt>
                <c:pt idx="180">
                  <c:v>3.7954497609999991</c:v>
                </c:pt>
                <c:pt idx="181">
                  <c:v>3.8130443611818174</c:v>
                </c:pt>
                <c:pt idx="182">
                  <c:v>3.8339781634545447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46-47C0-B777-8CD5CB41A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2017840"/>
        <c:axId val="1582020720"/>
      </c:lineChart>
      <c:dateAx>
        <c:axId val="158201784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2020720"/>
        <c:crosses val="autoZero"/>
        <c:auto val="1"/>
        <c:lblOffset val="100"/>
        <c:baseTimeUnit val="days"/>
        <c:majorUnit val="1"/>
        <c:majorTimeUnit val="months"/>
      </c:dateAx>
      <c:valAx>
        <c:axId val="158202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rPr>
                  <a:t>Cumulative Demand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lang="en-GB" sz="1050" b="0" i="0" u="none" strike="noStrike" kern="1200" spc="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20178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Daily Industrial Demand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n-GB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18-19'!$AM$4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18-19'!$AL$5:$AL$187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18-19'!$AM$5:$AM$187</c:f>
              <c:numCache>
                <c:formatCode>#,##0.0;\-#,##0.0</c:formatCode>
                <c:ptCount val="183"/>
                <c:pt idx="0">
                  <c:v>2.4</c:v>
                </c:pt>
                <c:pt idx="1">
                  <c:v>2.6</c:v>
                </c:pt>
                <c:pt idx="2">
                  <c:v>2.5</c:v>
                </c:pt>
                <c:pt idx="3">
                  <c:v>2.6</c:v>
                </c:pt>
                <c:pt idx="4">
                  <c:v>2.2999999999999998</c:v>
                </c:pt>
                <c:pt idx="5">
                  <c:v>2.1999999999999997</c:v>
                </c:pt>
                <c:pt idx="6">
                  <c:v>2.1</c:v>
                </c:pt>
                <c:pt idx="7">
                  <c:v>2.1000000000000005</c:v>
                </c:pt>
                <c:pt idx="8">
                  <c:v>2.0999999999999996</c:v>
                </c:pt>
                <c:pt idx="9">
                  <c:v>2</c:v>
                </c:pt>
                <c:pt idx="10">
                  <c:v>2.0999999999999996</c:v>
                </c:pt>
                <c:pt idx="11">
                  <c:v>2.1</c:v>
                </c:pt>
                <c:pt idx="12">
                  <c:v>2.1999999999999993</c:v>
                </c:pt>
                <c:pt idx="13">
                  <c:v>2.2000000000000002</c:v>
                </c:pt>
                <c:pt idx="14">
                  <c:v>2.2000000000000002</c:v>
                </c:pt>
                <c:pt idx="15">
                  <c:v>2.4000000000000004</c:v>
                </c:pt>
                <c:pt idx="16">
                  <c:v>2.1999999999999997</c:v>
                </c:pt>
                <c:pt idx="17">
                  <c:v>2.3000000000000003</c:v>
                </c:pt>
                <c:pt idx="18">
                  <c:v>2.2999999999999998</c:v>
                </c:pt>
                <c:pt idx="19">
                  <c:v>2.2999999999999998</c:v>
                </c:pt>
                <c:pt idx="20">
                  <c:v>2.2999999999999998</c:v>
                </c:pt>
                <c:pt idx="21">
                  <c:v>2.2999999999999998</c:v>
                </c:pt>
                <c:pt idx="22">
                  <c:v>2.1000000000000005</c:v>
                </c:pt>
                <c:pt idx="23">
                  <c:v>2.4</c:v>
                </c:pt>
                <c:pt idx="24">
                  <c:v>2.6</c:v>
                </c:pt>
                <c:pt idx="25">
                  <c:v>2.5</c:v>
                </c:pt>
                <c:pt idx="26">
                  <c:v>2.5</c:v>
                </c:pt>
                <c:pt idx="27">
                  <c:v>2.6</c:v>
                </c:pt>
                <c:pt idx="28">
                  <c:v>2.4000000000000004</c:v>
                </c:pt>
                <c:pt idx="29">
                  <c:v>2.5000000000000004</c:v>
                </c:pt>
                <c:pt idx="30">
                  <c:v>2.4</c:v>
                </c:pt>
                <c:pt idx="31">
                  <c:v>2.4000000000000004</c:v>
                </c:pt>
                <c:pt idx="32">
                  <c:v>2.4000000000000004</c:v>
                </c:pt>
                <c:pt idx="33">
                  <c:v>2.6</c:v>
                </c:pt>
                <c:pt idx="34">
                  <c:v>2.5999999999999996</c:v>
                </c:pt>
                <c:pt idx="35">
                  <c:v>2.5</c:v>
                </c:pt>
                <c:pt idx="36">
                  <c:v>2.3999999999999995</c:v>
                </c:pt>
                <c:pt idx="37">
                  <c:v>2.4</c:v>
                </c:pt>
                <c:pt idx="38">
                  <c:v>2.5</c:v>
                </c:pt>
                <c:pt idx="39">
                  <c:v>2.3999999999999995</c:v>
                </c:pt>
                <c:pt idx="40">
                  <c:v>2.5</c:v>
                </c:pt>
                <c:pt idx="41">
                  <c:v>2.4000000000000004</c:v>
                </c:pt>
                <c:pt idx="42">
                  <c:v>2.5</c:v>
                </c:pt>
                <c:pt idx="43">
                  <c:v>2.4000000000000004</c:v>
                </c:pt>
                <c:pt idx="44">
                  <c:v>2.5</c:v>
                </c:pt>
                <c:pt idx="45">
                  <c:v>2.5</c:v>
                </c:pt>
                <c:pt idx="46">
                  <c:v>2.5999999999999996</c:v>
                </c:pt>
                <c:pt idx="47">
                  <c:v>2.5999999999999996</c:v>
                </c:pt>
                <c:pt idx="48">
                  <c:v>2.4000000000000004</c:v>
                </c:pt>
                <c:pt idx="49">
                  <c:v>2.3000000000000003</c:v>
                </c:pt>
                <c:pt idx="50">
                  <c:v>2.2999999999999998</c:v>
                </c:pt>
                <c:pt idx="51">
                  <c:v>2.2000000000000002</c:v>
                </c:pt>
                <c:pt idx="52">
                  <c:v>2.1999999999999997</c:v>
                </c:pt>
                <c:pt idx="53">
                  <c:v>2.3000000000000003</c:v>
                </c:pt>
                <c:pt idx="54">
                  <c:v>2.4999999999999991</c:v>
                </c:pt>
                <c:pt idx="55">
                  <c:v>2.4999999999999996</c:v>
                </c:pt>
                <c:pt idx="56">
                  <c:v>2.3999999999999995</c:v>
                </c:pt>
                <c:pt idx="57">
                  <c:v>2.2999999999999998</c:v>
                </c:pt>
                <c:pt idx="58">
                  <c:v>2.2999999999999998</c:v>
                </c:pt>
                <c:pt idx="59">
                  <c:v>2.4999999999999991</c:v>
                </c:pt>
                <c:pt idx="60">
                  <c:v>2.7</c:v>
                </c:pt>
                <c:pt idx="61">
                  <c:v>2.8</c:v>
                </c:pt>
                <c:pt idx="62">
                  <c:v>2.4999999999999991</c:v>
                </c:pt>
                <c:pt idx="63">
                  <c:v>2.4</c:v>
                </c:pt>
                <c:pt idx="64">
                  <c:v>2.5</c:v>
                </c:pt>
                <c:pt idx="65">
                  <c:v>2.7</c:v>
                </c:pt>
                <c:pt idx="66">
                  <c:v>2.8</c:v>
                </c:pt>
                <c:pt idx="67">
                  <c:v>2.3999999999999995</c:v>
                </c:pt>
                <c:pt idx="68">
                  <c:v>2.5</c:v>
                </c:pt>
                <c:pt idx="69">
                  <c:v>2.4999999999999996</c:v>
                </c:pt>
                <c:pt idx="70">
                  <c:v>2.4</c:v>
                </c:pt>
                <c:pt idx="71">
                  <c:v>2.6000000000000005</c:v>
                </c:pt>
                <c:pt idx="72">
                  <c:v>2.2000000000000002</c:v>
                </c:pt>
                <c:pt idx="73">
                  <c:v>2.3000000000000003</c:v>
                </c:pt>
                <c:pt idx="74">
                  <c:v>2.2000000000000002</c:v>
                </c:pt>
                <c:pt idx="75">
                  <c:v>2.4</c:v>
                </c:pt>
                <c:pt idx="76">
                  <c:v>2.2999999999999994</c:v>
                </c:pt>
                <c:pt idx="77">
                  <c:v>2.3999999999999995</c:v>
                </c:pt>
                <c:pt idx="78">
                  <c:v>2.2999999999999994</c:v>
                </c:pt>
                <c:pt idx="79">
                  <c:v>2.2000000000000002</c:v>
                </c:pt>
                <c:pt idx="80">
                  <c:v>2.3000000000000003</c:v>
                </c:pt>
                <c:pt idx="81">
                  <c:v>2.2000000000000002</c:v>
                </c:pt>
                <c:pt idx="82">
                  <c:v>2.2999999999999998</c:v>
                </c:pt>
                <c:pt idx="83">
                  <c:v>2.2999999999999998</c:v>
                </c:pt>
                <c:pt idx="84">
                  <c:v>2.1000000000000005</c:v>
                </c:pt>
                <c:pt idx="85">
                  <c:v>2.1</c:v>
                </c:pt>
                <c:pt idx="86">
                  <c:v>2.2999999999999998</c:v>
                </c:pt>
                <c:pt idx="87">
                  <c:v>2.1000000000000005</c:v>
                </c:pt>
                <c:pt idx="88">
                  <c:v>2.2999999999999998</c:v>
                </c:pt>
                <c:pt idx="89">
                  <c:v>2.2999999999999998</c:v>
                </c:pt>
                <c:pt idx="90">
                  <c:v>2.2999999999999998</c:v>
                </c:pt>
                <c:pt idx="91">
                  <c:v>2.1</c:v>
                </c:pt>
                <c:pt idx="92">
                  <c:v>2.2000000000000002</c:v>
                </c:pt>
                <c:pt idx="93">
                  <c:v>2.2000000000000002</c:v>
                </c:pt>
                <c:pt idx="94">
                  <c:v>2.2000000000000006</c:v>
                </c:pt>
                <c:pt idx="95">
                  <c:v>2.2999999999999998</c:v>
                </c:pt>
                <c:pt idx="96">
                  <c:v>2.4000000000000004</c:v>
                </c:pt>
                <c:pt idx="97">
                  <c:v>2.4000000000000004</c:v>
                </c:pt>
                <c:pt idx="98">
                  <c:v>2.3000000000000007</c:v>
                </c:pt>
                <c:pt idx="99">
                  <c:v>2.4</c:v>
                </c:pt>
                <c:pt idx="100">
                  <c:v>2.4</c:v>
                </c:pt>
                <c:pt idx="101">
                  <c:v>2.6999999999999993</c:v>
                </c:pt>
                <c:pt idx="102">
                  <c:v>2.5999999999999996</c:v>
                </c:pt>
                <c:pt idx="103">
                  <c:v>2.7</c:v>
                </c:pt>
                <c:pt idx="104">
                  <c:v>2.4</c:v>
                </c:pt>
                <c:pt idx="105">
                  <c:v>2.5</c:v>
                </c:pt>
                <c:pt idx="106">
                  <c:v>2.5999999999999996</c:v>
                </c:pt>
                <c:pt idx="107">
                  <c:v>2.5999999999999996</c:v>
                </c:pt>
                <c:pt idx="108">
                  <c:v>2.5999999999999996</c:v>
                </c:pt>
                <c:pt idx="109">
                  <c:v>2.5999999999999996</c:v>
                </c:pt>
                <c:pt idx="110">
                  <c:v>2.4999999999999991</c:v>
                </c:pt>
                <c:pt idx="111">
                  <c:v>2.5</c:v>
                </c:pt>
                <c:pt idx="112">
                  <c:v>2.5</c:v>
                </c:pt>
                <c:pt idx="113">
                  <c:v>2.5999999999999996</c:v>
                </c:pt>
                <c:pt idx="114">
                  <c:v>2.1999999999999993</c:v>
                </c:pt>
                <c:pt idx="115">
                  <c:v>2.5</c:v>
                </c:pt>
                <c:pt idx="116">
                  <c:v>2.6999999999999993</c:v>
                </c:pt>
                <c:pt idx="117">
                  <c:v>2.5999999999999996</c:v>
                </c:pt>
                <c:pt idx="118">
                  <c:v>2.5</c:v>
                </c:pt>
                <c:pt idx="119">
                  <c:v>2.4999999999999991</c:v>
                </c:pt>
                <c:pt idx="120">
                  <c:v>2.4999999999999996</c:v>
                </c:pt>
                <c:pt idx="121">
                  <c:v>2.4999999999999996</c:v>
                </c:pt>
                <c:pt idx="122">
                  <c:v>2.3999999999999995</c:v>
                </c:pt>
                <c:pt idx="123">
                  <c:v>2.4999999999999991</c:v>
                </c:pt>
                <c:pt idx="124">
                  <c:v>2.5999999999999992</c:v>
                </c:pt>
                <c:pt idx="125">
                  <c:v>2.4999999999999996</c:v>
                </c:pt>
                <c:pt idx="126">
                  <c:v>2.5</c:v>
                </c:pt>
                <c:pt idx="127">
                  <c:v>2.6</c:v>
                </c:pt>
                <c:pt idx="128">
                  <c:v>2.5</c:v>
                </c:pt>
                <c:pt idx="129">
                  <c:v>2.6999999999999993</c:v>
                </c:pt>
                <c:pt idx="130">
                  <c:v>2.5999999999999996</c:v>
                </c:pt>
                <c:pt idx="131">
                  <c:v>2.8</c:v>
                </c:pt>
                <c:pt idx="132">
                  <c:v>2.7999999999999994</c:v>
                </c:pt>
                <c:pt idx="133">
                  <c:v>2.6999999999999997</c:v>
                </c:pt>
                <c:pt idx="134">
                  <c:v>2.4999999999999996</c:v>
                </c:pt>
                <c:pt idx="135">
                  <c:v>2.5000000000000004</c:v>
                </c:pt>
                <c:pt idx="136">
                  <c:v>2.5</c:v>
                </c:pt>
                <c:pt idx="137">
                  <c:v>2.9</c:v>
                </c:pt>
                <c:pt idx="138">
                  <c:v>3.1</c:v>
                </c:pt>
                <c:pt idx="139">
                  <c:v>3.3</c:v>
                </c:pt>
                <c:pt idx="140">
                  <c:v>3.4</c:v>
                </c:pt>
                <c:pt idx="141">
                  <c:v>3.3000000000000007</c:v>
                </c:pt>
                <c:pt idx="142">
                  <c:v>2.9000000000000004</c:v>
                </c:pt>
                <c:pt idx="143">
                  <c:v>3.1999999999999997</c:v>
                </c:pt>
                <c:pt idx="144">
                  <c:v>2.9999999999999996</c:v>
                </c:pt>
                <c:pt idx="145">
                  <c:v>2.9999999999999996</c:v>
                </c:pt>
                <c:pt idx="146">
                  <c:v>2.9999999999999996</c:v>
                </c:pt>
                <c:pt idx="147">
                  <c:v>3</c:v>
                </c:pt>
                <c:pt idx="148">
                  <c:v>3</c:v>
                </c:pt>
                <c:pt idx="149">
                  <c:v>3.0000000000000004</c:v>
                </c:pt>
                <c:pt idx="150">
                  <c:v>2.9999999999999996</c:v>
                </c:pt>
                <c:pt idx="151">
                  <c:v>3</c:v>
                </c:pt>
                <c:pt idx="152">
                  <c:v>3.0999999999999996</c:v>
                </c:pt>
                <c:pt idx="153">
                  <c:v>3.1</c:v>
                </c:pt>
                <c:pt idx="154">
                  <c:v>3.1</c:v>
                </c:pt>
                <c:pt idx="155">
                  <c:v>2.9000000000000004</c:v>
                </c:pt>
                <c:pt idx="156">
                  <c:v>2.8</c:v>
                </c:pt>
                <c:pt idx="157">
                  <c:v>2.9999999999999996</c:v>
                </c:pt>
                <c:pt idx="158">
                  <c:v>2.9</c:v>
                </c:pt>
                <c:pt idx="159">
                  <c:v>2.9</c:v>
                </c:pt>
                <c:pt idx="160">
                  <c:v>3</c:v>
                </c:pt>
                <c:pt idx="161">
                  <c:v>3</c:v>
                </c:pt>
                <c:pt idx="162">
                  <c:v>2.9</c:v>
                </c:pt>
                <c:pt idx="163">
                  <c:v>2.9999999999999996</c:v>
                </c:pt>
                <c:pt idx="164">
                  <c:v>2.9999999999999991</c:v>
                </c:pt>
                <c:pt idx="165">
                  <c:v>3.1999999999999997</c:v>
                </c:pt>
                <c:pt idx="166">
                  <c:v>3.2999999999999989</c:v>
                </c:pt>
                <c:pt idx="167">
                  <c:v>3.2</c:v>
                </c:pt>
                <c:pt idx="168">
                  <c:v>3.0999999999999996</c:v>
                </c:pt>
                <c:pt idx="169">
                  <c:v>3</c:v>
                </c:pt>
                <c:pt idx="170">
                  <c:v>2.8999999999999995</c:v>
                </c:pt>
                <c:pt idx="171">
                  <c:v>2.9000000000000004</c:v>
                </c:pt>
                <c:pt idx="172">
                  <c:v>2.5999999999999996</c:v>
                </c:pt>
                <c:pt idx="173">
                  <c:v>2.6</c:v>
                </c:pt>
                <c:pt idx="174">
                  <c:v>2.6999999999999997</c:v>
                </c:pt>
                <c:pt idx="175">
                  <c:v>2.7</c:v>
                </c:pt>
                <c:pt idx="176">
                  <c:v>2.6000000000000005</c:v>
                </c:pt>
                <c:pt idx="177">
                  <c:v>2.6999999999999997</c:v>
                </c:pt>
                <c:pt idx="178">
                  <c:v>2.5999999999999996</c:v>
                </c:pt>
                <c:pt idx="179">
                  <c:v>2.7</c:v>
                </c:pt>
                <c:pt idx="180">
                  <c:v>2.8</c:v>
                </c:pt>
                <c:pt idx="181">
                  <c:v>2.6999999999999993</c:v>
                </c:pt>
                <c:pt idx="182">
                  <c:v>2.9000000000000004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A7-4B78-B879-7F7F72D92FF5}"/>
            </c:ext>
          </c:extLst>
        </c:ser>
        <c:ser>
          <c:idx val="1"/>
          <c:order val="1"/>
          <c:tx>
            <c:strRef>
              <c:f>'Figure 18-19'!$AN$4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18-19'!$AL$5:$AL$187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18-19'!$AN$5:$AN$187</c:f>
              <c:numCache>
                <c:formatCode>#,##0.0;\-#,##0.0</c:formatCode>
                <c:ptCount val="183"/>
                <c:pt idx="0">
                  <c:v>1.2000000000000004</c:v>
                </c:pt>
                <c:pt idx="1">
                  <c:v>1.2</c:v>
                </c:pt>
                <c:pt idx="2">
                  <c:v>1.2999999999999998</c:v>
                </c:pt>
                <c:pt idx="3">
                  <c:v>1.0000000000000002</c:v>
                </c:pt>
                <c:pt idx="4">
                  <c:v>1</c:v>
                </c:pt>
                <c:pt idx="5">
                  <c:v>1.1000000000000001</c:v>
                </c:pt>
                <c:pt idx="6">
                  <c:v>1.2000000000000002</c:v>
                </c:pt>
                <c:pt idx="7">
                  <c:v>1.2000000000000002</c:v>
                </c:pt>
                <c:pt idx="8">
                  <c:v>1.5</c:v>
                </c:pt>
                <c:pt idx="9">
                  <c:v>1.4</c:v>
                </c:pt>
                <c:pt idx="10">
                  <c:v>1.4</c:v>
                </c:pt>
                <c:pt idx="11">
                  <c:v>1.4</c:v>
                </c:pt>
                <c:pt idx="12">
                  <c:v>1.4</c:v>
                </c:pt>
                <c:pt idx="13">
                  <c:v>1.5</c:v>
                </c:pt>
                <c:pt idx="14">
                  <c:v>1.2999999999999998</c:v>
                </c:pt>
                <c:pt idx="15">
                  <c:v>1.2000000000000004</c:v>
                </c:pt>
                <c:pt idx="16">
                  <c:v>1.2</c:v>
                </c:pt>
                <c:pt idx="17">
                  <c:v>1.3</c:v>
                </c:pt>
                <c:pt idx="18">
                  <c:v>1.2999999999999996</c:v>
                </c:pt>
                <c:pt idx="19">
                  <c:v>1.2999999999999996</c:v>
                </c:pt>
                <c:pt idx="20">
                  <c:v>1.2999999999999998</c:v>
                </c:pt>
                <c:pt idx="21">
                  <c:v>1.4000000000000004</c:v>
                </c:pt>
                <c:pt idx="22">
                  <c:v>1.6</c:v>
                </c:pt>
                <c:pt idx="23">
                  <c:v>1.7</c:v>
                </c:pt>
                <c:pt idx="24">
                  <c:v>1.7000000000000002</c:v>
                </c:pt>
                <c:pt idx="25">
                  <c:v>1.7999999999999998</c:v>
                </c:pt>
                <c:pt idx="26">
                  <c:v>1.7000000000000004</c:v>
                </c:pt>
                <c:pt idx="27">
                  <c:v>1.6</c:v>
                </c:pt>
                <c:pt idx="28">
                  <c:v>1.7000000000000002</c:v>
                </c:pt>
                <c:pt idx="29">
                  <c:v>1.6</c:v>
                </c:pt>
                <c:pt idx="30">
                  <c:v>1.6</c:v>
                </c:pt>
                <c:pt idx="31">
                  <c:v>1.7999999999999998</c:v>
                </c:pt>
                <c:pt idx="32">
                  <c:v>1.7000000000000002</c:v>
                </c:pt>
                <c:pt idx="33">
                  <c:v>1.6999999999999997</c:v>
                </c:pt>
                <c:pt idx="34">
                  <c:v>1.8000000000000007</c:v>
                </c:pt>
                <c:pt idx="35">
                  <c:v>1.8000000000000007</c:v>
                </c:pt>
                <c:pt idx="36">
                  <c:v>1.6999999999999993</c:v>
                </c:pt>
                <c:pt idx="37">
                  <c:v>1.7999999999999996</c:v>
                </c:pt>
                <c:pt idx="38">
                  <c:v>1.7999999999999994</c:v>
                </c:pt>
                <c:pt idx="39">
                  <c:v>1.7000000000000002</c:v>
                </c:pt>
                <c:pt idx="40">
                  <c:v>1.6999999999999997</c:v>
                </c:pt>
                <c:pt idx="41">
                  <c:v>1.4999999999999996</c:v>
                </c:pt>
                <c:pt idx="42">
                  <c:v>1.5</c:v>
                </c:pt>
                <c:pt idx="43">
                  <c:v>1.6999999999999993</c:v>
                </c:pt>
                <c:pt idx="44">
                  <c:v>1.5</c:v>
                </c:pt>
                <c:pt idx="45">
                  <c:v>1.5999999999999996</c:v>
                </c:pt>
                <c:pt idx="46">
                  <c:v>1.5999999999999999</c:v>
                </c:pt>
                <c:pt idx="47">
                  <c:v>1.5999999999999999</c:v>
                </c:pt>
                <c:pt idx="48">
                  <c:v>1.6999999999999997</c:v>
                </c:pt>
                <c:pt idx="49">
                  <c:v>1.6999999999999997</c:v>
                </c:pt>
                <c:pt idx="50">
                  <c:v>1.6999999999999997</c:v>
                </c:pt>
                <c:pt idx="51">
                  <c:v>1.6999999999999997</c:v>
                </c:pt>
                <c:pt idx="52">
                  <c:v>1.7999999999999994</c:v>
                </c:pt>
                <c:pt idx="53">
                  <c:v>2.2000000000000002</c:v>
                </c:pt>
                <c:pt idx="54">
                  <c:v>2.2000000000000002</c:v>
                </c:pt>
                <c:pt idx="55">
                  <c:v>2.6</c:v>
                </c:pt>
                <c:pt idx="56">
                  <c:v>2.5</c:v>
                </c:pt>
                <c:pt idx="57">
                  <c:v>2.6</c:v>
                </c:pt>
                <c:pt idx="58">
                  <c:v>2.5999999999999996</c:v>
                </c:pt>
                <c:pt idx="59">
                  <c:v>2.4000000000000004</c:v>
                </c:pt>
                <c:pt idx="60">
                  <c:v>2.4</c:v>
                </c:pt>
                <c:pt idx="61">
                  <c:v>2.2999999999999998</c:v>
                </c:pt>
                <c:pt idx="62">
                  <c:v>2.3999999999999995</c:v>
                </c:pt>
                <c:pt idx="63">
                  <c:v>2.6000000000000005</c:v>
                </c:pt>
                <c:pt idx="64">
                  <c:v>2.3999999999999995</c:v>
                </c:pt>
                <c:pt idx="65">
                  <c:v>2.1999999999999997</c:v>
                </c:pt>
                <c:pt idx="66">
                  <c:v>2.2999999999999998</c:v>
                </c:pt>
                <c:pt idx="67">
                  <c:v>2.2000000000000002</c:v>
                </c:pt>
                <c:pt idx="68">
                  <c:v>2.1999999999999997</c:v>
                </c:pt>
                <c:pt idx="69">
                  <c:v>2.2999999999999998</c:v>
                </c:pt>
                <c:pt idx="70">
                  <c:v>2.5</c:v>
                </c:pt>
                <c:pt idx="71">
                  <c:v>2.7000000000000011</c:v>
                </c:pt>
                <c:pt idx="72">
                  <c:v>2.8000000000000007</c:v>
                </c:pt>
                <c:pt idx="73">
                  <c:v>2.7</c:v>
                </c:pt>
                <c:pt idx="74">
                  <c:v>2.3999999999999995</c:v>
                </c:pt>
                <c:pt idx="75">
                  <c:v>3.7</c:v>
                </c:pt>
                <c:pt idx="76">
                  <c:v>2.7</c:v>
                </c:pt>
                <c:pt idx="77">
                  <c:v>2.5999999999999996</c:v>
                </c:pt>
                <c:pt idx="78">
                  <c:v>2.2000000000000002</c:v>
                </c:pt>
                <c:pt idx="79">
                  <c:v>2.1</c:v>
                </c:pt>
                <c:pt idx="80">
                  <c:v>2.4</c:v>
                </c:pt>
                <c:pt idx="81">
                  <c:v>2.4000000000000004</c:v>
                </c:pt>
                <c:pt idx="82">
                  <c:v>2.2999999999999998</c:v>
                </c:pt>
                <c:pt idx="83">
                  <c:v>2.4</c:v>
                </c:pt>
                <c:pt idx="84">
                  <c:v>2.4</c:v>
                </c:pt>
                <c:pt idx="85">
                  <c:v>2.4000000000000004</c:v>
                </c:pt>
                <c:pt idx="86">
                  <c:v>2.1999999999999997</c:v>
                </c:pt>
                <c:pt idx="87">
                  <c:v>2.3000000000000003</c:v>
                </c:pt>
                <c:pt idx="88">
                  <c:v>2.1999999999999997</c:v>
                </c:pt>
                <c:pt idx="89">
                  <c:v>2.2999999999999998</c:v>
                </c:pt>
                <c:pt idx="90">
                  <c:v>2.1999999999999997</c:v>
                </c:pt>
                <c:pt idx="91">
                  <c:v>2.3000000000000003</c:v>
                </c:pt>
                <c:pt idx="92">
                  <c:v>2.4</c:v>
                </c:pt>
                <c:pt idx="93">
                  <c:v>2.5</c:v>
                </c:pt>
                <c:pt idx="94">
                  <c:v>2.6</c:v>
                </c:pt>
                <c:pt idx="95">
                  <c:v>2.4999999999999996</c:v>
                </c:pt>
                <c:pt idx="96">
                  <c:v>2.4999999999999996</c:v>
                </c:pt>
                <c:pt idx="97">
                  <c:v>2.4999999999999996</c:v>
                </c:pt>
                <c:pt idx="98">
                  <c:v>2.6999999999999993</c:v>
                </c:pt>
                <c:pt idx="99">
                  <c:v>2.9000000000000012</c:v>
                </c:pt>
                <c:pt idx="100">
                  <c:v>2.6999999999999993</c:v>
                </c:pt>
                <c:pt idx="101">
                  <c:v>2.9000000000000004</c:v>
                </c:pt>
                <c:pt idx="102">
                  <c:v>2.8</c:v>
                </c:pt>
                <c:pt idx="103">
                  <c:v>2.3999999999999995</c:v>
                </c:pt>
                <c:pt idx="104">
                  <c:v>2.3000000000000003</c:v>
                </c:pt>
                <c:pt idx="105">
                  <c:v>2.1999999999999997</c:v>
                </c:pt>
                <c:pt idx="106">
                  <c:v>2.5</c:v>
                </c:pt>
                <c:pt idx="107">
                  <c:v>2.3999999999999995</c:v>
                </c:pt>
                <c:pt idx="108">
                  <c:v>2.6999999999999993</c:v>
                </c:pt>
                <c:pt idx="109">
                  <c:v>2.7</c:v>
                </c:pt>
                <c:pt idx="110">
                  <c:v>2.6999999999999993</c:v>
                </c:pt>
                <c:pt idx="111">
                  <c:v>2.8000000000000007</c:v>
                </c:pt>
                <c:pt idx="112">
                  <c:v>2.6999999999999993</c:v>
                </c:pt>
                <c:pt idx="113">
                  <c:v>2.7</c:v>
                </c:pt>
                <c:pt idx="114">
                  <c:v>2.4999999999999996</c:v>
                </c:pt>
                <c:pt idx="115">
                  <c:v>2.5</c:v>
                </c:pt>
                <c:pt idx="116">
                  <c:v>2.6</c:v>
                </c:pt>
                <c:pt idx="117">
                  <c:v>2.5</c:v>
                </c:pt>
                <c:pt idx="118">
                  <c:v>2.4999999999999996</c:v>
                </c:pt>
                <c:pt idx="119">
                  <c:v>2.4000000000000004</c:v>
                </c:pt>
                <c:pt idx="120">
                  <c:v>2.5999999999999996</c:v>
                </c:pt>
                <c:pt idx="121">
                  <c:v>2.5999999999999996</c:v>
                </c:pt>
                <c:pt idx="122">
                  <c:v>2.5999999999999996</c:v>
                </c:pt>
                <c:pt idx="123">
                  <c:v>2.4999999999999996</c:v>
                </c:pt>
                <c:pt idx="124">
                  <c:v>2.4</c:v>
                </c:pt>
                <c:pt idx="125">
                  <c:v>2.1999999999999997</c:v>
                </c:pt>
                <c:pt idx="126">
                  <c:v>2.1000000000000005</c:v>
                </c:pt>
                <c:pt idx="127">
                  <c:v>2.2999999999999998</c:v>
                </c:pt>
                <c:pt idx="128">
                  <c:v>2.0999999999999996</c:v>
                </c:pt>
                <c:pt idx="129">
                  <c:v>2.3000000000000003</c:v>
                </c:pt>
                <c:pt idx="130">
                  <c:v>2.0999999999999996</c:v>
                </c:pt>
                <c:pt idx="131">
                  <c:v>2.0999999999999996</c:v>
                </c:pt>
                <c:pt idx="132">
                  <c:v>2</c:v>
                </c:pt>
                <c:pt idx="133">
                  <c:v>1.9</c:v>
                </c:pt>
                <c:pt idx="134">
                  <c:v>2</c:v>
                </c:pt>
                <c:pt idx="135">
                  <c:v>1.8999999999999995</c:v>
                </c:pt>
                <c:pt idx="136">
                  <c:v>1.7999999999999998</c:v>
                </c:pt>
                <c:pt idx="137">
                  <c:v>1.1999999999999997</c:v>
                </c:pt>
                <c:pt idx="138">
                  <c:v>1.1999999999999997</c:v>
                </c:pt>
                <c:pt idx="139">
                  <c:v>1.1999999999999997</c:v>
                </c:pt>
                <c:pt idx="140">
                  <c:v>1.1999999999999997</c:v>
                </c:pt>
                <c:pt idx="141">
                  <c:v>1.5</c:v>
                </c:pt>
                <c:pt idx="142">
                  <c:v>1.4</c:v>
                </c:pt>
                <c:pt idx="143">
                  <c:v>1.0999999999999996</c:v>
                </c:pt>
                <c:pt idx="144">
                  <c:v>1.0999999999999996</c:v>
                </c:pt>
                <c:pt idx="145">
                  <c:v>1.2000000000000002</c:v>
                </c:pt>
                <c:pt idx="146">
                  <c:v>1.3999999999999997</c:v>
                </c:pt>
                <c:pt idx="147">
                  <c:v>1.5999999999999996</c:v>
                </c:pt>
                <c:pt idx="148">
                  <c:v>1.6</c:v>
                </c:pt>
                <c:pt idx="149">
                  <c:v>1.4000000000000004</c:v>
                </c:pt>
                <c:pt idx="150">
                  <c:v>1.4999999999999996</c:v>
                </c:pt>
                <c:pt idx="152">
                  <c:v>1.6</c:v>
                </c:pt>
                <c:pt idx="153">
                  <c:v>1.4</c:v>
                </c:pt>
                <c:pt idx="154">
                  <c:v>1.2999999999999998</c:v>
                </c:pt>
                <c:pt idx="155">
                  <c:v>1.3</c:v>
                </c:pt>
                <c:pt idx="156">
                  <c:v>1.3</c:v>
                </c:pt>
                <c:pt idx="157">
                  <c:v>1.1999999999999997</c:v>
                </c:pt>
                <c:pt idx="158">
                  <c:v>1.1999999999999997</c:v>
                </c:pt>
                <c:pt idx="159">
                  <c:v>1</c:v>
                </c:pt>
                <c:pt idx="160">
                  <c:v>0.89999999999999991</c:v>
                </c:pt>
                <c:pt idx="161">
                  <c:v>3.6</c:v>
                </c:pt>
                <c:pt idx="162">
                  <c:v>0.80000000000000027</c:v>
                </c:pt>
                <c:pt idx="163">
                  <c:v>1.1999999999999997</c:v>
                </c:pt>
                <c:pt idx="164">
                  <c:v>1.1999999999999993</c:v>
                </c:pt>
                <c:pt idx="165">
                  <c:v>0.89999999999999991</c:v>
                </c:pt>
                <c:pt idx="166">
                  <c:v>1</c:v>
                </c:pt>
                <c:pt idx="167">
                  <c:v>0.89999999999999991</c:v>
                </c:pt>
                <c:pt idx="168">
                  <c:v>0.70000000000000018</c:v>
                </c:pt>
                <c:pt idx="169">
                  <c:v>0.60000000000000009</c:v>
                </c:pt>
                <c:pt idx="170">
                  <c:v>1</c:v>
                </c:pt>
                <c:pt idx="171">
                  <c:v>0.99999999999999978</c:v>
                </c:pt>
                <c:pt idx="172">
                  <c:v>0.99999999999999956</c:v>
                </c:pt>
                <c:pt idx="173">
                  <c:v>1.1000000000000001</c:v>
                </c:pt>
                <c:pt idx="174">
                  <c:v>1.2000000000000002</c:v>
                </c:pt>
                <c:pt idx="175">
                  <c:v>1.2000000000000002</c:v>
                </c:pt>
                <c:pt idx="176">
                  <c:v>1.1000000000000001</c:v>
                </c:pt>
                <c:pt idx="177">
                  <c:v>1.0999999999999999</c:v>
                </c:pt>
                <c:pt idx="178">
                  <c:v>1.0999999999999999</c:v>
                </c:pt>
                <c:pt idx="179">
                  <c:v>1.2</c:v>
                </c:pt>
                <c:pt idx="180">
                  <c:v>1.1000000000000003</c:v>
                </c:pt>
                <c:pt idx="181">
                  <c:v>0.90000000000000036</c:v>
                </c:pt>
                <c:pt idx="182">
                  <c:v>0.90000000000000013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A7-4B78-B879-7F7F72D92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1998160"/>
        <c:axId val="1582020240"/>
      </c:lineChart>
      <c:dateAx>
        <c:axId val="1581998160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2020240"/>
        <c:crosses val="autoZero"/>
        <c:auto val="1"/>
        <c:lblOffset val="100"/>
        <c:baseTimeUnit val="days"/>
      </c:dateAx>
      <c:valAx>
        <c:axId val="15820202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 sz="1050" b="0" i="0" u="none" strike="noStrike" kern="1200" spc="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  <a:ea typeface="+mn-ea"/>
                    <a:cs typeface="+mn-cs"/>
                  </a:rPr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en-GB" sz="1050" b="0" i="0" u="none" strike="noStrike" kern="1200" spc="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;\-#,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81998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Daily Industrial Demand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lang="en-GB" sz="105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  <a:ea typeface="+mn-ea"/>
                <a:cs typeface="+mn-cs"/>
              </a:rPr>
              <a:t>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lang="en-GB"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18-19'!$AP$4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18-19'!$AO$5:$AO$187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18-19'!$AP$5:$AP$187</c:f>
              <c:numCache>
                <c:formatCode>#,##0.00_);\(#,##0.00\)</c:formatCode>
                <c:ptCount val="183"/>
                <c:pt idx="0">
                  <c:v>2.3999999999999998E-3</c:v>
                </c:pt>
                <c:pt idx="1">
                  <c:v>5.0000000000000001E-3</c:v>
                </c:pt>
                <c:pt idx="2">
                  <c:v>7.4999999999999997E-3</c:v>
                </c:pt>
                <c:pt idx="3">
                  <c:v>1.01E-2</c:v>
                </c:pt>
                <c:pt idx="4">
                  <c:v>1.2399999999999998E-2</c:v>
                </c:pt>
                <c:pt idx="5">
                  <c:v>1.4599999999999998E-2</c:v>
                </c:pt>
                <c:pt idx="6">
                  <c:v>1.67E-2</c:v>
                </c:pt>
                <c:pt idx="7">
                  <c:v>1.8800000000000001E-2</c:v>
                </c:pt>
                <c:pt idx="8">
                  <c:v>2.0899999999999998E-2</c:v>
                </c:pt>
                <c:pt idx="9">
                  <c:v>2.29E-2</c:v>
                </c:pt>
                <c:pt idx="10">
                  <c:v>2.5000000000000001E-2</c:v>
                </c:pt>
                <c:pt idx="11">
                  <c:v>2.7100000000000003E-2</c:v>
                </c:pt>
                <c:pt idx="12">
                  <c:v>2.93E-2</c:v>
                </c:pt>
                <c:pt idx="13">
                  <c:v>3.15E-2</c:v>
                </c:pt>
                <c:pt idx="14">
                  <c:v>3.3700000000000001E-2</c:v>
                </c:pt>
                <c:pt idx="15">
                  <c:v>3.61E-2</c:v>
                </c:pt>
                <c:pt idx="16">
                  <c:v>3.8300000000000008E-2</c:v>
                </c:pt>
                <c:pt idx="17">
                  <c:v>4.0600000000000004E-2</c:v>
                </c:pt>
                <c:pt idx="18">
                  <c:v>4.2900000000000001E-2</c:v>
                </c:pt>
                <c:pt idx="19">
                  <c:v>4.5199999999999997E-2</c:v>
                </c:pt>
                <c:pt idx="20">
                  <c:v>4.7499999999999994E-2</c:v>
                </c:pt>
                <c:pt idx="21">
                  <c:v>4.979999999999999E-2</c:v>
                </c:pt>
                <c:pt idx="22">
                  <c:v>5.1899999999999995E-2</c:v>
                </c:pt>
                <c:pt idx="23">
                  <c:v>5.4299999999999987E-2</c:v>
                </c:pt>
                <c:pt idx="24">
                  <c:v>5.6899999999999992E-2</c:v>
                </c:pt>
                <c:pt idx="25">
                  <c:v>5.9399999999999994E-2</c:v>
                </c:pt>
                <c:pt idx="26">
                  <c:v>6.189999999999999E-2</c:v>
                </c:pt>
                <c:pt idx="27">
                  <c:v>6.4499999999999988E-2</c:v>
                </c:pt>
                <c:pt idx="28">
                  <c:v>6.6899999999999987E-2</c:v>
                </c:pt>
                <c:pt idx="29">
                  <c:v>6.9399999999999989E-2</c:v>
                </c:pt>
                <c:pt idx="30">
                  <c:v>7.1800000000000003E-2</c:v>
                </c:pt>
                <c:pt idx="31">
                  <c:v>7.4200000000000002E-2</c:v>
                </c:pt>
                <c:pt idx="32">
                  <c:v>7.6600000000000015E-2</c:v>
                </c:pt>
                <c:pt idx="33">
                  <c:v>7.9200000000000007E-2</c:v>
                </c:pt>
                <c:pt idx="34">
                  <c:v>8.1799999999999998E-2</c:v>
                </c:pt>
                <c:pt idx="35">
                  <c:v>8.43E-2</c:v>
                </c:pt>
                <c:pt idx="36">
                  <c:v>8.6699999999999999E-2</c:v>
                </c:pt>
                <c:pt idx="37">
                  <c:v>8.9100000000000013E-2</c:v>
                </c:pt>
                <c:pt idx="38">
                  <c:v>9.1600000000000015E-2</c:v>
                </c:pt>
                <c:pt idx="39">
                  <c:v>9.4000000000000014E-2</c:v>
                </c:pt>
                <c:pt idx="40">
                  <c:v>9.6500000000000016E-2</c:v>
                </c:pt>
                <c:pt idx="41">
                  <c:v>9.8900000000000016E-2</c:v>
                </c:pt>
                <c:pt idx="42">
                  <c:v>0.10140000000000002</c:v>
                </c:pt>
                <c:pt idx="43">
                  <c:v>0.10380000000000003</c:v>
                </c:pt>
                <c:pt idx="44">
                  <c:v>0.10630000000000002</c:v>
                </c:pt>
                <c:pt idx="45">
                  <c:v>0.10880000000000002</c:v>
                </c:pt>
                <c:pt idx="46">
                  <c:v>0.11140000000000003</c:v>
                </c:pt>
                <c:pt idx="47">
                  <c:v>0.11400000000000002</c:v>
                </c:pt>
                <c:pt idx="48">
                  <c:v>0.11640000000000002</c:v>
                </c:pt>
                <c:pt idx="49">
                  <c:v>0.11870000000000001</c:v>
                </c:pt>
                <c:pt idx="50">
                  <c:v>0.12100000000000001</c:v>
                </c:pt>
                <c:pt idx="51">
                  <c:v>0.12320000000000002</c:v>
                </c:pt>
                <c:pt idx="52">
                  <c:v>0.12540000000000001</c:v>
                </c:pt>
                <c:pt idx="53">
                  <c:v>0.12770000000000001</c:v>
                </c:pt>
                <c:pt idx="54">
                  <c:v>0.13020000000000001</c:v>
                </c:pt>
                <c:pt idx="55">
                  <c:v>0.13270000000000001</c:v>
                </c:pt>
                <c:pt idx="56">
                  <c:v>0.13510000000000003</c:v>
                </c:pt>
                <c:pt idx="57">
                  <c:v>0.13740000000000002</c:v>
                </c:pt>
                <c:pt idx="58">
                  <c:v>0.13970000000000005</c:v>
                </c:pt>
                <c:pt idx="59">
                  <c:v>0.14220000000000005</c:v>
                </c:pt>
                <c:pt idx="60">
                  <c:v>0.14490000000000003</c:v>
                </c:pt>
                <c:pt idx="61">
                  <c:v>0.14770000000000005</c:v>
                </c:pt>
                <c:pt idx="62">
                  <c:v>0.15020000000000006</c:v>
                </c:pt>
                <c:pt idx="63">
                  <c:v>0.15260000000000004</c:v>
                </c:pt>
                <c:pt idx="64">
                  <c:v>0.15510000000000004</c:v>
                </c:pt>
                <c:pt idx="65">
                  <c:v>0.15780000000000005</c:v>
                </c:pt>
                <c:pt idx="66">
                  <c:v>0.16060000000000005</c:v>
                </c:pt>
                <c:pt idx="67">
                  <c:v>0.16300000000000006</c:v>
                </c:pt>
                <c:pt idx="68">
                  <c:v>0.16550000000000006</c:v>
                </c:pt>
                <c:pt idx="69">
                  <c:v>0.16800000000000007</c:v>
                </c:pt>
                <c:pt idx="70">
                  <c:v>0.17040000000000005</c:v>
                </c:pt>
                <c:pt idx="71">
                  <c:v>0.17300000000000007</c:v>
                </c:pt>
                <c:pt idx="72">
                  <c:v>0.17520000000000005</c:v>
                </c:pt>
                <c:pt idx="73">
                  <c:v>0.17750000000000005</c:v>
                </c:pt>
                <c:pt idx="74">
                  <c:v>0.17970000000000005</c:v>
                </c:pt>
                <c:pt idx="75">
                  <c:v>0.18210000000000004</c:v>
                </c:pt>
                <c:pt idx="76">
                  <c:v>0.18440000000000006</c:v>
                </c:pt>
                <c:pt idx="77">
                  <c:v>0.18680000000000008</c:v>
                </c:pt>
                <c:pt idx="78">
                  <c:v>0.18910000000000007</c:v>
                </c:pt>
                <c:pt idx="79">
                  <c:v>0.19130000000000008</c:v>
                </c:pt>
                <c:pt idx="80">
                  <c:v>0.19360000000000008</c:v>
                </c:pt>
                <c:pt idx="81">
                  <c:v>0.19580000000000006</c:v>
                </c:pt>
                <c:pt idx="82">
                  <c:v>0.19810000000000008</c:v>
                </c:pt>
                <c:pt idx="83">
                  <c:v>0.20040000000000008</c:v>
                </c:pt>
                <c:pt idx="84">
                  <c:v>0.2025000000000001</c:v>
                </c:pt>
                <c:pt idx="85">
                  <c:v>0.20460000000000009</c:v>
                </c:pt>
                <c:pt idx="86">
                  <c:v>0.20690000000000008</c:v>
                </c:pt>
                <c:pt idx="87">
                  <c:v>0.20900000000000007</c:v>
                </c:pt>
                <c:pt idx="88">
                  <c:v>0.2113000000000001</c:v>
                </c:pt>
                <c:pt idx="89">
                  <c:v>0.2136000000000001</c:v>
                </c:pt>
                <c:pt idx="90">
                  <c:v>0.21590000000000012</c:v>
                </c:pt>
                <c:pt idx="91">
                  <c:v>0.21800000000000011</c:v>
                </c:pt>
                <c:pt idx="92">
                  <c:v>0.22020000000000009</c:v>
                </c:pt>
                <c:pt idx="93">
                  <c:v>0.2224000000000001</c:v>
                </c:pt>
                <c:pt idx="94">
                  <c:v>0.22460000000000008</c:v>
                </c:pt>
                <c:pt idx="95">
                  <c:v>0.2269000000000001</c:v>
                </c:pt>
                <c:pt idx="96">
                  <c:v>0.22930000000000009</c:v>
                </c:pt>
                <c:pt idx="97">
                  <c:v>0.2317000000000001</c:v>
                </c:pt>
                <c:pt idx="98">
                  <c:v>0.23400000000000012</c:v>
                </c:pt>
                <c:pt idx="99">
                  <c:v>0.23640000000000011</c:v>
                </c:pt>
                <c:pt idx="100">
                  <c:v>0.23880000000000012</c:v>
                </c:pt>
                <c:pt idx="101">
                  <c:v>0.2415000000000001</c:v>
                </c:pt>
                <c:pt idx="102">
                  <c:v>0.24410000000000009</c:v>
                </c:pt>
                <c:pt idx="103">
                  <c:v>0.2468000000000001</c:v>
                </c:pt>
                <c:pt idx="104">
                  <c:v>0.24920000000000012</c:v>
                </c:pt>
                <c:pt idx="105">
                  <c:v>0.25170000000000009</c:v>
                </c:pt>
                <c:pt idx="106">
                  <c:v>0.25430000000000008</c:v>
                </c:pt>
                <c:pt idx="107">
                  <c:v>0.25690000000000007</c:v>
                </c:pt>
                <c:pt idx="108">
                  <c:v>0.25950000000000012</c:v>
                </c:pt>
                <c:pt idx="109">
                  <c:v>0.26210000000000011</c:v>
                </c:pt>
                <c:pt idx="110">
                  <c:v>0.26460000000000011</c:v>
                </c:pt>
                <c:pt idx="111">
                  <c:v>0.26710000000000012</c:v>
                </c:pt>
                <c:pt idx="112">
                  <c:v>0.26960000000000012</c:v>
                </c:pt>
                <c:pt idx="113">
                  <c:v>0.27220000000000016</c:v>
                </c:pt>
                <c:pt idx="114">
                  <c:v>0.27440000000000014</c:v>
                </c:pt>
                <c:pt idx="115">
                  <c:v>0.27690000000000015</c:v>
                </c:pt>
                <c:pt idx="116">
                  <c:v>0.27960000000000013</c:v>
                </c:pt>
                <c:pt idx="117">
                  <c:v>0.28220000000000017</c:v>
                </c:pt>
                <c:pt idx="118">
                  <c:v>0.28470000000000018</c:v>
                </c:pt>
                <c:pt idx="119">
                  <c:v>0.28720000000000018</c:v>
                </c:pt>
                <c:pt idx="120">
                  <c:v>0.28970000000000018</c:v>
                </c:pt>
                <c:pt idx="121">
                  <c:v>0.29220000000000018</c:v>
                </c:pt>
                <c:pt idx="122">
                  <c:v>0.29460000000000014</c:v>
                </c:pt>
                <c:pt idx="123">
                  <c:v>0.29710000000000014</c:v>
                </c:pt>
                <c:pt idx="124">
                  <c:v>0.29970000000000013</c:v>
                </c:pt>
                <c:pt idx="125">
                  <c:v>0.30220000000000014</c:v>
                </c:pt>
                <c:pt idx="126">
                  <c:v>0.30470000000000014</c:v>
                </c:pt>
                <c:pt idx="127">
                  <c:v>0.30730000000000018</c:v>
                </c:pt>
                <c:pt idx="128">
                  <c:v>0.30980000000000019</c:v>
                </c:pt>
                <c:pt idx="129">
                  <c:v>0.31250000000000017</c:v>
                </c:pt>
                <c:pt idx="130">
                  <c:v>0.31510000000000021</c:v>
                </c:pt>
                <c:pt idx="131">
                  <c:v>0.31790000000000018</c:v>
                </c:pt>
                <c:pt idx="132">
                  <c:v>0.32070000000000021</c:v>
                </c:pt>
                <c:pt idx="133">
                  <c:v>0.32340000000000019</c:v>
                </c:pt>
                <c:pt idx="134">
                  <c:v>0.32590000000000019</c:v>
                </c:pt>
                <c:pt idx="135">
                  <c:v>0.32840000000000019</c:v>
                </c:pt>
                <c:pt idx="136">
                  <c:v>0.33090000000000019</c:v>
                </c:pt>
                <c:pt idx="137">
                  <c:v>0.33380000000000021</c:v>
                </c:pt>
                <c:pt idx="138">
                  <c:v>0.3369000000000002</c:v>
                </c:pt>
                <c:pt idx="139">
                  <c:v>0.34020000000000022</c:v>
                </c:pt>
                <c:pt idx="140">
                  <c:v>0.34360000000000018</c:v>
                </c:pt>
                <c:pt idx="141">
                  <c:v>0.34690000000000021</c:v>
                </c:pt>
                <c:pt idx="142">
                  <c:v>0.34980000000000017</c:v>
                </c:pt>
                <c:pt idx="143">
                  <c:v>0.35300000000000015</c:v>
                </c:pt>
                <c:pt idx="144">
                  <c:v>0.35600000000000015</c:v>
                </c:pt>
                <c:pt idx="145">
                  <c:v>0.35900000000000015</c:v>
                </c:pt>
                <c:pt idx="146">
                  <c:v>0.36200000000000015</c:v>
                </c:pt>
                <c:pt idx="147">
                  <c:v>0.36500000000000016</c:v>
                </c:pt>
                <c:pt idx="148">
                  <c:v>0.36800000000000016</c:v>
                </c:pt>
                <c:pt idx="149">
                  <c:v>0.37100000000000016</c:v>
                </c:pt>
                <c:pt idx="150">
                  <c:v>0.37400000000000017</c:v>
                </c:pt>
                <c:pt idx="151">
                  <c:v>0.37700000000000017</c:v>
                </c:pt>
                <c:pt idx="152">
                  <c:v>0.38010000000000022</c:v>
                </c:pt>
                <c:pt idx="153">
                  <c:v>0.38320000000000021</c:v>
                </c:pt>
                <c:pt idx="154">
                  <c:v>0.38630000000000025</c:v>
                </c:pt>
                <c:pt idx="155">
                  <c:v>0.38920000000000021</c:v>
                </c:pt>
                <c:pt idx="156">
                  <c:v>0.39200000000000024</c:v>
                </c:pt>
                <c:pt idx="157">
                  <c:v>0.39500000000000024</c:v>
                </c:pt>
                <c:pt idx="158">
                  <c:v>0.3979000000000002</c:v>
                </c:pt>
                <c:pt idx="159">
                  <c:v>0.40080000000000016</c:v>
                </c:pt>
                <c:pt idx="160">
                  <c:v>0.40380000000000016</c:v>
                </c:pt>
                <c:pt idx="161">
                  <c:v>0.40680000000000016</c:v>
                </c:pt>
                <c:pt idx="162">
                  <c:v>0.40970000000000018</c:v>
                </c:pt>
                <c:pt idx="163">
                  <c:v>0.41270000000000018</c:v>
                </c:pt>
                <c:pt idx="164">
                  <c:v>0.41570000000000018</c:v>
                </c:pt>
                <c:pt idx="165">
                  <c:v>0.41890000000000016</c:v>
                </c:pt>
                <c:pt idx="166">
                  <c:v>0.42220000000000019</c:v>
                </c:pt>
                <c:pt idx="167">
                  <c:v>0.42540000000000017</c:v>
                </c:pt>
                <c:pt idx="168">
                  <c:v>0.42850000000000016</c:v>
                </c:pt>
                <c:pt idx="169">
                  <c:v>0.43150000000000016</c:v>
                </c:pt>
                <c:pt idx="170">
                  <c:v>0.43440000000000017</c:v>
                </c:pt>
                <c:pt idx="171">
                  <c:v>0.43730000000000013</c:v>
                </c:pt>
                <c:pt idx="172">
                  <c:v>0.43990000000000012</c:v>
                </c:pt>
                <c:pt idx="173">
                  <c:v>0.44250000000000017</c:v>
                </c:pt>
                <c:pt idx="174">
                  <c:v>0.44520000000000015</c:v>
                </c:pt>
                <c:pt idx="175">
                  <c:v>0.44790000000000013</c:v>
                </c:pt>
                <c:pt idx="176">
                  <c:v>0.45050000000000018</c:v>
                </c:pt>
                <c:pt idx="177">
                  <c:v>0.45320000000000016</c:v>
                </c:pt>
                <c:pt idx="178">
                  <c:v>0.4558000000000002</c:v>
                </c:pt>
                <c:pt idx="179">
                  <c:v>0.45850000000000019</c:v>
                </c:pt>
                <c:pt idx="180">
                  <c:v>0.46130000000000015</c:v>
                </c:pt>
                <c:pt idx="181">
                  <c:v>0.46400000000000019</c:v>
                </c:pt>
                <c:pt idx="182">
                  <c:v>0.46690000000000015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EC-4F63-8861-72577872FD01}"/>
            </c:ext>
          </c:extLst>
        </c:ser>
        <c:ser>
          <c:idx val="1"/>
          <c:order val="1"/>
          <c:tx>
            <c:strRef>
              <c:f>'Figure 18-19'!$AQ$4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18-19'!$AO$5:$AO$187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18-19'!$AQ$5:$AQ$187</c:f>
              <c:numCache>
                <c:formatCode>#,##0.00_);\(#,##0.00\)</c:formatCode>
                <c:ptCount val="183"/>
                <c:pt idx="0">
                  <c:v>1.2000000000000003E-3</c:v>
                </c:pt>
                <c:pt idx="1">
                  <c:v>2.4000000000000002E-3</c:v>
                </c:pt>
                <c:pt idx="2">
                  <c:v>3.7000000000000002E-3</c:v>
                </c:pt>
                <c:pt idx="3">
                  <c:v>4.7000000000000002E-3</c:v>
                </c:pt>
                <c:pt idx="4">
                  <c:v>5.7000000000000002E-3</c:v>
                </c:pt>
                <c:pt idx="5">
                  <c:v>6.8000000000000005E-3</c:v>
                </c:pt>
                <c:pt idx="6">
                  <c:v>8.0000000000000002E-3</c:v>
                </c:pt>
                <c:pt idx="7">
                  <c:v>9.1999999999999998E-3</c:v>
                </c:pt>
                <c:pt idx="8">
                  <c:v>1.0699999999999999E-2</c:v>
                </c:pt>
                <c:pt idx="9">
                  <c:v>1.21E-2</c:v>
                </c:pt>
                <c:pt idx="10">
                  <c:v>1.35E-2</c:v>
                </c:pt>
                <c:pt idx="11">
                  <c:v>1.49E-2</c:v>
                </c:pt>
                <c:pt idx="12">
                  <c:v>1.6300000000000002E-2</c:v>
                </c:pt>
                <c:pt idx="13">
                  <c:v>1.78E-2</c:v>
                </c:pt>
                <c:pt idx="14">
                  <c:v>1.9100000000000002E-2</c:v>
                </c:pt>
                <c:pt idx="15">
                  <c:v>2.0300000000000002E-2</c:v>
                </c:pt>
                <c:pt idx="16">
                  <c:v>2.1499999999999998E-2</c:v>
                </c:pt>
                <c:pt idx="17">
                  <c:v>2.2800000000000001E-2</c:v>
                </c:pt>
                <c:pt idx="18">
                  <c:v>2.41E-2</c:v>
                </c:pt>
                <c:pt idx="19">
                  <c:v>2.5400000000000002E-2</c:v>
                </c:pt>
                <c:pt idx="20">
                  <c:v>2.6700000000000002E-2</c:v>
                </c:pt>
                <c:pt idx="21">
                  <c:v>2.81E-2</c:v>
                </c:pt>
                <c:pt idx="22">
                  <c:v>2.9700000000000004E-2</c:v>
                </c:pt>
                <c:pt idx="23">
                  <c:v>3.1400000000000004E-2</c:v>
                </c:pt>
                <c:pt idx="24">
                  <c:v>3.3100000000000004E-2</c:v>
                </c:pt>
                <c:pt idx="25">
                  <c:v>3.49E-2</c:v>
                </c:pt>
                <c:pt idx="26">
                  <c:v>3.6600000000000001E-2</c:v>
                </c:pt>
                <c:pt idx="27">
                  <c:v>3.8200000000000005E-2</c:v>
                </c:pt>
                <c:pt idx="28">
                  <c:v>3.9900000000000005E-2</c:v>
                </c:pt>
                <c:pt idx="29">
                  <c:v>4.1500000000000009E-2</c:v>
                </c:pt>
                <c:pt idx="30">
                  <c:v>4.3100000000000006E-2</c:v>
                </c:pt>
                <c:pt idx="31">
                  <c:v>4.4900000000000002E-2</c:v>
                </c:pt>
                <c:pt idx="32">
                  <c:v>4.6600000000000009E-2</c:v>
                </c:pt>
                <c:pt idx="33">
                  <c:v>4.830000000000001E-2</c:v>
                </c:pt>
                <c:pt idx="34">
                  <c:v>5.0100000000000006E-2</c:v>
                </c:pt>
                <c:pt idx="35">
                  <c:v>5.1900000000000009E-2</c:v>
                </c:pt>
                <c:pt idx="36">
                  <c:v>5.3600000000000009E-2</c:v>
                </c:pt>
                <c:pt idx="37">
                  <c:v>5.5400000000000005E-2</c:v>
                </c:pt>
                <c:pt idx="38">
                  <c:v>5.7200000000000001E-2</c:v>
                </c:pt>
                <c:pt idx="39">
                  <c:v>5.8900000000000008E-2</c:v>
                </c:pt>
                <c:pt idx="40">
                  <c:v>6.0600000000000008E-2</c:v>
                </c:pt>
                <c:pt idx="41">
                  <c:v>6.2100000000000009E-2</c:v>
                </c:pt>
                <c:pt idx="42">
                  <c:v>6.3600000000000004E-2</c:v>
                </c:pt>
                <c:pt idx="43">
                  <c:v>6.5300000000000011E-2</c:v>
                </c:pt>
                <c:pt idx="44">
                  <c:v>6.6800000000000012E-2</c:v>
                </c:pt>
                <c:pt idx="45">
                  <c:v>6.8400000000000002E-2</c:v>
                </c:pt>
                <c:pt idx="46">
                  <c:v>7.0000000000000007E-2</c:v>
                </c:pt>
                <c:pt idx="47">
                  <c:v>7.1599999999999997E-2</c:v>
                </c:pt>
                <c:pt idx="48">
                  <c:v>7.3300000000000004E-2</c:v>
                </c:pt>
                <c:pt idx="49">
                  <c:v>7.4999999999999997E-2</c:v>
                </c:pt>
                <c:pt idx="50">
                  <c:v>7.6700000000000004E-2</c:v>
                </c:pt>
                <c:pt idx="51">
                  <c:v>7.8400000000000011E-2</c:v>
                </c:pt>
                <c:pt idx="52">
                  <c:v>8.0200000000000007E-2</c:v>
                </c:pt>
                <c:pt idx="53">
                  <c:v>8.2400000000000001E-2</c:v>
                </c:pt>
                <c:pt idx="54">
                  <c:v>8.4600000000000009E-2</c:v>
                </c:pt>
                <c:pt idx="55">
                  <c:v>8.72E-2</c:v>
                </c:pt>
                <c:pt idx="56">
                  <c:v>8.9700000000000002E-2</c:v>
                </c:pt>
                <c:pt idx="57">
                  <c:v>9.2299999999999993E-2</c:v>
                </c:pt>
                <c:pt idx="58">
                  <c:v>9.4899999999999998E-2</c:v>
                </c:pt>
                <c:pt idx="59">
                  <c:v>9.7299999999999998E-2</c:v>
                </c:pt>
                <c:pt idx="60">
                  <c:v>9.9699999999999997E-2</c:v>
                </c:pt>
                <c:pt idx="61">
                  <c:v>0.10199999999999999</c:v>
                </c:pt>
                <c:pt idx="62">
                  <c:v>0.10440000000000001</c:v>
                </c:pt>
                <c:pt idx="63">
                  <c:v>0.107</c:v>
                </c:pt>
                <c:pt idx="64">
                  <c:v>0.10940000000000001</c:v>
                </c:pt>
                <c:pt idx="65">
                  <c:v>0.1116</c:v>
                </c:pt>
                <c:pt idx="66">
                  <c:v>0.1139</c:v>
                </c:pt>
                <c:pt idx="67">
                  <c:v>0.11610000000000001</c:v>
                </c:pt>
                <c:pt idx="68">
                  <c:v>0.11830000000000002</c:v>
                </c:pt>
                <c:pt idx="69">
                  <c:v>0.12060000000000001</c:v>
                </c:pt>
                <c:pt idx="70">
                  <c:v>0.12310000000000001</c:v>
                </c:pt>
                <c:pt idx="71">
                  <c:v>0.12580000000000002</c:v>
                </c:pt>
                <c:pt idx="72">
                  <c:v>0.12860000000000002</c:v>
                </c:pt>
                <c:pt idx="73">
                  <c:v>0.1313</c:v>
                </c:pt>
                <c:pt idx="74">
                  <c:v>0.13370000000000001</c:v>
                </c:pt>
                <c:pt idx="75">
                  <c:v>0.13739999999999999</c:v>
                </c:pt>
                <c:pt idx="76">
                  <c:v>0.1401</c:v>
                </c:pt>
                <c:pt idx="77">
                  <c:v>0.14269999999999999</c:v>
                </c:pt>
                <c:pt idx="78">
                  <c:v>0.14489999999999997</c:v>
                </c:pt>
                <c:pt idx="79">
                  <c:v>0.14699999999999996</c:v>
                </c:pt>
                <c:pt idx="80">
                  <c:v>0.14939999999999998</c:v>
                </c:pt>
                <c:pt idx="81">
                  <c:v>0.15179999999999999</c:v>
                </c:pt>
                <c:pt idx="82">
                  <c:v>0.15409999999999999</c:v>
                </c:pt>
                <c:pt idx="83">
                  <c:v>0.1565</c:v>
                </c:pt>
                <c:pt idx="84">
                  <c:v>0.15890000000000001</c:v>
                </c:pt>
                <c:pt idx="85">
                  <c:v>0.1613</c:v>
                </c:pt>
                <c:pt idx="86">
                  <c:v>0.16350000000000001</c:v>
                </c:pt>
                <c:pt idx="87">
                  <c:v>0.1658</c:v>
                </c:pt>
                <c:pt idx="88">
                  <c:v>0.16800000000000001</c:v>
                </c:pt>
                <c:pt idx="89">
                  <c:v>0.17030000000000001</c:v>
                </c:pt>
                <c:pt idx="90">
                  <c:v>0.17249999999999999</c:v>
                </c:pt>
                <c:pt idx="91">
                  <c:v>0.17480000000000001</c:v>
                </c:pt>
                <c:pt idx="92">
                  <c:v>0.17720000000000002</c:v>
                </c:pt>
                <c:pt idx="93">
                  <c:v>0.17970000000000003</c:v>
                </c:pt>
                <c:pt idx="94">
                  <c:v>0.18230000000000002</c:v>
                </c:pt>
                <c:pt idx="95">
                  <c:v>0.18480000000000002</c:v>
                </c:pt>
                <c:pt idx="96">
                  <c:v>0.18730000000000002</c:v>
                </c:pt>
                <c:pt idx="97">
                  <c:v>0.18980000000000002</c:v>
                </c:pt>
                <c:pt idx="98">
                  <c:v>0.1925</c:v>
                </c:pt>
                <c:pt idx="99">
                  <c:v>0.19540000000000002</c:v>
                </c:pt>
                <c:pt idx="100">
                  <c:v>0.1981</c:v>
                </c:pt>
                <c:pt idx="101">
                  <c:v>0.20100000000000001</c:v>
                </c:pt>
                <c:pt idx="102">
                  <c:v>0.20380000000000001</c:v>
                </c:pt>
                <c:pt idx="103">
                  <c:v>0.20620000000000002</c:v>
                </c:pt>
                <c:pt idx="104">
                  <c:v>0.20850000000000002</c:v>
                </c:pt>
                <c:pt idx="105">
                  <c:v>0.21070000000000003</c:v>
                </c:pt>
                <c:pt idx="106">
                  <c:v>0.21320000000000003</c:v>
                </c:pt>
                <c:pt idx="107">
                  <c:v>0.21560000000000001</c:v>
                </c:pt>
                <c:pt idx="108">
                  <c:v>0.21830000000000002</c:v>
                </c:pt>
                <c:pt idx="109">
                  <c:v>0.221</c:v>
                </c:pt>
                <c:pt idx="110">
                  <c:v>0.22369999999999998</c:v>
                </c:pt>
                <c:pt idx="111">
                  <c:v>0.22650000000000001</c:v>
                </c:pt>
                <c:pt idx="112">
                  <c:v>0.22919999999999999</c:v>
                </c:pt>
                <c:pt idx="113">
                  <c:v>0.23189999999999997</c:v>
                </c:pt>
                <c:pt idx="114">
                  <c:v>0.23439999999999997</c:v>
                </c:pt>
                <c:pt idx="115">
                  <c:v>0.23689999999999997</c:v>
                </c:pt>
                <c:pt idx="116">
                  <c:v>0.23949999999999996</c:v>
                </c:pt>
                <c:pt idx="117">
                  <c:v>0.24199999999999997</c:v>
                </c:pt>
                <c:pt idx="118">
                  <c:v>0.24449999999999997</c:v>
                </c:pt>
                <c:pt idx="119">
                  <c:v>0.24689999999999998</c:v>
                </c:pt>
                <c:pt idx="120">
                  <c:v>0.24949999999999997</c:v>
                </c:pt>
                <c:pt idx="121">
                  <c:v>0.25209999999999999</c:v>
                </c:pt>
                <c:pt idx="122">
                  <c:v>0.25469999999999998</c:v>
                </c:pt>
                <c:pt idx="123">
                  <c:v>0.25719999999999993</c:v>
                </c:pt>
                <c:pt idx="124">
                  <c:v>0.25959999999999989</c:v>
                </c:pt>
                <c:pt idx="125">
                  <c:v>0.26179999999999992</c:v>
                </c:pt>
                <c:pt idx="126">
                  <c:v>0.26389999999999991</c:v>
                </c:pt>
                <c:pt idx="127">
                  <c:v>0.26619999999999994</c:v>
                </c:pt>
                <c:pt idx="128">
                  <c:v>0.26829999999999993</c:v>
                </c:pt>
                <c:pt idx="129">
                  <c:v>0.27059999999999995</c:v>
                </c:pt>
                <c:pt idx="130">
                  <c:v>0.2727</c:v>
                </c:pt>
                <c:pt idx="131">
                  <c:v>0.27479999999999999</c:v>
                </c:pt>
                <c:pt idx="132">
                  <c:v>0.27679999999999999</c:v>
                </c:pt>
                <c:pt idx="133">
                  <c:v>0.2787</c:v>
                </c:pt>
                <c:pt idx="134">
                  <c:v>0.28070000000000001</c:v>
                </c:pt>
                <c:pt idx="135">
                  <c:v>0.28259999999999996</c:v>
                </c:pt>
                <c:pt idx="136">
                  <c:v>0.28439999999999999</c:v>
                </c:pt>
                <c:pt idx="137">
                  <c:v>0.28559999999999997</c:v>
                </c:pt>
                <c:pt idx="138">
                  <c:v>0.28679999999999994</c:v>
                </c:pt>
                <c:pt idx="139">
                  <c:v>0.28799999999999992</c:v>
                </c:pt>
                <c:pt idx="140">
                  <c:v>0.28919999999999996</c:v>
                </c:pt>
                <c:pt idx="141">
                  <c:v>0.29069999999999996</c:v>
                </c:pt>
                <c:pt idx="142">
                  <c:v>0.29209999999999992</c:v>
                </c:pt>
                <c:pt idx="143">
                  <c:v>0.29319999999999991</c:v>
                </c:pt>
                <c:pt idx="144">
                  <c:v>0.29429999999999995</c:v>
                </c:pt>
                <c:pt idx="145">
                  <c:v>0.29549999999999993</c:v>
                </c:pt>
                <c:pt idx="146">
                  <c:v>0.29689999999999994</c:v>
                </c:pt>
                <c:pt idx="147">
                  <c:v>0.29849999999999993</c:v>
                </c:pt>
                <c:pt idx="148">
                  <c:v>0.30009999999999998</c:v>
                </c:pt>
                <c:pt idx="149">
                  <c:v>0.30149999999999993</c:v>
                </c:pt>
                <c:pt idx="150">
                  <c:v>0.30299999999999994</c:v>
                </c:pt>
                <c:pt idx="151">
                  <c:v>0.30299999999999994</c:v>
                </c:pt>
                <c:pt idx="152">
                  <c:v>0.30459999999999998</c:v>
                </c:pt>
                <c:pt idx="153">
                  <c:v>0.30599999999999994</c:v>
                </c:pt>
                <c:pt idx="154">
                  <c:v>0.30729999999999996</c:v>
                </c:pt>
                <c:pt idx="155">
                  <c:v>0.30859999999999999</c:v>
                </c:pt>
                <c:pt idx="156">
                  <c:v>0.30989999999999995</c:v>
                </c:pt>
                <c:pt idx="157">
                  <c:v>0.31109999999999999</c:v>
                </c:pt>
                <c:pt idx="158">
                  <c:v>0.31229999999999997</c:v>
                </c:pt>
                <c:pt idx="159">
                  <c:v>0.31329999999999997</c:v>
                </c:pt>
                <c:pt idx="160">
                  <c:v>0.31419999999999992</c:v>
                </c:pt>
                <c:pt idx="161">
                  <c:v>0.31779999999999997</c:v>
                </c:pt>
                <c:pt idx="162">
                  <c:v>0.31859999999999994</c:v>
                </c:pt>
                <c:pt idx="163">
                  <c:v>0.31979999999999997</c:v>
                </c:pt>
                <c:pt idx="164">
                  <c:v>0.32099999999999995</c:v>
                </c:pt>
                <c:pt idx="165">
                  <c:v>0.32189999999999991</c:v>
                </c:pt>
                <c:pt idx="166">
                  <c:v>0.32289999999999991</c:v>
                </c:pt>
                <c:pt idx="167">
                  <c:v>0.32379999999999992</c:v>
                </c:pt>
                <c:pt idx="168">
                  <c:v>0.3244999999999999</c:v>
                </c:pt>
                <c:pt idx="169">
                  <c:v>0.32509999999999989</c:v>
                </c:pt>
                <c:pt idx="170">
                  <c:v>0.32609999999999989</c:v>
                </c:pt>
                <c:pt idx="171">
                  <c:v>0.32709999999999989</c:v>
                </c:pt>
                <c:pt idx="172">
                  <c:v>0.32809999999999989</c:v>
                </c:pt>
                <c:pt idx="173">
                  <c:v>0.32919999999999994</c:v>
                </c:pt>
                <c:pt idx="174">
                  <c:v>0.33039999999999992</c:v>
                </c:pt>
                <c:pt idx="175">
                  <c:v>0.33159999999999989</c:v>
                </c:pt>
                <c:pt idx="176">
                  <c:v>0.33269999999999994</c:v>
                </c:pt>
                <c:pt idx="177">
                  <c:v>0.33379999999999993</c:v>
                </c:pt>
                <c:pt idx="178">
                  <c:v>0.33489999999999998</c:v>
                </c:pt>
                <c:pt idx="179">
                  <c:v>0.33609999999999995</c:v>
                </c:pt>
                <c:pt idx="180">
                  <c:v>0.3372</c:v>
                </c:pt>
                <c:pt idx="181">
                  <c:v>0.33809999999999996</c:v>
                </c:pt>
                <c:pt idx="182">
                  <c:v>0.33899999999999997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EC-4F63-8861-72577872F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99635776"/>
        <c:axId val="1699638176"/>
      </c:lineChart>
      <c:dateAx>
        <c:axId val="1699635776"/>
        <c:scaling>
          <c:orientation val="minMax"/>
        </c:scaling>
        <c:delete val="0"/>
        <c:axPos val="b"/>
        <c:numFmt formatCode="d\-m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9638176"/>
        <c:crosses val="autoZero"/>
        <c:auto val="1"/>
        <c:lblOffset val="100"/>
        <c:baseTimeUnit val="days"/>
      </c:dateAx>
      <c:valAx>
        <c:axId val="169963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lang="en-GB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Cumulative Demand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lang="en-GB"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99635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Power</a:t>
            </a:r>
            <a:r>
              <a:rPr lang="en-GB" sz="1050" baseline="0">
                <a:latin typeface="Tenorite" panose="00000500000000000000" pitchFamily="2" charset="0"/>
              </a:rPr>
              <a:t> Generation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20-21'!$B$4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20-21'!$A$5:$A$187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20-21'!$B$5:$B$187</c:f>
              <c:numCache>
                <c:formatCode>General</c:formatCode>
                <c:ptCount val="183"/>
                <c:pt idx="0">
                  <c:v>33.799999999999997</c:v>
                </c:pt>
                <c:pt idx="1">
                  <c:v>53.9</c:v>
                </c:pt>
                <c:pt idx="2">
                  <c:v>18.700000000000003</c:v>
                </c:pt>
                <c:pt idx="3">
                  <c:v>26.8</c:v>
                </c:pt>
                <c:pt idx="4">
                  <c:v>39.1</c:v>
                </c:pt>
                <c:pt idx="5">
                  <c:v>21.599999999999998</c:v>
                </c:pt>
                <c:pt idx="6">
                  <c:v>22.7</c:v>
                </c:pt>
                <c:pt idx="7">
                  <c:v>36.699999999999996</c:v>
                </c:pt>
                <c:pt idx="8">
                  <c:v>62.9</c:v>
                </c:pt>
                <c:pt idx="9">
                  <c:v>34.299999999999997</c:v>
                </c:pt>
                <c:pt idx="10">
                  <c:v>35.5</c:v>
                </c:pt>
                <c:pt idx="11">
                  <c:v>60.7</c:v>
                </c:pt>
                <c:pt idx="12">
                  <c:v>15.2</c:v>
                </c:pt>
                <c:pt idx="13">
                  <c:v>14.200000000000001</c:v>
                </c:pt>
                <c:pt idx="14">
                  <c:v>29.400000000000002</c:v>
                </c:pt>
                <c:pt idx="15">
                  <c:v>66.2</c:v>
                </c:pt>
                <c:pt idx="16">
                  <c:v>34.299999999999997</c:v>
                </c:pt>
                <c:pt idx="17">
                  <c:v>18.099999999999998</c:v>
                </c:pt>
                <c:pt idx="18">
                  <c:v>36.5</c:v>
                </c:pt>
                <c:pt idx="19">
                  <c:v>23.9</c:v>
                </c:pt>
                <c:pt idx="20">
                  <c:v>27.3</c:v>
                </c:pt>
                <c:pt idx="21">
                  <c:v>41</c:v>
                </c:pt>
                <c:pt idx="22">
                  <c:v>53.499999999999993</c:v>
                </c:pt>
                <c:pt idx="23">
                  <c:v>56.699999999999996</c:v>
                </c:pt>
                <c:pt idx="24">
                  <c:v>59.5</c:v>
                </c:pt>
                <c:pt idx="25">
                  <c:v>54.9</c:v>
                </c:pt>
                <c:pt idx="26">
                  <c:v>46.5</c:v>
                </c:pt>
                <c:pt idx="27">
                  <c:v>22.299999999999997</c:v>
                </c:pt>
                <c:pt idx="28">
                  <c:v>18.400000000000002</c:v>
                </c:pt>
                <c:pt idx="29">
                  <c:v>44.599999999999994</c:v>
                </c:pt>
                <c:pt idx="30">
                  <c:v>40.4</c:v>
                </c:pt>
                <c:pt idx="31">
                  <c:v>19.400000000000002</c:v>
                </c:pt>
                <c:pt idx="32">
                  <c:v>29.400000000000002</c:v>
                </c:pt>
                <c:pt idx="33">
                  <c:v>29.5</c:v>
                </c:pt>
                <c:pt idx="34">
                  <c:v>38.5</c:v>
                </c:pt>
                <c:pt idx="35">
                  <c:v>31.299999999999997</c:v>
                </c:pt>
                <c:pt idx="36">
                  <c:v>34.1</c:v>
                </c:pt>
                <c:pt idx="37">
                  <c:v>40.9</c:v>
                </c:pt>
                <c:pt idx="38">
                  <c:v>31.2</c:v>
                </c:pt>
                <c:pt idx="39">
                  <c:v>42.900000000000006</c:v>
                </c:pt>
                <c:pt idx="40">
                  <c:v>45.400000000000006</c:v>
                </c:pt>
                <c:pt idx="41">
                  <c:v>48.7</c:v>
                </c:pt>
                <c:pt idx="42">
                  <c:v>40.400000000000006</c:v>
                </c:pt>
                <c:pt idx="43">
                  <c:v>25</c:v>
                </c:pt>
                <c:pt idx="44">
                  <c:v>43.7</c:v>
                </c:pt>
                <c:pt idx="45">
                  <c:v>61.1</c:v>
                </c:pt>
                <c:pt idx="46">
                  <c:v>82.8</c:v>
                </c:pt>
                <c:pt idx="47">
                  <c:v>70.900000000000006</c:v>
                </c:pt>
                <c:pt idx="48">
                  <c:v>18.600000000000001</c:v>
                </c:pt>
                <c:pt idx="49">
                  <c:v>21.3</c:v>
                </c:pt>
                <c:pt idx="50">
                  <c:v>55.9</c:v>
                </c:pt>
                <c:pt idx="51">
                  <c:v>69.899999999999991</c:v>
                </c:pt>
                <c:pt idx="52">
                  <c:v>41.6</c:v>
                </c:pt>
                <c:pt idx="53">
                  <c:v>19.2</c:v>
                </c:pt>
                <c:pt idx="54">
                  <c:v>27.4</c:v>
                </c:pt>
                <c:pt idx="55">
                  <c:v>53.4</c:v>
                </c:pt>
                <c:pt idx="56">
                  <c:v>68.600000000000009</c:v>
                </c:pt>
                <c:pt idx="57">
                  <c:v>61.400000000000006</c:v>
                </c:pt>
                <c:pt idx="58">
                  <c:v>74</c:v>
                </c:pt>
                <c:pt idx="59">
                  <c:v>92.300000000000011</c:v>
                </c:pt>
                <c:pt idx="60">
                  <c:v>102.39999999999999</c:v>
                </c:pt>
                <c:pt idx="61">
                  <c:v>102.6</c:v>
                </c:pt>
                <c:pt idx="62">
                  <c:v>84.2</c:v>
                </c:pt>
                <c:pt idx="63">
                  <c:v>60.800000000000004</c:v>
                </c:pt>
                <c:pt idx="64">
                  <c:v>63.4</c:v>
                </c:pt>
                <c:pt idx="65">
                  <c:v>88.9</c:v>
                </c:pt>
                <c:pt idx="66">
                  <c:v>83.8</c:v>
                </c:pt>
                <c:pt idx="67">
                  <c:v>52.900000000000006</c:v>
                </c:pt>
                <c:pt idx="68">
                  <c:v>51.7</c:v>
                </c:pt>
                <c:pt idx="69">
                  <c:v>16.099999999999998</c:v>
                </c:pt>
                <c:pt idx="70">
                  <c:v>25.4</c:v>
                </c:pt>
                <c:pt idx="71">
                  <c:v>62.2</c:v>
                </c:pt>
                <c:pt idx="72">
                  <c:v>66.399999999999991</c:v>
                </c:pt>
                <c:pt idx="73">
                  <c:v>70.300000000000011</c:v>
                </c:pt>
                <c:pt idx="74">
                  <c:v>74.7</c:v>
                </c:pt>
                <c:pt idx="75">
                  <c:v>54.4</c:v>
                </c:pt>
                <c:pt idx="76">
                  <c:v>21</c:v>
                </c:pt>
                <c:pt idx="77">
                  <c:v>18</c:v>
                </c:pt>
                <c:pt idx="78">
                  <c:v>37.200000000000003</c:v>
                </c:pt>
                <c:pt idx="79">
                  <c:v>38</c:v>
                </c:pt>
                <c:pt idx="80">
                  <c:v>14.799999999999999</c:v>
                </c:pt>
                <c:pt idx="81">
                  <c:v>14.499999999999998</c:v>
                </c:pt>
                <c:pt idx="82">
                  <c:v>17.299999999999997</c:v>
                </c:pt>
                <c:pt idx="83">
                  <c:v>13.099999999999998</c:v>
                </c:pt>
                <c:pt idx="84">
                  <c:v>12.000000000000002</c:v>
                </c:pt>
                <c:pt idx="85">
                  <c:v>13.3</c:v>
                </c:pt>
                <c:pt idx="86">
                  <c:v>27.7</c:v>
                </c:pt>
                <c:pt idx="87">
                  <c:v>13</c:v>
                </c:pt>
                <c:pt idx="88">
                  <c:v>11.599999999999998</c:v>
                </c:pt>
                <c:pt idx="89">
                  <c:v>15.299999999999999</c:v>
                </c:pt>
                <c:pt idx="90">
                  <c:v>13.399999999999999</c:v>
                </c:pt>
                <c:pt idx="91">
                  <c:v>20.900000000000002</c:v>
                </c:pt>
                <c:pt idx="92">
                  <c:v>20.900000000000002</c:v>
                </c:pt>
                <c:pt idx="93">
                  <c:v>36.499999999999993</c:v>
                </c:pt>
                <c:pt idx="94">
                  <c:v>44.4</c:v>
                </c:pt>
                <c:pt idx="95">
                  <c:v>66.5</c:v>
                </c:pt>
                <c:pt idx="96">
                  <c:v>57.6</c:v>
                </c:pt>
                <c:pt idx="97">
                  <c:v>57.7</c:v>
                </c:pt>
                <c:pt idx="98">
                  <c:v>61.599999999999994</c:v>
                </c:pt>
                <c:pt idx="99">
                  <c:v>84.100000000000009</c:v>
                </c:pt>
                <c:pt idx="100">
                  <c:v>90.4</c:v>
                </c:pt>
                <c:pt idx="101">
                  <c:v>99.800000000000011</c:v>
                </c:pt>
                <c:pt idx="102">
                  <c:v>100.60000000000001</c:v>
                </c:pt>
                <c:pt idx="103">
                  <c:v>92.9</c:v>
                </c:pt>
                <c:pt idx="104">
                  <c:v>66.7</c:v>
                </c:pt>
                <c:pt idx="105">
                  <c:v>42.4</c:v>
                </c:pt>
                <c:pt idx="106">
                  <c:v>81.7</c:v>
                </c:pt>
                <c:pt idx="107">
                  <c:v>89</c:v>
                </c:pt>
                <c:pt idx="108">
                  <c:v>94.9</c:v>
                </c:pt>
                <c:pt idx="109">
                  <c:v>88.7</c:v>
                </c:pt>
                <c:pt idx="110">
                  <c:v>70.3</c:v>
                </c:pt>
                <c:pt idx="111">
                  <c:v>38</c:v>
                </c:pt>
                <c:pt idx="112">
                  <c:v>28.1</c:v>
                </c:pt>
                <c:pt idx="113">
                  <c:v>27.7</c:v>
                </c:pt>
                <c:pt idx="114">
                  <c:v>36.699999999999996</c:v>
                </c:pt>
                <c:pt idx="115">
                  <c:v>39.5</c:v>
                </c:pt>
                <c:pt idx="116">
                  <c:v>44.000000000000007</c:v>
                </c:pt>
                <c:pt idx="117">
                  <c:v>25.099999999999998</c:v>
                </c:pt>
                <c:pt idx="118">
                  <c:v>28.099999999999998</c:v>
                </c:pt>
                <c:pt idx="119">
                  <c:v>20.399999999999999</c:v>
                </c:pt>
                <c:pt idx="120">
                  <c:v>61</c:v>
                </c:pt>
                <c:pt idx="121">
                  <c:v>53.900000000000006</c:v>
                </c:pt>
                <c:pt idx="122">
                  <c:v>35.1</c:v>
                </c:pt>
                <c:pt idx="123">
                  <c:v>40.1</c:v>
                </c:pt>
                <c:pt idx="124">
                  <c:v>17.899999999999999</c:v>
                </c:pt>
                <c:pt idx="125">
                  <c:v>18</c:v>
                </c:pt>
                <c:pt idx="126">
                  <c:v>14.9</c:v>
                </c:pt>
                <c:pt idx="127">
                  <c:v>17.3</c:v>
                </c:pt>
                <c:pt idx="128">
                  <c:v>35.599999999999994</c:v>
                </c:pt>
                <c:pt idx="129">
                  <c:v>74.600000000000009</c:v>
                </c:pt>
                <c:pt idx="130">
                  <c:v>45.2</c:v>
                </c:pt>
                <c:pt idx="131">
                  <c:v>30.7</c:v>
                </c:pt>
                <c:pt idx="132">
                  <c:v>52</c:v>
                </c:pt>
                <c:pt idx="133">
                  <c:v>43.800000000000004</c:v>
                </c:pt>
                <c:pt idx="134">
                  <c:v>48.7</c:v>
                </c:pt>
                <c:pt idx="135">
                  <c:v>52.6</c:v>
                </c:pt>
                <c:pt idx="136">
                  <c:v>46</c:v>
                </c:pt>
                <c:pt idx="137">
                  <c:v>43.5</c:v>
                </c:pt>
                <c:pt idx="138">
                  <c:v>48.9</c:v>
                </c:pt>
                <c:pt idx="139">
                  <c:v>29.6</c:v>
                </c:pt>
                <c:pt idx="140">
                  <c:v>25.299999999999997</c:v>
                </c:pt>
                <c:pt idx="141">
                  <c:v>31.400000000000002</c:v>
                </c:pt>
                <c:pt idx="142">
                  <c:v>27.8</c:v>
                </c:pt>
                <c:pt idx="143">
                  <c:v>20.099999999999998</c:v>
                </c:pt>
                <c:pt idx="144">
                  <c:v>29.7</c:v>
                </c:pt>
                <c:pt idx="145">
                  <c:v>45.4</c:v>
                </c:pt>
                <c:pt idx="146">
                  <c:v>58.1</c:v>
                </c:pt>
                <c:pt idx="147">
                  <c:v>41.6</c:v>
                </c:pt>
                <c:pt idx="148">
                  <c:v>52.7</c:v>
                </c:pt>
                <c:pt idx="149">
                  <c:v>63.5</c:v>
                </c:pt>
                <c:pt idx="150">
                  <c:v>47.1</c:v>
                </c:pt>
                <c:pt idx="151">
                  <c:v>46.400000000000006</c:v>
                </c:pt>
                <c:pt idx="152">
                  <c:v>39.700000000000003</c:v>
                </c:pt>
                <c:pt idx="153">
                  <c:v>36.400000000000006</c:v>
                </c:pt>
                <c:pt idx="154">
                  <c:v>52.2</c:v>
                </c:pt>
                <c:pt idx="155">
                  <c:v>48.8</c:v>
                </c:pt>
                <c:pt idx="156">
                  <c:v>61.9</c:v>
                </c:pt>
                <c:pt idx="157">
                  <c:v>60.800000000000004</c:v>
                </c:pt>
                <c:pt idx="158">
                  <c:v>35.5</c:v>
                </c:pt>
                <c:pt idx="159">
                  <c:v>22.400000000000002</c:v>
                </c:pt>
                <c:pt idx="160">
                  <c:v>18</c:v>
                </c:pt>
                <c:pt idx="161">
                  <c:v>25.9</c:v>
                </c:pt>
                <c:pt idx="162">
                  <c:v>64.400000000000006</c:v>
                </c:pt>
                <c:pt idx="163">
                  <c:v>48.199999999999996</c:v>
                </c:pt>
                <c:pt idx="164">
                  <c:v>27.8</c:v>
                </c:pt>
                <c:pt idx="165">
                  <c:v>26.799999999999997</c:v>
                </c:pt>
                <c:pt idx="166">
                  <c:v>22.7</c:v>
                </c:pt>
                <c:pt idx="167">
                  <c:v>30.5</c:v>
                </c:pt>
                <c:pt idx="168">
                  <c:v>25.200000000000003</c:v>
                </c:pt>
                <c:pt idx="169">
                  <c:v>34.1</c:v>
                </c:pt>
                <c:pt idx="170">
                  <c:v>47.199999999999996</c:v>
                </c:pt>
                <c:pt idx="171">
                  <c:v>58.800000000000004</c:v>
                </c:pt>
                <c:pt idx="172">
                  <c:v>27.4</c:v>
                </c:pt>
                <c:pt idx="173">
                  <c:v>18.8</c:v>
                </c:pt>
                <c:pt idx="174">
                  <c:v>13</c:v>
                </c:pt>
                <c:pt idx="175">
                  <c:v>29.7</c:v>
                </c:pt>
                <c:pt idx="176">
                  <c:v>41.499999999999993</c:v>
                </c:pt>
                <c:pt idx="177">
                  <c:v>40.900000000000006</c:v>
                </c:pt>
                <c:pt idx="178">
                  <c:v>22.799999999999997</c:v>
                </c:pt>
                <c:pt idx="179">
                  <c:v>18</c:v>
                </c:pt>
                <c:pt idx="180">
                  <c:v>22.5</c:v>
                </c:pt>
                <c:pt idx="181">
                  <c:v>31.7</c:v>
                </c:pt>
                <c:pt idx="182">
                  <c:v>20.400000000000002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E-464D-87AC-2662C8F885F4}"/>
            </c:ext>
          </c:extLst>
        </c:ser>
        <c:ser>
          <c:idx val="1"/>
          <c:order val="1"/>
          <c:tx>
            <c:strRef>
              <c:f>'Figure 20-21'!$C$4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20-21'!$A$5:$A$187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20-21'!$C$5:$C$187</c:f>
              <c:numCache>
                <c:formatCode>General</c:formatCode>
                <c:ptCount val="183"/>
                <c:pt idx="0">
                  <c:v>27.5</c:v>
                </c:pt>
                <c:pt idx="1">
                  <c:v>38.9</c:v>
                </c:pt>
                <c:pt idx="2">
                  <c:v>45.2</c:v>
                </c:pt>
                <c:pt idx="3">
                  <c:v>35.499999999999993</c:v>
                </c:pt>
                <c:pt idx="4">
                  <c:v>15.4</c:v>
                </c:pt>
                <c:pt idx="5">
                  <c:v>23</c:v>
                </c:pt>
                <c:pt idx="6">
                  <c:v>42.9</c:v>
                </c:pt>
                <c:pt idx="7">
                  <c:v>38</c:v>
                </c:pt>
                <c:pt idx="8">
                  <c:v>31.900000000000002</c:v>
                </c:pt>
                <c:pt idx="9">
                  <c:v>38</c:v>
                </c:pt>
                <c:pt idx="10">
                  <c:v>44.900000000000006</c:v>
                </c:pt>
                <c:pt idx="11">
                  <c:v>18</c:v>
                </c:pt>
                <c:pt idx="12">
                  <c:v>49.900000000000006</c:v>
                </c:pt>
                <c:pt idx="13">
                  <c:v>65.100000000000009</c:v>
                </c:pt>
                <c:pt idx="14">
                  <c:v>37.700000000000003</c:v>
                </c:pt>
                <c:pt idx="15">
                  <c:v>39.799999999999997</c:v>
                </c:pt>
                <c:pt idx="16">
                  <c:v>45.9</c:v>
                </c:pt>
                <c:pt idx="17">
                  <c:v>39.100000000000009</c:v>
                </c:pt>
                <c:pt idx="18">
                  <c:v>36.200000000000003</c:v>
                </c:pt>
                <c:pt idx="19">
                  <c:v>23.4</c:v>
                </c:pt>
                <c:pt idx="20">
                  <c:v>37.200000000000003</c:v>
                </c:pt>
                <c:pt idx="21">
                  <c:v>49.399999999999991</c:v>
                </c:pt>
                <c:pt idx="22">
                  <c:v>49.000000000000007</c:v>
                </c:pt>
                <c:pt idx="23">
                  <c:v>36.299999999999997</c:v>
                </c:pt>
                <c:pt idx="24">
                  <c:v>57.2</c:v>
                </c:pt>
                <c:pt idx="25">
                  <c:v>32.900000000000006</c:v>
                </c:pt>
                <c:pt idx="26">
                  <c:v>23.7</c:v>
                </c:pt>
                <c:pt idx="27">
                  <c:v>49.8</c:v>
                </c:pt>
                <c:pt idx="28">
                  <c:v>69.599999999999994</c:v>
                </c:pt>
                <c:pt idx="29">
                  <c:v>63.3</c:v>
                </c:pt>
                <c:pt idx="30">
                  <c:v>45.099999999999994</c:v>
                </c:pt>
                <c:pt idx="31">
                  <c:v>56.7</c:v>
                </c:pt>
                <c:pt idx="32">
                  <c:v>52.8</c:v>
                </c:pt>
                <c:pt idx="33">
                  <c:v>62.500000000000007</c:v>
                </c:pt>
                <c:pt idx="34">
                  <c:v>84.3</c:v>
                </c:pt>
                <c:pt idx="35">
                  <c:v>84.1</c:v>
                </c:pt>
                <c:pt idx="36">
                  <c:v>78.100000000000009</c:v>
                </c:pt>
                <c:pt idx="37">
                  <c:v>64</c:v>
                </c:pt>
                <c:pt idx="38">
                  <c:v>69.5</c:v>
                </c:pt>
                <c:pt idx="39">
                  <c:v>65.400000000000006</c:v>
                </c:pt>
                <c:pt idx="40">
                  <c:v>50.2</c:v>
                </c:pt>
                <c:pt idx="41">
                  <c:v>52.2</c:v>
                </c:pt>
                <c:pt idx="42">
                  <c:v>68.5</c:v>
                </c:pt>
                <c:pt idx="43">
                  <c:v>71.000000000000014</c:v>
                </c:pt>
                <c:pt idx="44">
                  <c:v>69.5</c:v>
                </c:pt>
                <c:pt idx="45">
                  <c:v>56.8</c:v>
                </c:pt>
                <c:pt idx="46">
                  <c:v>25.599999999999998</c:v>
                </c:pt>
                <c:pt idx="47">
                  <c:v>30</c:v>
                </c:pt>
                <c:pt idx="48">
                  <c:v>67.300000000000011</c:v>
                </c:pt>
                <c:pt idx="49">
                  <c:v>54.7</c:v>
                </c:pt>
                <c:pt idx="50">
                  <c:v>53</c:v>
                </c:pt>
                <c:pt idx="51">
                  <c:v>68.3</c:v>
                </c:pt>
                <c:pt idx="52">
                  <c:v>60.7</c:v>
                </c:pt>
                <c:pt idx="53">
                  <c:v>23.3</c:v>
                </c:pt>
                <c:pt idx="54">
                  <c:v>19.499999999999996</c:v>
                </c:pt>
                <c:pt idx="55">
                  <c:v>29.2</c:v>
                </c:pt>
                <c:pt idx="56">
                  <c:v>74.399999999999991</c:v>
                </c:pt>
                <c:pt idx="57">
                  <c:v>74.7</c:v>
                </c:pt>
                <c:pt idx="58">
                  <c:v>71</c:v>
                </c:pt>
                <c:pt idx="59">
                  <c:v>46.3</c:v>
                </c:pt>
                <c:pt idx="60">
                  <c:v>33.400000000000006</c:v>
                </c:pt>
                <c:pt idx="61">
                  <c:v>28.2</c:v>
                </c:pt>
                <c:pt idx="62">
                  <c:v>51.2</c:v>
                </c:pt>
                <c:pt idx="63">
                  <c:v>82.399999999999991</c:v>
                </c:pt>
                <c:pt idx="64">
                  <c:v>69.2</c:v>
                </c:pt>
                <c:pt idx="65">
                  <c:v>29.500000000000004</c:v>
                </c:pt>
                <c:pt idx="66">
                  <c:v>40.800000000000004</c:v>
                </c:pt>
                <c:pt idx="67">
                  <c:v>23.1</c:v>
                </c:pt>
                <c:pt idx="68">
                  <c:v>19.100000000000001</c:v>
                </c:pt>
                <c:pt idx="69">
                  <c:v>51.900000000000006</c:v>
                </c:pt>
                <c:pt idx="70">
                  <c:v>91.399999999999991</c:v>
                </c:pt>
                <c:pt idx="71">
                  <c:v>105.8</c:v>
                </c:pt>
                <c:pt idx="72">
                  <c:v>107.4</c:v>
                </c:pt>
                <c:pt idx="73">
                  <c:v>93.3</c:v>
                </c:pt>
                <c:pt idx="74">
                  <c:v>39.200000000000003</c:v>
                </c:pt>
                <c:pt idx="75">
                  <c:v>18.3</c:v>
                </c:pt>
                <c:pt idx="76">
                  <c:v>28.7</c:v>
                </c:pt>
                <c:pt idx="77">
                  <c:v>42.499999999999993</c:v>
                </c:pt>
                <c:pt idx="78">
                  <c:v>26.3</c:v>
                </c:pt>
                <c:pt idx="79">
                  <c:v>22.000000000000004</c:v>
                </c:pt>
                <c:pt idx="80">
                  <c:v>24.6</c:v>
                </c:pt>
                <c:pt idx="81">
                  <c:v>18.099999999999998</c:v>
                </c:pt>
                <c:pt idx="82">
                  <c:v>15.500000000000002</c:v>
                </c:pt>
                <c:pt idx="83">
                  <c:v>38.5</c:v>
                </c:pt>
                <c:pt idx="84">
                  <c:v>25</c:v>
                </c:pt>
                <c:pt idx="85">
                  <c:v>23.8</c:v>
                </c:pt>
                <c:pt idx="86">
                  <c:v>47.7</c:v>
                </c:pt>
                <c:pt idx="87">
                  <c:v>66.2</c:v>
                </c:pt>
                <c:pt idx="88">
                  <c:v>52.699999999999996</c:v>
                </c:pt>
                <c:pt idx="89">
                  <c:v>23.400000000000002</c:v>
                </c:pt>
                <c:pt idx="90">
                  <c:v>20.399999999999999</c:v>
                </c:pt>
                <c:pt idx="91">
                  <c:v>18.7</c:v>
                </c:pt>
                <c:pt idx="92">
                  <c:v>16.7</c:v>
                </c:pt>
                <c:pt idx="93">
                  <c:v>40.700000000000003</c:v>
                </c:pt>
                <c:pt idx="94">
                  <c:v>59.800000000000004</c:v>
                </c:pt>
                <c:pt idx="95">
                  <c:v>61</c:v>
                </c:pt>
                <c:pt idx="96">
                  <c:v>34.700000000000003</c:v>
                </c:pt>
                <c:pt idx="97">
                  <c:v>37</c:v>
                </c:pt>
                <c:pt idx="98">
                  <c:v>48.8</c:v>
                </c:pt>
                <c:pt idx="99">
                  <c:v>86.8</c:v>
                </c:pt>
                <c:pt idx="100">
                  <c:v>77.600000000000009</c:v>
                </c:pt>
                <c:pt idx="101">
                  <c:v>91.1</c:v>
                </c:pt>
                <c:pt idx="102">
                  <c:v>83.9</c:v>
                </c:pt>
                <c:pt idx="103">
                  <c:v>68</c:v>
                </c:pt>
                <c:pt idx="104">
                  <c:v>64.100000000000009</c:v>
                </c:pt>
                <c:pt idx="105">
                  <c:v>80.100000000000009</c:v>
                </c:pt>
                <c:pt idx="106">
                  <c:v>89.1</c:v>
                </c:pt>
                <c:pt idx="107">
                  <c:v>82.2</c:v>
                </c:pt>
                <c:pt idx="108">
                  <c:v>86.2</c:v>
                </c:pt>
                <c:pt idx="109">
                  <c:v>84.3</c:v>
                </c:pt>
                <c:pt idx="110">
                  <c:v>93.7</c:v>
                </c:pt>
                <c:pt idx="111">
                  <c:v>103.8</c:v>
                </c:pt>
                <c:pt idx="112">
                  <c:v>100.10000000000001</c:v>
                </c:pt>
                <c:pt idx="113">
                  <c:v>95.8</c:v>
                </c:pt>
                <c:pt idx="114">
                  <c:v>49.7</c:v>
                </c:pt>
                <c:pt idx="115">
                  <c:v>30.3</c:v>
                </c:pt>
                <c:pt idx="116">
                  <c:v>30.999999999999996</c:v>
                </c:pt>
                <c:pt idx="117">
                  <c:v>22.7</c:v>
                </c:pt>
                <c:pt idx="118">
                  <c:v>30.099999999999998</c:v>
                </c:pt>
                <c:pt idx="119">
                  <c:v>40.199999999999996</c:v>
                </c:pt>
                <c:pt idx="120">
                  <c:v>44.5</c:v>
                </c:pt>
                <c:pt idx="121">
                  <c:v>64.100000000000009</c:v>
                </c:pt>
                <c:pt idx="122">
                  <c:v>83.4</c:v>
                </c:pt>
                <c:pt idx="123">
                  <c:v>50.5</c:v>
                </c:pt>
                <c:pt idx="124">
                  <c:v>52.800000000000004</c:v>
                </c:pt>
                <c:pt idx="125">
                  <c:v>59.4</c:v>
                </c:pt>
                <c:pt idx="126">
                  <c:v>43.399999999999991</c:v>
                </c:pt>
                <c:pt idx="127">
                  <c:v>78.900000000000006</c:v>
                </c:pt>
                <c:pt idx="128">
                  <c:v>68.5</c:v>
                </c:pt>
                <c:pt idx="129">
                  <c:v>33.6</c:v>
                </c:pt>
                <c:pt idx="130">
                  <c:v>63.300000000000004</c:v>
                </c:pt>
                <c:pt idx="131">
                  <c:v>36.200000000000003</c:v>
                </c:pt>
                <c:pt idx="132">
                  <c:v>49.800000000000004</c:v>
                </c:pt>
                <c:pt idx="133">
                  <c:v>63.6</c:v>
                </c:pt>
                <c:pt idx="134">
                  <c:v>80.7</c:v>
                </c:pt>
                <c:pt idx="135">
                  <c:v>86.800000000000011</c:v>
                </c:pt>
                <c:pt idx="136">
                  <c:v>84.6</c:v>
                </c:pt>
                <c:pt idx="137">
                  <c:v>67.7</c:v>
                </c:pt>
                <c:pt idx="138">
                  <c:v>44.900000000000006</c:v>
                </c:pt>
                <c:pt idx="139">
                  <c:v>73.8</c:v>
                </c:pt>
                <c:pt idx="140">
                  <c:v>47.7</c:v>
                </c:pt>
                <c:pt idx="141">
                  <c:v>45.800000000000004</c:v>
                </c:pt>
                <c:pt idx="142">
                  <c:v>22.4</c:v>
                </c:pt>
                <c:pt idx="143">
                  <c:v>18.7</c:v>
                </c:pt>
                <c:pt idx="144">
                  <c:v>22.8</c:v>
                </c:pt>
                <c:pt idx="145">
                  <c:v>21.5</c:v>
                </c:pt>
                <c:pt idx="146">
                  <c:v>26.5</c:v>
                </c:pt>
                <c:pt idx="147">
                  <c:v>54.2</c:v>
                </c:pt>
                <c:pt idx="148">
                  <c:v>65</c:v>
                </c:pt>
                <c:pt idx="149">
                  <c:v>71.899999999999991</c:v>
                </c:pt>
                <c:pt idx="150">
                  <c:v>68.800000000000011</c:v>
                </c:pt>
                <c:pt idx="152">
                  <c:v>44.300000000000004</c:v>
                </c:pt>
                <c:pt idx="153">
                  <c:v>30.9</c:v>
                </c:pt>
                <c:pt idx="154">
                  <c:v>55.6</c:v>
                </c:pt>
                <c:pt idx="155">
                  <c:v>40.100000000000009</c:v>
                </c:pt>
                <c:pt idx="156">
                  <c:v>32.800000000000004</c:v>
                </c:pt>
                <c:pt idx="157">
                  <c:v>29.299999999999997</c:v>
                </c:pt>
                <c:pt idx="158">
                  <c:v>53.400000000000006</c:v>
                </c:pt>
                <c:pt idx="159">
                  <c:v>27.099999999999998</c:v>
                </c:pt>
                <c:pt idx="160">
                  <c:v>46.300000000000004</c:v>
                </c:pt>
                <c:pt idx="161">
                  <c:v>50.800000000000004</c:v>
                </c:pt>
                <c:pt idx="162">
                  <c:v>62.3</c:v>
                </c:pt>
                <c:pt idx="163">
                  <c:v>66.8</c:v>
                </c:pt>
                <c:pt idx="164">
                  <c:v>77.5</c:v>
                </c:pt>
                <c:pt idx="165">
                  <c:v>74.7</c:v>
                </c:pt>
                <c:pt idx="166">
                  <c:v>46.800000000000004</c:v>
                </c:pt>
                <c:pt idx="167">
                  <c:v>44</c:v>
                </c:pt>
                <c:pt idx="168">
                  <c:v>56.9</c:v>
                </c:pt>
                <c:pt idx="169">
                  <c:v>47.3</c:v>
                </c:pt>
                <c:pt idx="170">
                  <c:v>71.5</c:v>
                </c:pt>
                <c:pt idx="171">
                  <c:v>45.7</c:v>
                </c:pt>
                <c:pt idx="172">
                  <c:v>18.600000000000001</c:v>
                </c:pt>
                <c:pt idx="173">
                  <c:v>29.9</c:v>
                </c:pt>
                <c:pt idx="174">
                  <c:v>48.300000000000004</c:v>
                </c:pt>
                <c:pt idx="175">
                  <c:v>60.800000000000004</c:v>
                </c:pt>
                <c:pt idx="176">
                  <c:v>57</c:v>
                </c:pt>
                <c:pt idx="177">
                  <c:v>52.5</c:v>
                </c:pt>
                <c:pt idx="178">
                  <c:v>28</c:v>
                </c:pt>
                <c:pt idx="179">
                  <c:v>26.799999999999997</c:v>
                </c:pt>
                <c:pt idx="180">
                  <c:v>19.399999999999999</c:v>
                </c:pt>
                <c:pt idx="181">
                  <c:v>25.4</c:v>
                </c:pt>
                <c:pt idx="182">
                  <c:v>53.3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E-464D-87AC-2662C8F88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9025087"/>
        <c:axId val="339026527"/>
      </c:lineChart>
      <c:dateAx>
        <c:axId val="339025087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026527"/>
        <c:crosses val="autoZero"/>
        <c:auto val="1"/>
        <c:lblOffset val="100"/>
        <c:baseTimeUnit val="days"/>
      </c:dateAx>
      <c:valAx>
        <c:axId val="3390265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90250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Demand Winter Key Stats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1'!$B$2</c:f>
              <c:strCache>
                <c:ptCount val="1"/>
                <c:pt idx="0">
                  <c:v>2023/24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1'!$A$3:$A$9</c:f>
              <c:strCache>
                <c:ptCount val="7"/>
                <c:pt idx="0">
                  <c:v>NDM</c:v>
                </c:pt>
                <c:pt idx="1">
                  <c:v>DM &amp; Industrial</c:v>
                </c:pt>
                <c:pt idx="2">
                  <c:v>Power Station</c:v>
                </c:pt>
                <c:pt idx="3">
                  <c:v>Ireland Export</c:v>
                </c:pt>
                <c:pt idx="4">
                  <c:v>EU exports</c:v>
                </c:pt>
                <c:pt idx="5">
                  <c:v>Storage Injection</c:v>
                </c:pt>
                <c:pt idx="6">
                  <c:v>Total NTS demand</c:v>
                </c:pt>
              </c:strCache>
            </c:strRef>
          </c:cat>
          <c:val>
            <c:numRef>
              <c:f>'Figure 1'!$B$3:$B$9</c:f>
              <c:numCache>
                <c:formatCode>0.0</c:formatCode>
                <c:ptCount val="7"/>
                <c:pt idx="0">
                  <c:v>26.710815787237269</c:v>
                </c:pt>
                <c:pt idx="1">
                  <c:v>4.4473507536386565</c:v>
                </c:pt>
                <c:pt idx="2">
                  <c:v>7.8469994688281997</c:v>
                </c:pt>
                <c:pt idx="3">
                  <c:v>2.9668297199999998</c:v>
                </c:pt>
                <c:pt idx="4">
                  <c:v>1.6857262399999993</c:v>
                </c:pt>
                <c:pt idx="5">
                  <c:v>2.3038000000000007</c:v>
                </c:pt>
                <c:pt idx="6">
                  <c:v>45.96152196970413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22-42C9-AFD8-7FB8CB71DA76}"/>
            </c:ext>
          </c:extLst>
        </c:ser>
        <c:ser>
          <c:idx val="1"/>
          <c:order val="1"/>
          <c:tx>
            <c:strRef>
              <c:f>'Figure 1'!$C$2</c:f>
              <c:strCache>
                <c:ptCount val="1"/>
                <c:pt idx="0">
                  <c:v>2024/25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'Figure 1'!$A$3:$A$9</c:f>
              <c:strCache>
                <c:ptCount val="7"/>
                <c:pt idx="0">
                  <c:v>NDM</c:v>
                </c:pt>
                <c:pt idx="1">
                  <c:v>DM &amp; Industrial</c:v>
                </c:pt>
                <c:pt idx="2">
                  <c:v>Power Station</c:v>
                </c:pt>
                <c:pt idx="3">
                  <c:v>Ireland Export</c:v>
                </c:pt>
                <c:pt idx="4">
                  <c:v>EU exports</c:v>
                </c:pt>
                <c:pt idx="5">
                  <c:v>Storage Injection</c:v>
                </c:pt>
                <c:pt idx="6">
                  <c:v>Total NTS demand</c:v>
                </c:pt>
              </c:strCache>
            </c:strRef>
          </c:cat>
          <c:val>
            <c:numRef>
              <c:f>'Figure 1'!$C$3:$C$9</c:f>
              <c:numCache>
                <c:formatCode>0.0</c:formatCode>
                <c:ptCount val="7"/>
                <c:pt idx="0">
                  <c:v>26.915271617692728</c:v>
                </c:pt>
                <c:pt idx="1">
                  <c:v>4.1180551784403443</c:v>
                </c:pt>
                <c:pt idx="2">
                  <c:v>9.2339368905729966</c:v>
                </c:pt>
                <c:pt idx="3">
                  <c:v>3.3519081100000001</c:v>
                </c:pt>
                <c:pt idx="4">
                  <c:v>0.37580014999999983</c:v>
                </c:pt>
                <c:pt idx="5">
                  <c:v>2.3966558899999999</c:v>
                </c:pt>
                <c:pt idx="6">
                  <c:v>46.391627836706064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22-42C9-AFD8-7FB8CB71D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1380239"/>
        <c:axId val="451390319"/>
      </c:barChart>
      <c:catAx>
        <c:axId val="4513802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390319"/>
        <c:crosses val="autoZero"/>
        <c:auto val="1"/>
        <c:lblAlgn val="ctr"/>
        <c:lblOffset val="100"/>
        <c:noMultiLvlLbl val="0"/>
      </c:catAx>
      <c:valAx>
        <c:axId val="4513903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3802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Power</a:t>
            </a:r>
            <a:r>
              <a:rPr lang="en-GB" sz="1050" baseline="0">
                <a:latin typeface="Tenorite" panose="00000500000000000000" pitchFamily="2" charset="0"/>
              </a:rPr>
              <a:t> Generation YTD 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20-21'!$E$4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20-21'!$D$5:$D$187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20-21'!$E$5:$E$187</c:f>
              <c:numCache>
                <c:formatCode>0.00</c:formatCode>
                <c:ptCount val="183"/>
                <c:pt idx="0">
                  <c:v>3.3799999999999997E-2</c:v>
                </c:pt>
                <c:pt idx="1">
                  <c:v>8.7699999999999986E-2</c:v>
                </c:pt>
                <c:pt idx="2">
                  <c:v>0.10639999999999999</c:v>
                </c:pt>
                <c:pt idx="3">
                  <c:v>0.13319999999999999</c:v>
                </c:pt>
                <c:pt idx="4">
                  <c:v>0.17229999999999998</c:v>
                </c:pt>
                <c:pt idx="5">
                  <c:v>0.19389999999999999</c:v>
                </c:pt>
                <c:pt idx="6">
                  <c:v>0.21659999999999996</c:v>
                </c:pt>
                <c:pt idx="7">
                  <c:v>0.25329999999999997</c:v>
                </c:pt>
                <c:pt idx="8">
                  <c:v>0.31619999999999993</c:v>
                </c:pt>
                <c:pt idx="9">
                  <c:v>0.35049999999999992</c:v>
                </c:pt>
                <c:pt idx="10">
                  <c:v>0.38599999999999995</c:v>
                </c:pt>
                <c:pt idx="11">
                  <c:v>0.44669999999999993</c:v>
                </c:pt>
                <c:pt idx="12">
                  <c:v>0.46189999999999992</c:v>
                </c:pt>
                <c:pt idx="13">
                  <c:v>0.47609999999999991</c:v>
                </c:pt>
                <c:pt idx="14">
                  <c:v>0.50549999999999984</c:v>
                </c:pt>
                <c:pt idx="15">
                  <c:v>0.57169999999999999</c:v>
                </c:pt>
                <c:pt idx="16">
                  <c:v>0.60599999999999987</c:v>
                </c:pt>
                <c:pt idx="17">
                  <c:v>0.62409999999999988</c:v>
                </c:pt>
                <c:pt idx="18">
                  <c:v>0.66059999999999985</c:v>
                </c:pt>
                <c:pt idx="19">
                  <c:v>0.68449999999999989</c:v>
                </c:pt>
                <c:pt idx="20">
                  <c:v>0.71179999999999988</c:v>
                </c:pt>
                <c:pt idx="21">
                  <c:v>0.7527999999999998</c:v>
                </c:pt>
                <c:pt idx="22">
                  <c:v>0.80629999999999979</c:v>
                </c:pt>
                <c:pt idx="23">
                  <c:v>0.86299999999999988</c:v>
                </c:pt>
                <c:pt idx="24">
                  <c:v>0.92249999999999988</c:v>
                </c:pt>
                <c:pt idx="25">
                  <c:v>0.97739999999999982</c:v>
                </c:pt>
                <c:pt idx="26">
                  <c:v>1.0238999999999998</c:v>
                </c:pt>
                <c:pt idx="27">
                  <c:v>1.0461999999999998</c:v>
                </c:pt>
                <c:pt idx="28">
                  <c:v>1.0646</c:v>
                </c:pt>
                <c:pt idx="29">
                  <c:v>1.1091999999999997</c:v>
                </c:pt>
                <c:pt idx="30">
                  <c:v>1.1496</c:v>
                </c:pt>
                <c:pt idx="31">
                  <c:v>1.169</c:v>
                </c:pt>
                <c:pt idx="32">
                  <c:v>1.1984000000000001</c:v>
                </c:pt>
                <c:pt idx="33">
                  <c:v>1.2279</c:v>
                </c:pt>
                <c:pt idx="34">
                  <c:v>1.2664000000000002</c:v>
                </c:pt>
                <c:pt idx="35">
                  <c:v>1.2977000000000001</c:v>
                </c:pt>
                <c:pt idx="36">
                  <c:v>1.3317999999999999</c:v>
                </c:pt>
                <c:pt idx="37">
                  <c:v>1.3727</c:v>
                </c:pt>
                <c:pt idx="38">
                  <c:v>1.4039000000000001</c:v>
                </c:pt>
                <c:pt idx="39">
                  <c:v>1.4468000000000001</c:v>
                </c:pt>
                <c:pt idx="40">
                  <c:v>1.4922000000000002</c:v>
                </c:pt>
                <c:pt idx="41">
                  <c:v>1.5409000000000004</c:v>
                </c:pt>
                <c:pt idx="42">
                  <c:v>1.5813000000000004</c:v>
                </c:pt>
                <c:pt idx="43">
                  <c:v>1.6063000000000005</c:v>
                </c:pt>
                <c:pt idx="44">
                  <c:v>1.6500000000000004</c:v>
                </c:pt>
                <c:pt idx="45">
                  <c:v>1.7111000000000003</c:v>
                </c:pt>
                <c:pt idx="46">
                  <c:v>1.7939000000000003</c:v>
                </c:pt>
                <c:pt idx="47">
                  <c:v>1.8648000000000005</c:v>
                </c:pt>
                <c:pt idx="48">
                  <c:v>1.8834000000000004</c:v>
                </c:pt>
                <c:pt idx="49">
                  <c:v>1.9047000000000003</c:v>
                </c:pt>
                <c:pt idx="50">
                  <c:v>1.9606000000000003</c:v>
                </c:pt>
                <c:pt idx="51">
                  <c:v>2.0305000000000004</c:v>
                </c:pt>
                <c:pt idx="52">
                  <c:v>2.0721000000000003</c:v>
                </c:pt>
                <c:pt idx="53">
                  <c:v>2.0913000000000004</c:v>
                </c:pt>
                <c:pt idx="54">
                  <c:v>2.1187000000000005</c:v>
                </c:pt>
                <c:pt idx="55">
                  <c:v>2.1721000000000004</c:v>
                </c:pt>
                <c:pt idx="56">
                  <c:v>2.2407000000000004</c:v>
                </c:pt>
                <c:pt idx="57">
                  <c:v>2.3021000000000003</c:v>
                </c:pt>
                <c:pt idx="58">
                  <c:v>2.3761000000000005</c:v>
                </c:pt>
                <c:pt idx="59">
                  <c:v>2.4684000000000004</c:v>
                </c:pt>
                <c:pt idx="60">
                  <c:v>2.5708000000000006</c:v>
                </c:pt>
                <c:pt idx="61">
                  <c:v>2.6734000000000004</c:v>
                </c:pt>
                <c:pt idx="62">
                  <c:v>2.7576000000000005</c:v>
                </c:pt>
                <c:pt idx="63">
                  <c:v>2.8184000000000005</c:v>
                </c:pt>
                <c:pt idx="64">
                  <c:v>2.8818000000000006</c:v>
                </c:pt>
                <c:pt idx="65">
                  <c:v>2.9707000000000008</c:v>
                </c:pt>
                <c:pt idx="66">
                  <c:v>3.0545000000000009</c:v>
                </c:pt>
                <c:pt idx="67">
                  <c:v>3.1074000000000011</c:v>
                </c:pt>
                <c:pt idx="68">
                  <c:v>3.1591000000000009</c:v>
                </c:pt>
                <c:pt idx="69">
                  <c:v>3.1752000000000007</c:v>
                </c:pt>
                <c:pt idx="70">
                  <c:v>3.200600000000001</c:v>
                </c:pt>
                <c:pt idx="71">
                  <c:v>3.2628000000000008</c:v>
                </c:pt>
                <c:pt idx="72">
                  <c:v>3.3292000000000006</c:v>
                </c:pt>
                <c:pt idx="73">
                  <c:v>3.3995000000000011</c:v>
                </c:pt>
                <c:pt idx="74">
                  <c:v>3.4742000000000006</c:v>
                </c:pt>
                <c:pt idx="75">
                  <c:v>3.5286000000000008</c:v>
                </c:pt>
                <c:pt idx="76">
                  <c:v>3.5496000000000008</c:v>
                </c:pt>
                <c:pt idx="77">
                  <c:v>3.567600000000001</c:v>
                </c:pt>
                <c:pt idx="78">
                  <c:v>3.6048000000000004</c:v>
                </c:pt>
                <c:pt idx="79">
                  <c:v>3.6428000000000007</c:v>
                </c:pt>
                <c:pt idx="80">
                  <c:v>3.6576000000000009</c:v>
                </c:pt>
                <c:pt idx="81">
                  <c:v>3.6721000000000008</c:v>
                </c:pt>
                <c:pt idx="82">
                  <c:v>3.6894000000000009</c:v>
                </c:pt>
                <c:pt idx="83">
                  <c:v>3.702500000000001</c:v>
                </c:pt>
                <c:pt idx="84">
                  <c:v>3.714500000000001</c:v>
                </c:pt>
                <c:pt idx="85">
                  <c:v>3.7278000000000011</c:v>
                </c:pt>
                <c:pt idx="86">
                  <c:v>3.7555000000000009</c:v>
                </c:pt>
                <c:pt idx="87">
                  <c:v>3.7685000000000008</c:v>
                </c:pt>
                <c:pt idx="88">
                  <c:v>3.7801000000000009</c:v>
                </c:pt>
                <c:pt idx="89">
                  <c:v>3.7954000000000012</c:v>
                </c:pt>
                <c:pt idx="90">
                  <c:v>3.8088000000000011</c:v>
                </c:pt>
                <c:pt idx="91">
                  <c:v>3.8297000000000012</c:v>
                </c:pt>
                <c:pt idx="92">
                  <c:v>3.8506000000000014</c:v>
                </c:pt>
                <c:pt idx="93">
                  <c:v>3.8871000000000011</c:v>
                </c:pt>
                <c:pt idx="94">
                  <c:v>3.9315000000000015</c:v>
                </c:pt>
                <c:pt idx="95">
                  <c:v>3.9980000000000016</c:v>
                </c:pt>
                <c:pt idx="96">
                  <c:v>4.055600000000001</c:v>
                </c:pt>
                <c:pt idx="97">
                  <c:v>4.1133000000000015</c:v>
                </c:pt>
                <c:pt idx="98">
                  <c:v>4.1749000000000018</c:v>
                </c:pt>
                <c:pt idx="99">
                  <c:v>4.2590000000000021</c:v>
                </c:pt>
                <c:pt idx="100">
                  <c:v>4.349400000000001</c:v>
                </c:pt>
                <c:pt idx="101">
                  <c:v>4.449200000000002</c:v>
                </c:pt>
                <c:pt idx="102">
                  <c:v>4.5498000000000021</c:v>
                </c:pt>
                <c:pt idx="103">
                  <c:v>4.6427000000000014</c:v>
                </c:pt>
                <c:pt idx="104">
                  <c:v>4.7094000000000014</c:v>
                </c:pt>
                <c:pt idx="105">
                  <c:v>4.7518000000000011</c:v>
                </c:pt>
                <c:pt idx="106">
                  <c:v>4.8335000000000008</c:v>
                </c:pt>
                <c:pt idx="107">
                  <c:v>4.9225000000000012</c:v>
                </c:pt>
                <c:pt idx="108">
                  <c:v>5.0174000000000003</c:v>
                </c:pt>
                <c:pt idx="109">
                  <c:v>5.1061000000000005</c:v>
                </c:pt>
                <c:pt idx="110">
                  <c:v>5.1764000000000001</c:v>
                </c:pt>
                <c:pt idx="111">
                  <c:v>5.2144000000000004</c:v>
                </c:pt>
                <c:pt idx="112">
                  <c:v>5.2425000000000006</c:v>
                </c:pt>
                <c:pt idx="113">
                  <c:v>5.2702000000000009</c:v>
                </c:pt>
                <c:pt idx="114">
                  <c:v>5.3069000000000006</c:v>
                </c:pt>
                <c:pt idx="115">
                  <c:v>5.3464000000000009</c:v>
                </c:pt>
                <c:pt idx="116">
                  <c:v>5.3904000000000005</c:v>
                </c:pt>
                <c:pt idx="117">
                  <c:v>5.4155000000000006</c:v>
                </c:pt>
                <c:pt idx="118">
                  <c:v>5.4436000000000009</c:v>
                </c:pt>
                <c:pt idx="119">
                  <c:v>5.4640000000000013</c:v>
                </c:pt>
                <c:pt idx="120">
                  <c:v>5.5250000000000012</c:v>
                </c:pt>
                <c:pt idx="121">
                  <c:v>5.5789000000000009</c:v>
                </c:pt>
                <c:pt idx="122">
                  <c:v>5.6140000000000008</c:v>
                </c:pt>
                <c:pt idx="123">
                  <c:v>5.6541000000000015</c:v>
                </c:pt>
                <c:pt idx="124">
                  <c:v>5.6720000000000006</c:v>
                </c:pt>
                <c:pt idx="125">
                  <c:v>5.6900000000000013</c:v>
                </c:pt>
                <c:pt idx="126">
                  <c:v>5.7049000000000003</c:v>
                </c:pt>
                <c:pt idx="127">
                  <c:v>5.7222000000000008</c:v>
                </c:pt>
                <c:pt idx="128">
                  <c:v>5.7578000000000014</c:v>
                </c:pt>
                <c:pt idx="129">
                  <c:v>5.8324000000000016</c:v>
                </c:pt>
                <c:pt idx="130">
                  <c:v>5.877600000000001</c:v>
                </c:pt>
                <c:pt idx="131">
                  <c:v>5.9083000000000014</c:v>
                </c:pt>
                <c:pt idx="132">
                  <c:v>5.960300000000001</c:v>
                </c:pt>
                <c:pt idx="133">
                  <c:v>6.0041000000000011</c:v>
                </c:pt>
                <c:pt idx="134">
                  <c:v>6.0528000000000013</c:v>
                </c:pt>
                <c:pt idx="135">
                  <c:v>6.1054000000000013</c:v>
                </c:pt>
                <c:pt idx="136">
                  <c:v>6.1514000000000015</c:v>
                </c:pt>
                <c:pt idx="137">
                  <c:v>6.1949000000000014</c:v>
                </c:pt>
                <c:pt idx="138">
                  <c:v>6.2438000000000011</c:v>
                </c:pt>
                <c:pt idx="139">
                  <c:v>6.2734000000000014</c:v>
                </c:pt>
                <c:pt idx="140">
                  <c:v>6.298700000000002</c:v>
                </c:pt>
                <c:pt idx="141">
                  <c:v>6.3301000000000016</c:v>
                </c:pt>
                <c:pt idx="142">
                  <c:v>6.3579000000000017</c:v>
                </c:pt>
                <c:pt idx="143">
                  <c:v>6.3780000000000019</c:v>
                </c:pt>
                <c:pt idx="144">
                  <c:v>6.4077000000000019</c:v>
                </c:pt>
                <c:pt idx="145">
                  <c:v>6.4531000000000009</c:v>
                </c:pt>
                <c:pt idx="146">
                  <c:v>6.5112000000000014</c:v>
                </c:pt>
                <c:pt idx="147">
                  <c:v>6.5528000000000022</c:v>
                </c:pt>
                <c:pt idx="148">
                  <c:v>6.6055000000000019</c:v>
                </c:pt>
                <c:pt idx="149">
                  <c:v>6.6690000000000023</c:v>
                </c:pt>
                <c:pt idx="150">
                  <c:v>6.7161000000000026</c:v>
                </c:pt>
                <c:pt idx="151">
                  <c:v>6.762500000000002</c:v>
                </c:pt>
                <c:pt idx="152">
                  <c:v>6.8022000000000018</c:v>
                </c:pt>
                <c:pt idx="153">
                  <c:v>6.8386000000000013</c:v>
                </c:pt>
                <c:pt idx="154">
                  <c:v>6.8908000000000014</c:v>
                </c:pt>
                <c:pt idx="155">
                  <c:v>6.9396000000000013</c:v>
                </c:pt>
                <c:pt idx="156">
                  <c:v>7.0015000000000009</c:v>
                </c:pt>
                <c:pt idx="157">
                  <c:v>7.0623000000000014</c:v>
                </c:pt>
                <c:pt idx="158">
                  <c:v>7.0978000000000012</c:v>
                </c:pt>
                <c:pt idx="159">
                  <c:v>7.1202000000000005</c:v>
                </c:pt>
                <c:pt idx="160">
                  <c:v>7.1382000000000003</c:v>
                </c:pt>
                <c:pt idx="161">
                  <c:v>7.1641000000000004</c:v>
                </c:pt>
                <c:pt idx="162">
                  <c:v>7.2285000000000004</c:v>
                </c:pt>
                <c:pt idx="163">
                  <c:v>7.2766999999999999</c:v>
                </c:pt>
                <c:pt idx="164">
                  <c:v>7.3045</c:v>
                </c:pt>
                <c:pt idx="165">
                  <c:v>7.3313000000000006</c:v>
                </c:pt>
                <c:pt idx="166">
                  <c:v>7.3540000000000001</c:v>
                </c:pt>
                <c:pt idx="167">
                  <c:v>7.3845000000000001</c:v>
                </c:pt>
                <c:pt idx="168">
                  <c:v>7.4097</c:v>
                </c:pt>
                <c:pt idx="169">
                  <c:v>7.4438000000000004</c:v>
                </c:pt>
                <c:pt idx="170">
                  <c:v>7.4909999999999997</c:v>
                </c:pt>
                <c:pt idx="171">
                  <c:v>7.5498000000000003</c:v>
                </c:pt>
                <c:pt idx="172">
                  <c:v>7.5771999999999995</c:v>
                </c:pt>
                <c:pt idx="173">
                  <c:v>7.5960000000000001</c:v>
                </c:pt>
                <c:pt idx="174">
                  <c:v>7.609</c:v>
                </c:pt>
                <c:pt idx="175">
                  <c:v>7.6387</c:v>
                </c:pt>
                <c:pt idx="176">
                  <c:v>7.6802000000000001</c:v>
                </c:pt>
                <c:pt idx="177">
                  <c:v>7.7210999999999999</c:v>
                </c:pt>
                <c:pt idx="178">
                  <c:v>7.7439</c:v>
                </c:pt>
                <c:pt idx="179">
                  <c:v>7.7618999999999998</c:v>
                </c:pt>
                <c:pt idx="180">
                  <c:v>7.7843999999999998</c:v>
                </c:pt>
                <c:pt idx="181">
                  <c:v>7.8160999999999996</c:v>
                </c:pt>
                <c:pt idx="182">
                  <c:v>7.8364999999999991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64-4031-AE0A-82E7BD8DDEE6}"/>
            </c:ext>
          </c:extLst>
        </c:ser>
        <c:ser>
          <c:idx val="1"/>
          <c:order val="1"/>
          <c:tx>
            <c:strRef>
              <c:f>'Figure 20-21'!$F$4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20-21'!$D$5:$D$187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20-21'!$F$5:$F$187</c:f>
              <c:numCache>
                <c:formatCode>0.00</c:formatCode>
                <c:ptCount val="183"/>
                <c:pt idx="0">
                  <c:v>2.75E-2</c:v>
                </c:pt>
                <c:pt idx="1">
                  <c:v>6.6400000000000001E-2</c:v>
                </c:pt>
                <c:pt idx="2">
                  <c:v>0.1116</c:v>
                </c:pt>
                <c:pt idx="3">
                  <c:v>0.14709999999999998</c:v>
                </c:pt>
                <c:pt idx="4">
                  <c:v>0.16250000000000001</c:v>
                </c:pt>
                <c:pt idx="5">
                  <c:v>0.1855</c:v>
                </c:pt>
                <c:pt idx="6">
                  <c:v>0.22839999999999999</c:v>
                </c:pt>
                <c:pt idx="7">
                  <c:v>0.26639999999999997</c:v>
                </c:pt>
                <c:pt idx="8">
                  <c:v>0.29829999999999995</c:v>
                </c:pt>
                <c:pt idx="9">
                  <c:v>0.33629999999999993</c:v>
                </c:pt>
                <c:pt idx="10">
                  <c:v>0.38119999999999993</c:v>
                </c:pt>
                <c:pt idx="11">
                  <c:v>0.39919999999999994</c:v>
                </c:pt>
                <c:pt idx="12">
                  <c:v>0.44909999999999989</c:v>
                </c:pt>
                <c:pt idx="13">
                  <c:v>0.51419999999999988</c:v>
                </c:pt>
                <c:pt idx="14">
                  <c:v>0.55189999999999995</c:v>
                </c:pt>
                <c:pt idx="15">
                  <c:v>0.59169999999999989</c:v>
                </c:pt>
                <c:pt idx="16">
                  <c:v>0.63759999999999994</c:v>
                </c:pt>
                <c:pt idx="17">
                  <c:v>0.67669999999999997</c:v>
                </c:pt>
                <c:pt idx="18">
                  <c:v>0.71289999999999998</c:v>
                </c:pt>
                <c:pt idx="19">
                  <c:v>0.73629999999999995</c:v>
                </c:pt>
                <c:pt idx="20">
                  <c:v>0.77349999999999997</c:v>
                </c:pt>
                <c:pt idx="21">
                  <c:v>0.82289999999999996</c:v>
                </c:pt>
                <c:pt idx="22">
                  <c:v>0.87190000000000001</c:v>
                </c:pt>
                <c:pt idx="23">
                  <c:v>0.9081999999999999</c:v>
                </c:pt>
                <c:pt idx="24">
                  <c:v>0.96539999999999992</c:v>
                </c:pt>
                <c:pt idx="25">
                  <c:v>0.99829999999999997</c:v>
                </c:pt>
                <c:pt idx="26">
                  <c:v>1.022</c:v>
                </c:pt>
                <c:pt idx="27">
                  <c:v>1.0717999999999999</c:v>
                </c:pt>
                <c:pt idx="28">
                  <c:v>1.1414</c:v>
                </c:pt>
                <c:pt idx="29">
                  <c:v>1.2046999999999999</c:v>
                </c:pt>
                <c:pt idx="30">
                  <c:v>1.2497999999999998</c:v>
                </c:pt>
                <c:pt idx="31">
                  <c:v>1.3064999999999998</c:v>
                </c:pt>
                <c:pt idx="32">
                  <c:v>1.3592999999999997</c:v>
                </c:pt>
                <c:pt idx="33">
                  <c:v>1.4217999999999997</c:v>
                </c:pt>
                <c:pt idx="34">
                  <c:v>1.5060999999999998</c:v>
                </c:pt>
                <c:pt idx="35">
                  <c:v>1.5901999999999996</c:v>
                </c:pt>
                <c:pt idx="36">
                  <c:v>1.6682999999999995</c:v>
                </c:pt>
                <c:pt idx="37">
                  <c:v>1.7322999999999995</c:v>
                </c:pt>
                <c:pt idx="38">
                  <c:v>1.8017999999999994</c:v>
                </c:pt>
                <c:pt idx="39">
                  <c:v>1.8671999999999995</c:v>
                </c:pt>
                <c:pt idx="40">
                  <c:v>1.9173999999999995</c:v>
                </c:pt>
                <c:pt idx="41">
                  <c:v>1.9695999999999996</c:v>
                </c:pt>
                <c:pt idx="42">
                  <c:v>2.0380999999999996</c:v>
                </c:pt>
                <c:pt idx="43">
                  <c:v>2.1090999999999998</c:v>
                </c:pt>
                <c:pt idx="44">
                  <c:v>2.1785999999999999</c:v>
                </c:pt>
                <c:pt idx="45">
                  <c:v>2.2354000000000003</c:v>
                </c:pt>
                <c:pt idx="46">
                  <c:v>2.2610000000000001</c:v>
                </c:pt>
                <c:pt idx="47">
                  <c:v>2.2909999999999999</c:v>
                </c:pt>
                <c:pt idx="48">
                  <c:v>2.3583000000000003</c:v>
                </c:pt>
                <c:pt idx="49">
                  <c:v>2.4129999999999998</c:v>
                </c:pt>
                <c:pt idx="50">
                  <c:v>2.4660000000000002</c:v>
                </c:pt>
                <c:pt idx="51">
                  <c:v>2.5343</c:v>
                </c:pt>
                <c:pt idx="52">
                  <c:v>2.5950000000000002</c:v>
                </c:pt>
                <c:pt idx="53">
                  <c:v>2.6183000000000001</c:v>
                </c:pt>
                <c:pt idx="54">
                  <c:v>2.6378000000000004</c:v>
                </c:pt>
                <c:pt idx="55">
                  <c:v>2.6669999999999998</c:v>
                </c:pt>
                <c:pt idx="56">
                  <c:v>2.7414000000000001</c:v>
                </c:pt>
                <c:pt idx="57">
                  <c:v>2.8161</c:v>
                </c:pt>
                <c:pt idx="58">
                  <c:v>2.8870999999999998</c:v>
                </c:pt>
                <c:pt idx="59">
                  <c:v>2.9334000000000002</c:v>
                </c:pt>
                <c:pt idx="60">
                  <c:v>2.9668000000000001</c:v>
                </c:pt>
                <c:pt idx="61">
                  <c:v>2.9950000000000001</c:v>
                </c:pt>
                <c:pt idx="62">
                  <c:v>3.0461999999999998</c:v>
                </c:pt>
                <c:pt idx="63">
                  <c:v>3.1286</c:v>
                </c:pt>
                <c:pt idx="64">
                  <c:v>3.1977999999999995</c:v>
                </c:pt>
                <c:pt idx="65">
                  <c:v>3.2272999999999996</c:v>
                </c:pt>
                <c:pt idx="66">
                  <c:v>3.2681</c:v>
                </c:pt>
                <c:pt idx="67">
                  <c:v>3.2911999999999999</c:v>
                </c:pt>
                <c:pt idx="68">
                  <c:v>3.3102999999999998</c:v>
                </c:pt>
                <c:pt idx="69">
                  <c:v>3.3621999999999996</c:v>
                </c:pt>
                <c:pt idx="70">
                  <c:v>3.4535999999999998</c:v>
                </c:pt>
                <c:pt idx="71">
                  <c:v>3.5594000000000001</c:v>
                </c:pt>
                <c:pt idx="72">
                  <c:v>3.6668000000000003</c:v>
                </c:pt>
                <c:pt idx="73">
                  <c:v>3.7601000000000004</c:v>
                </c:pt>
                <c:pt idx="74">
                  <c:v>3.7993000000000001</c:v>
                </c:pt>
                <c:pt idx="75">
                  <c:v>3.8176000000000005</c:v>
                </c:pt>
                <c:pt idx="76">
                  <c:v>3.8463000000000003</c:v>
                </c:pt>
                <c:pt idx="77">
                  <c:v>3.8888000000000003</c:v>
                </c:pt>
                <c:pt idx="78">
                  <c:v>3.9151000000000002</c:v>
                </c:pt>
                <c:pt idx="79">
                  <c:v>3.9371000000000005</c:v>
                </c:pt>
                <c:pt idx="80">
                  <c:v>3.9617000000000004</c:v>
                </c:pt>
                <c:pt idx="81">
                  <c:v>3.9798</c:v>
                </c:pt>
                <c:pt idx="82">
                  <c:v>3.9953000000000003</c:v>
                </c:pt>
                <c:pt idx="83">
                  <c:v>4.0338000000000003</c:v>
                </c:pt>
                <c:pt idx="84">
                  <c:v>4.0587999999999997</c:v>
                </c:pt>
                <c:pt idx="85">
                  <c:v>4.0826000000000002</c:v>
                </c:pt>
                <c:pt idx="86">
                  <c:v>4.1303000000000001</c:v>
                </c:pt>
                <c:pt idx="87">
                  <c:v>4.1965000000000003</c:v>
                </c:pt>
                <c:pt idx="88">
                  <c:v>4.2492000000000001</c:v>
                </c:pt>
                <c:pt idx="89">
                  <c:v>4.2725999999999997</c:v>
                </c:pt>
                <c:pt idx="90">
                  <c:v>4.2929999999999993</c:v>
                </c:pt>
                <c:pt idx="91">
                  <c:v>4.3116999999999992</c:v>
                </c:pt>
                <c:pt idx="92">
                  <c:v>4.3283999999999985</c:v>
                </c:pt>
                <c:pt idx="93">
                  <c:v>4.3690999999999987</c:v>
                </c:pt>
                <c:pt idx="94">
                  <c:v>4.4288999999999987</c:v>
                </c:pt>
                <c:pt idx="95">
                  <c:v>4.4898999999999987</c:v>
                </c:pt>
                <c:pt idx="96">
                  <c:v>4.5245999999999986</c:v>
                </c:pt>
                <c:pt idx="97">
                  <c:v>4.5615999999999985</c:v>
                </c:pt>
                <c:pt idx="98">
                  <c:v>4.6103999999999985</c:v>
                </c:pt>
                <c:pt idx="99">
                  <c:v>4.6971999999999987</c:v>
                </c:pt>
                <c:pt idx="100">
                  <c:v>4.774799999999999</c:v>
                </c:pt>
                <c:pt idx="101">
                  <c:v>4.8658999999999999</c:v>
                </c:pt>
                <c:pt idx="102">
                  <c:v>4.9497999999999989</c:v>
                </c:pt>
                <c:pt idx="103">
                  <c:v>5.0177999999999994</c:v>
                </c:pt>
                <c:pt idx="104">
                  <c:v>5.0818999999999992</c:v>
                </c:pt>
                <c:pt idx="105">
                  <c:v>5.1619999999999999</c:v>
                </c:pt>
                <c:pt idx="106">
                  <c:v>5.2511000000000001</c:v>
                </c:pt>
                <c:pt idx="107">
                  <c:v>5.3333000000000004</c:v>
                </c:pt>
                <c:pt idx="108">
                  <c:v>5.4195000000000002</c:v>
                </c:pt>
                <c:pt idx="109">
                  <c:v>5.5038</c:v>
                </c:pt>
                <c:pt idx="110">
                  <c:v>5.5975000000000001</c:v>
                </c:pt>
                <c:pt idx="111">
                  <c:v>5.7012999999999998</c:v>
                </c:pt>
                <c:pt idx="112">
                  <c:v>5.8014000000000001</c:v>
                </c:pt>
                <c:pt idx="113">
                  <c:v>5.8972000000000007</c:v>
                </c:pt>
                <c:pt idx="114">
                  <c:v>5.9469000000000003</c:v>
                </c:pt>
                <c:pt idx="115">
                  <c:v>5.9772000000000007</c:v>
                </c:pt>
                <c:pt idx="116">
                  <c:v>6.0082000000000004</c:v>
                </c:pt>
                <c:pt idx="117">
                  <c:v>6.0309000000000008</c:v>
                </c:pt>
                <c:pt idx="118">
                  <c:v>6.0610000000000008</c:v>
                </c:pt>
                <c:pt idx="119">
                  <c:v>6.1012000000000004</c:v>
                </c:pt>
                <c:pt idx="120">
                  <c:v>6.1457000000000006</c:v>
                </c:pt>
                <c:pt idx="121">
                  <c:v>6.2098000000000013</c:v>
                </c:pt>
                <c:pt idx="122">
                  <c:v>6.2932000000000006</c:v>
                </c:pt>
                <c:pt idx="123">
                  <c:v>6.343700000000001</c:v>
                </c:pt>
                <c:pt idx="124">
                  <c:v>6.3965000000000005</c:v>
                </c:pt>
                <c:pt idx="125">
                  <c:v>6.4559000000000006</c:v>
                </c:pt>
                <c:pt idx="126">
                  <c:v>6.4992999999999999</c:v>
                </c:pt>
                <c:pt idx="127">
                  <c:v>6.5781999999999998</c:v>
                </c:pt>
                <c:pt idx="128">
                  <c:v>6.6467000000000001</c:v>
                </c:pt>
                <c:pt idx="129">
                  <c:v>6.6802999999999999</c:v>
                </c:pt>
                <c:pt idx="130">
                  <c:v>6.7436000000000007</c:v>
                </c:pt>
                <c:pt idx="131">
                  <c:v>6.7797999999999998</c:v>
                </c:pt>
                <c:pt idx="132">
                  <c:v>6.8296000000000001</c:v>
                </c:pt>
                <c:pt idx="133">
                  <c:v>6.8932000000000011</c:v>
                </c:pt>
                <c:pt idx="134">
                  <c:v>6.9739000000000004</c:v>
                </c:pt>
                <c:pt idx="135">
                  <c:v>7.0607000000000006</c:v>
                </c:pt>
                <c:pt idx="136">
                  <c:v>7.1453000000000007</c:v>
                </c:pt>
                <c:pt idx="137">
                  <c:v>7.213000000000001</c:v>
                </c:pt>
                <c:pt idx="138">
                  <c:v>7.2579000000000002</c:v>
                </c:pt>
                <c:pt idx="139">
                  <c:v>7.3317000000000005</c:v>
                </c:pt>
                <c:pt idx="140">
                  <c:v>7.3794000000000004</c:v>
                </c:pt>
                <c:pt idx="141">
                  <c:v>7.4252000000000011</c:v>
                </c:pt>
                <c:pt idx="142">
                  <c:v>7.4476000000000004</c:v>
                </c:pt>
                <c:pt idx="143">
                  <c:v>7.4663000000000004</c:v>
                </c:pt>
                <c:pt idx="144">
                  <c:v>7.4891000000000005</c:v>
                </c:pt>
                <c:pt idx="145">
                  <c:v>7.5106000000000002</c:v>
                </c:pt>
                <c:pt idx="146">
                  <c:v>7.5371000000000006</c:v>
                </c:pt>
                <c:pt idx="147">
                  <c:v>7.5913000000000004</c:v>
                </c:pt>
                <c:pt idx="148">
                  <c:v>7.6562999999999999</c:v>
                </c:pt>
                <c:pt idx="149">
                  <c:v>7.7282000000000002</c:v>
                </c:pt>
                <c:pt idx="150">
                  <c:v>7.7969999999999997</c:v>
                </c:pt>
                <c:pt idx="151">
                  <c:v>7.7969999999999997</c:v>
                </c:pt>
                <c:pt idx="152">
                  <c:v>7.8413000000000004</c:v>
                </c:pt>
                <c:pt idx="153">
                  <c:v>7.8721999999999994</c:v>
                </c:pt>
                <c:pt idx="154">
                  <c:v>7.9278000000000004</c:v>
                </c:pt>
                <c:pt idx="155">
                  <c:v>7.9679000000000002</c:v>
                </c:pt>
                <c:pt idx="156">
                  <c:v>8.0007000000000001</c:v>
                </c:pt>
                <c:pt idx="157">
                  <c:v>8.0300000000000011</c:v>
                </c:pt>
                <c:pt idx="158">
                  <c:v>8.083400000000001</c:v>
                </c:pt>
                <c:pt idx="159">
                  <c:v>8.1105</c:v>
                </c:pt>
                <c:pt idx="160">
                  <c:v>8.1568000000000005</c:v>
                </c:pt>
                <c:pt idx="161">
                  <c:v>8.2076000000000011</c:v>
                </c:pt>
                <c:pt idx="162">
                  <c:v>8.2698999999999998</c:v>
                </c:pt>
                <c:pt idx="163">
                  <c:v>8.3366999999999987</c:v>
                </c:pt>
                <c:pt idx="164">
                  <c:v>8.4141999999999992</c:v>
                </c:pt>
                <c:pt idx="165">
                  <c:v>8.4888999999999992</c:v>
                </c:pt>
                <c:pt idx="166">
                  <c:v>8.5356999999999985</c:v>
                </c:pt>
                <c:pt idx="167">
                  <c:v>8.579699999999999</c:v>
                </c:pt>
                <c:pt idx="168">
                  <c:v>8.6365999999999978</c:v>
                </c:pt>
                <c:pt idx="169">
                  <c:v>8.6838999999999977</c:v>
                </c:pt>
                <c:pt idx="170">
                  <c:v>8.7553999999999981</c:v>
                </c:pt>
                <c:pt idx="171">
                  <c:v>8.8010999999999981</c:v>
                </c:pt>
                <c:pt idx="172">
                  <c:v>8.8196999999999992</c:v>
                </c:pt>
                <c:pt idx="173">
                  <c:v>8.8495999999999988</c:v>
                </c:pt>
                <c:pt idx="174">
                  <c:v>8.8978999999999981</c:v>
                </c:pt>
                <c:pt idx="175">
                  <c:v>8.9586999999999968</c:v>
                </c:pt>
                <c:pt idx="176">
                  <c:v>9.0156999999999972</c:v>
                </c:pt>
                <c:pt idx="177">
                  <c:v>9.0681999999999974</c:v>
                </c:pt>
                <c:pt idx="178">
                  <c:v>9.0961999999999978</c:v>
                </c:pt>
                <c:pt idx="179">
                  <c:v>9.1229999999999958</c:v>
                </c:pt>
                <c:pt idx="180">
                  <c:v>9.1423999999999968</c:v>
                </c:pt>
                <c:pt idx="181">
                  <c:v>9.1677999999999962</c:v>
                </c:pt>
                <c:pt idx="182">
                  <c:v>9.2210999999999945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64-4031-AE0A-82E7BD8DD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79359"/>
        <c:axId val="344776959"/>
      </c:lineChart>
      <c:dateAx>
        <c:axId val="344779359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76959"/>
        <c:crosses val="autoZero"/>
        <c:auto val="1"/>
        <c:lblOffset val="100"/>
        <c:baseTimeUnit val="days"/>
      </c:dateAx>
      <c:valAx>
        <c:axId val="3447769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Demand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793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Ireland Export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22-23'!$B$5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22-23'!$A$6:$A$188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22-23'!$B$6:$B$188</c:f>
              <c:numCache>
                <c:formatCode>General</c:formatCode>
                <c:ptCount val="183"/>
                <c:pt idx="0">
                  <c:v>9.4</c:v>
                </c:pt>
                <c:pt idx="1">
                  <c:v>13.8</c:v>
                </c:pt>
                <c:pt idx="2">
                  <c:v>10.4</c:v>
                </c:pt>
                <c:pt idx="3">
                  <c:v>10.199999999999999</c:v>
                </c:pt>
                <c:pt idx="4">
                  <c:v>9</c:v>
                </c:pt>
                <c:pt idx="5">
                  <c:v>8.1999999999999993</c:v>
                </c:pt>
                <c:pt idx="6">
                  <c:v>10.199999999999999</c:v>
                </c:pt>
                <c:pt idx="7">
                  <c:v>12.4</c:v>
                </c:pt>
                <c:pt idx="8">
                  <c:v>14.6</c:v>
                </c:pt>
                <c:pt idx="9">
                  <c:v>10.6</c:v>
                </c:pt>
                <c:pt idx="10">
                  <c:v>16.100000000000001</c:v>
                </c:pt>
                <c:pt idx="11">
                  <c:v>16.600000000000001</c:v>
                </c:pt>
                <c:pt idx="12">
                  <c:v>11.4</c:v>
                </c:pt>
                <c:pt idx="13">
                  <c:v>12.8</c:v>
                </c:pt>
                <c:pt idx="14">
                  <c:v>17</c:v>
                </c:pt>
                <c:pt idx="15">
                  <c:v>15</c:v>
                </c:pt>
                <c:pt idx="16">
                  <c:v>11.9</c:v>
                </c:pt>
                <c:pt idx="17">
                  <c:v>12.2</c:v>
                </c:pt>
                <c:pt idx="18">
                  <c:v>15.6</c:v>
                </c:pt>
                <c:pt idx="19">
                  <c:v>14</c:v>
                </c:pt>
                <c:pt idx="20">
                  <c:v>15.5</c:v>
                </c:pt>
                <c:pt idx="21">
                  <c:v>15.1</c:v>
                </c:pt>
                <c:pt idx="22">
                  <c:v>15.4</c:v>
                </c:pt>
                <c:pt idx="23">
                  <c:v>17.2</c:v>
                </c:pt>
                <c:pt idx="24">
                  <c:v>16.100000000000001</c:v>
                </c:pt>
                <c:pt idx="25">
                  <c:v>17.3</c:v>
                </c:pt>
                <c:pt idx="26">
                  <c:v>16.7</c:v>
                </c:pt>
                <c:pt idx="27">
                  <c:v>12.9</c:v>
                </c:pt>
                <c:pt idx="28">
                  <c:v>14.9</c:v>
                </c:pt>
                <c:pt idx="29">
                  <c:v>15.8</c:v>
                </c:pt>
                <c:pt idx="30">
                  <c:v>14.6</c:v>
                </c:pt>
                <c:pt idx="31">
                  <c:v>14.2</c:v>
                </c:pt>
                <c:pt idx="32">
                  <c:v>15</c:v>
                </c:pt>
                <c:pt idx="33">
                  <c:v>16.7</c:v>
                </c:pt>
                <c:pt idx="34">
                  <c:v>14.3</c:v>
                </c:pt>
                <c:pt idx="35">
                  <c:v>12.3</c:v>
                </c:pt>
                <c:pt idx="36">
                  <c:v>14.7</c:v>
                </c:pt>
                <c:pt idx="37">
                  <c:v>17.2</c:v>
                </c:pt>
                <c:pt idx="38">
                  <c:v>14</c:v>
                </c:pt>
                <c:pt idx="39">
                  <c:v>16.600000000000001</c:v>
                </c:pt>
                <c:pt idx="40">
                  <c:v>16.8</c:v>
                </c:pt>
                <c:pt idx="41">
                  <c:v>15.6</c:v>
                </c:pt>
                <c:pt idx="42">
                  <c:v>13.3</c:v>
                </c:pt>
                <c:pt idx="43">
                  <c:v>12.9</c:v>
                </c:pt>
                <c:pt idx="44">
                  <c:v>13.4</c:v>
                </c:pt>
                <c:pt idx="45">
                  <c:v>18.5</c:v>
                </c:pt>
                <c:pt idx="46">
                  <c:v>19.3</c:v>
                </c:pt>
                <c:pt idx="47">
                  <c:v>18.2</c:v>
                </c:pt>
                <c:pt idx="48">
                  <c:v>10.6</c:v>
                </c:pt>
                <c:pt idx="49">
                  <c:v>10.6</c:v>
                </c:pt>
                <c:pt idx="50">
                  <c:v>12.8</c:v>
                </c:pt>
                <c:pt idx="51">
                  <c:v>19.600000000000001</c:v>
                </c:pt>
                <c:pt idx="52">
                  <c:v>13.9</c:v>
                </c:pt>
                <c:pt idx="53">
                  <c:v>13.7</c:v>
                </c:pt>
                <c:pt idx="54">
                  <c:v>20.5</c:v>
                </c:pt>
                <c:pt idx="55">
                  <c:v>18.8</c:v>
                </c:pt>
                <c:pt idx="56">
                  <c:v>18</c:v>
                </c:pt>
                <c:pt idx="57">
                  <c:v>20.399999999999999</c:v>
                </c:pt>
                <c:pt idx="58">
                  <c:v>24.2</c:v>
                </c:pt>
                <c:pt idx="59">
                  <c:v>24.1</c:v>
                </c:pt>
                <c:pt idx="60">
                  <c:v>25</c:v>
                </c:pt>
                <c:pt idx="61">
                  <c:v>27.1</c:v>
                </c:pt>
                <c:pt idx="62">
                  <c:v>24</c:v>
                </c:pt>
                <c:pt idx="63">
                  <c:v>20.100000000000001</c:v>
                </c:pt>
                <c:pt idx="64">
                  <c:v>21.7</c:v>
                </c:pt>
                <c:pt idx="65">
                  <c:v>23</c:v>
                </c:pt>
                <c:pt idx="66">
                  <c:v>17.399999999999999</c:v>
                </c:pt>
                <c:pt idx="67">
                  <c:v>15.7</c:v>
                </c:pt>
                <c:pt idx="68">
                  <c:v>15</c:v>
                </c:pt>
                <c:pt idx="69">
                  <c:v>12.1</c:v>
                </c:pt>
                <c:pt idx="70">
                  <c:v>12.3</c:v>
                </c:pt>
                <c:pt idx="71">
                  <c:v>19.8</c:v>
                </c:pt>
                <c:pt idx="72">
                  <c:v>18.5</c:v>
                </c:pt>
                <c:pt idx="73">
                  <c:v>19.2</c:v>
                </c:pt>
                <c:pt idx="74">
                  <c:v>19.5</c:v>
                </c:pt>
                <c:pt idx="75">
                  <c:v>15.7</c:v>
                </c:pt>
                <c:pt idx="76">
                  <c:v>10.7</c:v>
                </c:pt>
                <c:pt idx="77">
                  <c:v>10.4</c:v>
                </c:pt>
                <c:pt idx="78">
                  <c:v>17.5</c:v>
                </c:pt>
                <c:pt idx="79">
                  <c:v>14.3</c:v>
                </c:pt>
                <c:pt idx="80">
                  <c:v>12.9</c:v>
                </c:pt>
                <c:pt idx="81">
                  <c:v>11.6</c:v>
                </c:pt>
                <c:pt idx="82">
                  <c:v>11</c:v>
                </c:pt>
                <c:pt idx="83">
                  <c:v>9.6999999999999993</c:v>
                </c:pt>
                <c:pt idx="84">
                  <c:v>9.4</c:v>
                </c:pt>
                <c:pt idx="85">
                  <c:v>9.5</c:v>
                </c:pt>
                <c:pt idx="86">
                  <c:v>13</c:v>
                </c:pt>
                <c:pt idx="87">
                  <c:v>11.8</c:v>
                </c:pt>
                <c:pt idx="88">
                  <c:v>10.6</c:v>
                </c:pt>
                <c:pt idx="89">
                  <c:v>14.7</c:v>
                </c:pt>
                <c:pt idx="90">
                  <c:v>10.6</c:v>
                </c:pt>
                <c:pt idx="91">
                  <c:v>10.7</c:v>
                </c:pt>
                <c:pt idx="92">
                  <c:v>12.4</c:v>
                </c:pt>
                <c:pt idx="93">
                  <c:v>15</c:v>
                </c:pt>
                <c:pt idx="94">
                  <c:v>18.2</c:v>
                </c:pt>
                <c:pt idx="95">
                  <c:v>20.7</c:v>
                </c:pt>
                <c:pt idx="96">
                  <c:v>20</c:v>
                </c:pt>
                <c:pt idx="97">
                  <c:v>21.6</c:v>
                </c:pt>
                <c:pt idx="98">
                  <c:v>22.9</c:v>
                </c:pt>
                <c:pt idx="99">
                  <c:v>21.9</c:v>
                </c:pt>
                <c:pt idx="100">
                  <c:v>21.3</c:v>
                </c:pt>
                <c:pt idx="101">
                  <c:v>24.3</c:v>
                </c:pt>
                <c:pt idx="102">
                  <c:v>24.7</c:v>
                </c:pt>
                <c:pt idx="103">
                  <c:v>26.2</c:v>
                </c:pt>
                <c:pt idx="104">
                  <c:v>22.5</c:v>
                </c:pt>
                <c:pt idx="105">
                  <c:v>19.3</c:v>
                </c:pt>
                <c:pt idx="106">
                  <c:v>26.2</c:v>
                </c:pt>
                <c:pt idx="107">
                  <c:v>25.2</c:v>
                </c:pt>
                <c:pt idx="108">
                  <c:v>26.3</c:v>
                </c:pt>
                <c:pt idx="109">
                  <c:v>26.8</c:v>
                </c:pt>
                <c:pt idx="110">
                  <c:v>19</c:v>
                </c:pt>
                <c:pt idx="111">
                  <c:v>13.2</c:v>
                </c:pt>
                <c:pt idx="112">
                  <c:v>16.5</c:v>
                </c:pt>
                <c:pt idx="113">
                  <c:v>17.600000000000001</c:v>
                </c:pt>
                <c:pt idx="114">
                  <c:v>15</c:v>
                </c:pt>
                <c:pt idx="115">
                  <c:v>17.7</c:v>
                </c:pt>
                <c:pt idx="116">
                  <c:v>13.1</c:v>
                </c:pt>
                <c:pt idx="117">
                  <c:v>14.5</c:v>
                </c:pt>
                <c:pt idx="118">
                  <c:v>11.9</c:v>
                </c:pt>
                <c:pt idx="119">
                  <c:v>13.9</c:v>
                </c:pt>
                <c:pt idx="120">
                  <c:v>22.5</c:v>
                </c:pt>
                <c:pt idx="121">
                  <c:v>19.8</c:v>
                </c:pt>
                <c:pt idx="122">
                  <c:v>18.5</c:v>
                </c:pt>
                <c:pt idx="123">
                  <c:v>18.5</c:v>
                </c:pt>
                <c:pt idx="124">
                  <c:v>12.9</c:v>
                </c:pt>
                <c:pt idx="125">
                  <c:v>13.6</c:v>
                </c:pt>
                <c:pt idx="126">
                  <c:v>10.6</c:v>
                </c:pt>
                <c:pt idx="127">
                  <c:v>11.6</c:v>
                </c:pt>
                <c:pt idx="128">
                  <c:v>18.899999999999999</c:v>
                </c:pt>
                <c:pt idx="129">
                  <c:v>21.7</c:v>
                </c:pt>
                <c:pt idx="130">
                  <c:v>19.399999999999999</c:v>
                </c:pt>
                <c:pt idx="131">
                  <c:v>19.5</c:v>
                </c:pt>
                <c:pt idx="132">
                  <c:v>18.100000000000001</c:v>
                </c:pt>
                <c:pt idx="133">
                  <c:v>15.4</c:v>
                </c:pt>
                <c:pt idx="134">
                  <c:v>18.3</c:v>
                </c:pt>
                <c:pt idx="135">
                  <c:v>22.8</c:v>
                </c:pt>
                <c:pt idx="136">
                  <c:v>18.100000000000001</c:v>
                </c:pt>
                <c:pt idx="137">
                  <c:v>18.2</c:v>
                </c:pt>
                <c:pt idx="138">
                  <c:v>18.3</c:v>
                </c:pt>
                <c:pt idx="139">
                  <c:v>14.3</c:v>
                </c:pt>
                <c:pt idx="140">
                  <c:v>12</c:v>
                </c:pt>
                <c:pt idx="141">
                  <c:v>14.3</c:v>
                </c:pt>
                <c:pt idx="142">
                  <c:v>15.5</c:v>
                </c:pt>
                <c:pt idx="143">
                  <c:v>12.1</c:v>
                </c:pt>
                <c:pt idx="144">
                  <c:v>15.1</c:v>
                </c:pt>
                <c:pt idx="145">
                  <c:v>18.600000000000001</c:v>
                </c:pt>
                <c:pt idx="146">
                  <c:v>19.2</c:v>
                </c:pt>
                <c:pt idx="147">
                  <c:v>14.7</c:v>
                </c:pt>
                <c:pt idx="148">
                  <c:v>19.3</c:v>
                </c:pt>
                <c:pt idx="149">
                  <c:v>19.2</c:v>
                </c:pt>
                <c:pt idx="150">
                  <c:v>15.9</c:v>
                </c:pt>
                <c:pt idx="151">
                  <c:v>16.7</c:v>
                </c:pt>
                <c:pt idx="152">
                  <c:v>17</c:v>
                </c:pt>
                <c:pt idx="153">
                  <c:v>14.9</c:v>
                </c:pt>
                <c:pt idx="154">
                  <c:v>18.399999999999999</c:v>
                </c:pt>
                <c:pt idx="155">
                  <c:v>16</c:v>
                </c:pt>
                <c:pt idx="156">
                  <c:v>16.899999999999999</c:v>
                </c:pt>
                <c:pt idx="157">
                  <c:v>14.1</c:v>
                </c:pt>
                <c:pt idx="158">
                  <c:v>14.9</c:v>
                </c:pt>
                <c:pt idx="159">
                  <c:v>14.6</c:v>
                </c:pt>
                <c:pt idx="160">
                  <c:v>15</c:v>
                </c:pt>
                <c:pt idx="161">
                  <c:v>18.600000000000001</c:v>
                </c:pt>
                <c:pt idx="162">
                  <c:v>20.3</c:v>
                </c:pt>
                <c:pt idx="163">
                  <c:v>16.5</c:v>
                </c:pt>
                <c:pt idx="164">
                  <c:v>18.2</c:v>
                </c:pt>
                <c:pt idx="165">
                  <c:v>14.8</c:v>
                </c:pt>
                <c:pt idx="166">
                  <c:v>19.100000000000001</c:v>
                </c:pt>
                <c:pt idx="167">
                  <c:v>15.1</c:v>
                </c:pt>
                <c:pt idx="168">
                  <c:v>11.8</c:v>
                </c:pt>
                <c:pt idx="169">
                  <c:v>12.5</c:v>
                </c:pt>
                <c:pt idx="170">
                  <c:v>19.5</c:v>
                </c:pt>
                <c:pt idx="171">
                  <c:v>18.8</c:v>
                </c:pt>
                <c:pt idx="172">
                  <c:v>14.1</c:v>
                </c:pt>
                <c:pt idx="173">
                  <c:v>12.8</c:v>
                </c:pt>
                <c:pt idx="174">
                  <c:v>12.3</c:v>
                </c:pt>
                <c:pt idx="175">
                  <c:v>16.8</c:v>
                </c:pt>
                <c:pt idx="176">
                  <c:v>19.100000000000001</c:v>
                </c:pt>
                <c:pt idx="177">
                  <c:v>19.8</c:v>
                </c:pt>
                <c:pt idx="178">
                  <c:v>17.600000000000001</c:v>
                </c:pt>
                <c:pt idx="179">
                  <c:v>21.3</c:v>
                </c:pt>
                <c:pt idx="180">
                  <c:v>18.3</c:v>
                </c:pt>
                <c:pt idx="181">
                  <c:v>13.2</c:v>
                </c:pt>
                <c:pt idx="182">
                  <c:v>13.6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F-4898-9392-DFD661DC2E59}"/>
            </c:ext>
          </c:extLst>
        </c:ser>
        <c:ser>
          <c:idx val="1"/>
          <c:order val="1"/>
          <c:tx>
            <c:strRef>
              <c:f>'Figure 22-23'!$C$5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22-23'!$A$6:$A$188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22-23'!$C$6:$C$188</c:f>
              <c:numCache>
                <c:formatCode>General</c:formatCode>
                <c:ptCount val="183"/>
                <c:pt idx="0">
                  <c:v>17.2</c:v>
                </c:pt>
                <c:pt idx="1">
                  <c:v>15.7</c:v>
                </c:pt>
                <c:pt idx="2">
                  <c:v>13.3</c:v>
                </c:pt>
                <c:pt idx="3">
                  <c:v>11.7</c:v>
                </c:pt>
                <c:pt idx="4">
                  <c:v>9.3000000000000007</c:v>
                </c:pt>
                <c:pt idx="5">
                  <c:v>11.6</c:v>
                </c:pt>
                <c:pt idx="6">
                  <c:v>16.100000000000001</c:v>
                </c:pt>
                <c:pt idx="7">
                  <c:v>14.7</c:v>
                </c:pt>
                <c:pt idx="8">
                  <c:v>14.2</c:v>
                </c:pt>
                <c:pt idx="9">
                  <c:v>18.7</c:v>
                </c:pt>
                <c:pt idx="10">
                  <c:v>19.3</c:v>
                </c:pt>
                <c:pt idx="11">
                  <c:v>15.7</c:v>
                </c:pt>
                <c:pt idx="12">
                  <c:v>16.7</c:v>
                </c:pt>
                <c:pt idx="13">
                  <c:v>18.5</c:v>
                </c:pt>
                <c:pt idx="14">
                  <c:v>14.8</c:v>
                </c:pt>
                <c:pt idx="15">
                  <c:v>16.899999999999999</c:v>
                </c:pt>
                <c:pt idx="16">
                  <c:v>14.2</c:v>
                </c:pt>
                <c:pt idx="17">
                  <c:v>13.7</c:v>
                </c:pt>
                <c:pt idx="18">
                  <c:v>12.4</c:v>
                </c:pt>
                <c:pt idx="19">
                  <c:v>12</c:v>
                </c:pt>
                <c:pt idx="20">
                  <c:v>14</c:v>
                </c:pt>
                <c:pt idx="21">
                  <c:v>17.600000000000001</c:v>
                </c:pt>
                <c:pt idx="22">
                  <c:v>14</c:v>
                </c:pt>
                <c:pt idx="23">
                  <c:v>14.2</c:v>
                </c:pt>
                <c:pt idx="24">
                  <c:v>15.8</c:v>
                </c:pt>
                <c:pt idx="25">
                  <c:v>14.1</c:v>
                </c:pt>
                <c:pt idx="26">
                  <c:v>13.1</c:v>
                </c:pt>
                <c:pt idx="27">
                  <c:v>17.399999999999999</c:v>
                </c:pt>
                <c:pt idx="28">
                  <c:v>21.4</c:v>
                </c:pt>
                <c:pt idx="29">
                  <c:v>21.1</c:v>
                </c:pt>
                <c:pt idx="30">
                  <c:v>19.600000000000001</c:v>
                </c:pt>
                <c:pt idx="31">
                  <c:v>21.6</c:v>
                </c:pt>
                <c:pt idx="32">
                  <c:v>18.8</c:v>
                </c:pt>
                <c:pt idx="33">
                  <c:v>18.8</c:v>
                </c:pt>
                <c:pt idx="34">
                  <c:v>20.7</c:v>
                </c:pt>
                <c:pt idx="35">
                  <c:v>19.5</c:v>
                </c:pt>
                <c:pt idx="36">
                  <c:v>16.7</c:v>
                </c:pt>
                <c:pt idx="37">
                  <c:v>14.8</c:v>
                </c:pt>
                <c:pt idx="38">
                  <c:v>17.2</c:v>
                </c:pt>
                <c:pt idx="39">
                  <c:v>16</c:v>
                </c:pt>
                <c:pt idx="40">
                  <c:v>18.600000000000001</c:v>
                </c:pt>
                <c:pt idx="41">
                  <c:v>23.5</c:v>
                </c:pt>
                <c:pt idx="42">
                  <c:v>24.7</c:v>
                </c:pt>
                <c:pt idx="43">
                  <c:v>24.6</c:v>
                </c:pt>
                <c:pt idx="44">
                  <c:v>23.1</c:v>
                </c:pt>
                <c:pt idx="45">
                  <c:v>19.5</c:v>
                </c:pt>
                <c:pt idx="46">
                  <c:v>16.399999999999999</c:v>
                </c:pt>
                <c:pt idx="47">
                  <c:v>16.8</c:v>
                </c:pt>
                <c:pt idx="48">
                  <c:v>22.8</c:v>
                </c:pt>
                <c:pt idx="49">
                  <c:v>24.5</c:v>
                </c:pt>
                <c:pt idx="50">
                  <c:v>26</c:v>
                </c:pt>
                <c:pt idx="51">
                  <c:v>24.2</c:v>
                </c:pt>
                <c:pt idx="52">
                  <c:v>23.4</c:v>
                </c:pt>
                <c:pt idx="53">
                  <c:v>12.3</c:v>
                </c:pt>
                <c:pt idx="54">
                  <c:v>12</c:v>
                </c:pt>
                <c:pt idx="55">
                  <c:v>20.399999999999999</c:v>
                </c:pt>
                <c:pt idx="56">
                  <c:v>26.2</c:v>
                </c:pt>
                <c:pt idx="57">
                  <c:v>26</c:v>
                </c:pt>
                <c:pt idx="58">
                  <c:v>17.899999999999999</c:v>
                </c:pt>
                <c:pt idx="59">
                  <c:v>14.9</c:v>
                </c:pt>
                <c:pt idx="60">
                  <c:v>11.9</c:v>
                </c:pt>
                <c:pt idx="61">
                  <c:v>13.8</c:v>
                </c:pt>
                <c:pt idx="62">
                  <c:v>23.9</c:v>
                </c:pt>
                <c:pt idx="63">
                  <c:v>25.2</c:v>
                </c:pt>
                <c:pt idx="64">
                  <c:v>19.3</c:v>
                </c:pt>
                <c:pt idx="65">
                  <c:v>15.9</c:v>
                </c:pt>
                <c:pt idx="66">
                  <c:v>18.100000000000001</c:v>
                </c:pt>
                <c:pt idx="67">
                  <c:v>14.9</c:v>
                </c:pt>
                <c:pt idx="68">
                  <c:v>16.899999999999999</c:v>
                </c:pt>
                <c:pt idx="69">
                  <c:v>25.5</c:v>
                </c:pt>
                <c:pt idx="70">
                  <c:v>27.7</c:v>
                </c:pt>
                <c:pt idx="71">
                  <c:v>29.6</c:v>
                </c:pt>
                <c:pt idx="72">
                  <c:v>29.2</c:v>
                </c:pt>
                <c:pt idx="73">
                  <c:v>26.5</c:v>
                </c:pt>
                <c:pt idx="74">
                  <c:v>18.3</c:v>
                </c:pt>
                <c:pt idx="75">
                  <c:v>13</c:v>
                </c:pt>
                <c:pt idx="76">
                  <c:v>18.399999999999999</c:v>
                </c:pt>
                <c:pt idx="77">
                  <c:v>15.3</c:v>
                </c:pt>
                <c:pt idx="78">
                  <c:v>20.6</c:v>
                </c:pt>
                <c:pt idx="79">
                  <c:v>20.3</c:v>
                </c:pt>
                <c:pt idx="80">
                  <c:v>18</c:v>
                </c:pt>
                <c:pt idx="81">
                  <c:v>13.6</c:v>
                </c:pt>
                <c:pt idx="82">
                  <c:v>14.8</c:v>
                </c:pt>
                <c:pt idx="83">
                  <c:v>17.8</c:v>
                </c:pt>
                <c:pt idx="84">
                  <c:v>14.2</c:v>
                </c:pt>
                <c:pt idx="85">
                  <c:v>13</c:v>
                </c:pt>
                <c:pt idx="86">
                  <c:v>18.600000000000001</c:v>
                </c:pt>
                <c:pt idx="87">
                  <c:v>20.3</c:v>
                </c:pt>
                <c:pt idx="88">
                  <c:v>17.100000000000001</c:v>
                </c:pt>
                <c:pt idx="89">
                  <c:v>13.6</c:v>
                </c:pt>
                <c:pt idx="90">
                  <c:v>14</c:v>
                </c:pt>
                <c:pt idx="91">
                  <c:v>13.5</c:v>
                </c:pt>
                <c:pt idx="92">
                  <c:v>17.7</c:v>
                </c:pt>
                <c:pt idx="93">
                  <c:v>24.5</c:v>
                </c:pt>
                <c:pt idx="94">
                  <c:v>27.3</c:v>
                </c:pt>
                <c:pt idx="95">
                  <c:v>22.7</c:v>
                </c:pt>
                <c:pt idx="96">
                  <c:v>19.399999999999999</c:v>
                </c:pt>
                <c:pt idx="97">
                  <c:v>21.2</c:v>
                </c:pt>
                <c:pt idx="98">
                  <c:v>26.1</c:v>
                </c:pt>
                <c:pt idx="99">
                  <c:v>30.8</c:v>
                </c:pt>
                <c:pt idx="100">
                  <c:v>29.1</c:v>
                </c:pt>
                <c:pt idx="101">
                  <c:v>27</c:v>
                </c:pt>
                <c:pt idx="102">
                  <c:v>24.3</c:v>
                </c:pt>
                <c:pt idx="103">
                  <c:v>15.3</c:v>
                </c:pt>
                <c:pt idx="104">
                  <c:v>18.7</c:v>
                </c:pt>
                <c:pt idx="105">
                  <c:v>21.3</c:v>
                </c:pt>
                <c:pt idx="106">
                  <c:v>19.3</c:v>
                </c:pt>
                <c:pt idx="107">
                  <c:v>17.600000000000001</c:v>
                </c:pt>
                <c:pt idx="108">
                  <c:v>17.5</c:v>
                </c:pt>
                <c:pt idx="109">
                  <c:v>15.9</c:v>
                </c:pt>
                <c:pt idx="110">
                  <c:v>20</c:v>
                </c:pt>
                <c:pt idx="111">
                  <c:v>24.8</c:v>
                </c:pt>
                <c:pt idx="112">
                  <c:v>25.2</c:v>
                </c:pt>
                <c:pt idx="113">
                  <c:v>25.6</c:v>
                </c:pt>
                <c:pt idx="114">
                  <c:v>18</c:v>
                </c:pt>
                <c:pt idx="115">
                  <c:v>18.8</c:v>
                </c:pt>
                <c:pt idx="116">
                  <c:v>19</c:v>
                </c:pt>
                <c:pt idx="117">
                  <c:v>16.2</c:v>
                </c:pt>
                <c:pt idx="118">
                  <c:v>22.7</c:v>
                </c:pt>
                <c:pt idx="119">
                  <c:v>21.3</c:v>
                </c:pt>
                <c:pt idx="120">
                  <c:v>21.4</c:v>
                </c:pt>
                <c:pt idx="121">
                  <c:v>22.5</c:v>
                </c:pt>
                <c:pt idx="122">
                  <c:v>21.9</c:v>
                </c:pt>
                <c:pt idx="123">
                  <c:v>14.9</c:v>
                </c:pt>
                <c:pt idx="124">
                  <c:v>17.8</c:v>
                </c:pt>
                <c:pt idx="125">
                  <c:v>14.7</c:v>
                </c:pt>
                <c:pt idx="126">
                  <c:v>15.9</c:v>
                </c:pt>
                <c:pt idx="127">
                  <c:v>21.3</c:v>
                </c:pt>
                <c:pt idx="128">
                  <c:v>20.100000000000001</c:v>
                </c:pt>
                <c:pt idx="129">
                  <c:v>21.9</c:v>
                </c:pt>
                <c:pt idx="130">
                  <c:v>22.2</c:v>
                </c:pt>
                <c:pt idx="131">
                  <c:v>19</c:v>
                </c:pt>
                <c:pt idx="132">
                  <c:v>21.6</c:v>
                </c:pt>
                <c:pt idx="133">
                  <c:v>20</c:v>
                </c:pt>
                <c:pt idx="134">
                  <c:v>19.5</c:v>
                </c:pt>
                <c:pt idx="135">
                  <c:v>20.5</c:v>
                </c:pt>
                <c:pt idx="136">
                  <c:v>21.1</c:v>
                </c:pt>
                <c:pt idx="137">
                  <c:v>17.100000000000001</c:v>
                </c:pt>
                <c:pt idx="138">
                  <c:v>15</c:v>
                </c:pt>
                <c:pt idx="139">
                  <c:v>17.899999999999999</c:v>
                </c:pt>
                <c:pt idx="140">
                  <c:v>16.3</c:v>
                </c:pt>
                <c:pt idx="141">
                  <c:v>16.100000000000001</c:v>
                </c:pt>
                <c:pt idx="142">
                  <c:v>14</c:v>
                </c:pt>
                <c:pt idx="143">
                  <c:v>13.9</c:v>
                </c:pt>
                <c:pt idx="144">
                  <c:v>12.9</c:v>
                </c:pt>
                <c:pt idx="145">
                  <c:v>12.8</c:v>
                </c:pt>
                <c:pt idx="146">
                  <c:v>14.3</c:v>
                </c:pt>
                <c:pt idx="147">
                  <c:v>18.7</c:v>
                </c:pt>
                <c:pt idx="148">
                  <c:v>18.7</c:v>
                </c:pt>
                <c:pt idx="149">
                  <c:v>22.5</c:v>
                </c:pt>
                <c:pt idx="150">
                  <c:v>20</c:v>
                </c:pt>
                <c:pt idx="152">
                  <c:v>21.1</c:v>
                </c:pt>
                <c:pt idx="153">
                  <c:v>17.100000000000001</c:v>
                </c:pt>
                <c:pt idx="154">
                  <c:v>21.4</c:v>
                </c:pt>
                <c:pt idx="155">
                  <c:v>16.7</c:v>
                </c:pt>
                <c:pt idx="156">
                  <c:v>14</c:v>
                </c:pt>
                <c:pt idx="157">
                  <c:v>17.399999999999999</c:v>
                </c:pt>
                <c:pt idx="158">
                  <c:v>19.5</c:v>
                </c:pt>
                <c:pt idx="159">
                  <c:v>15.4</c:v>
                </c:pt>
                <c:pt idx="160">
                  <c:v>15.7</c:v>
                </c:pt>
                <c:pt idx="161">
                  <c:v>16.2</c:v>
                </c:pt>
                <c:pt idx="162">
                  <c:v>19.7</c:v>
                </c:pt>
                <c:pt idx="163">
                  <c:v>19.600000000000001</c:v>
                </c:pt>
                <c:pt idx="164">
                  <c:v>23.1</c:v>
                </c:pt>
                <c:pt idx="165">
                  <c:v>20.6</c:v>
                </c:pt>
                <c:pt idx="166">
                  <c:v>20.100000000000001</c:v>
                </c:pt>
                <c:pt idx="167">
                  <c:v>18.2</c:v>
                </c:pt>
                <c:pt idx="168">
                  <c:v>18.399999999999999</c:v>
                </c:pt>
                <c:pt idx="169">
                  <c:v>18.2</c:v>
                </c:pt>
                <c:pt idx="170">
                  <c:v>18</c:v>
                </c:pt>
                <c:pt idx="171">
                  <c:v>15.4</c:v>
                </c:pt>
                <c:pt idx="172">
                  <c:v>16</c:v>
                </c:pt>
                <c:pt idx="173">
                  <c:v>12</c:v>
                </c:pt>
                <c:pt idx="174">
                  <c:v>12.7</c:v>
                </c:pt>
                <c:pt idx="175">
                  <c:v>17.3</c:v>
                </c:pt>
                <c:pt idx="176">
                  <c:v>18.399999999999999</c:v>
                </c:pt>
                <c:pt idx="177">
                  <c:v>16.2</c:v>
                </c:pt>
                <c:pt idx="178">
                  <c:v>13.3</c:v>
                </c:pt>
                <c:pt idx="179">
                  <c:v>14.6</c:v>
                </c:pt>
                <c:pt idx="180">
                  <c:v>11.9</c:v>
                </c:pt>
                <c:pt idx="181">
                  <c:v>14.2</c:v>
                </c:pt>
                <c:pt idx="182">
                  <c:v>15.2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F-4898-9392-DFD661DC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39983"/>
        <c:axId val="2037744303"/>
      </c:lineChart>
      <c:dateAx>
        <c:axId val="203773998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744303"/>
        <c:crosses val="autoZero"/>
        <c:auto val="1"/>
        <c:lblOffset val="100"/>
        <c:baseTimeUnit val="days"/>
      </c:dateAx>
      <c:valAx>
        <c:axId val="20377443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739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Ireland Export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22-23'!$E$5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22-23'!$D$6:$D$188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22-23'!$E$6:$E$188</c:f>
              <c:numCache>
                <c:formatCode>0.00</c:formatCode>
                <c:ptCount val="183"/>
                <c:pt idx="0">
                  <c:v>9.4000000000000004E-3</c:v>
                </c:pt>
                <c:pt idx="1">
                  <c:v>2.3200000000000002E-2</c:v>
                </c:pt>
                <c:pt idx="2">
                  <c:v>3.3600000000000005E-2</c:v>
                </c:pt>
                <c:pt idx="3">
                  <c:v>4.3799999999999999E-2</c:v>
                </c:pt>
                <c:pt idx="4">
                  <c:v>5.28E-2</c:v>
                </c:pt>
                <c:pt idx="5">
                  <c:v>6.0999999999999999E-2</c:v>
                </c:pt>
                <c:pt idx="6">
                  <c:v>7.1199999999999999E-2</c:v>
                </c:pt>
                <c:pt idx="7">
                  <c:v>8.3600000000000008E-2</c:v>
                </c:pt>
                <c:pt idx="8">
                  <c:v>9.820000000000001E-2</c:v>
                </c:pt>
                <c:pt idx="9">
                  <c:v>0.10879999999999999</c:v>
                </c:pt>
                <c:pt idx="10">
                  <c:v>0.12490000000000001</c:v>
                </c:pt>
                <c:pt idx="11">
                  <c:v>0.14149999999999999</c:v>
                </c:pt>
                <c:pt idx="12">
                  <c:v>0.15290000000000001</c:v>
                </c:pt>
                <c:pt idx="13">
                  <c:v>0.16570000000000001</c:v>
                </c:pt>
                <c:pt idx="14">
                  <c:v>0.18270000000000003</c:v>
                </c:pt>
                <c:pt idx="15">
                  <c:v>0.19770000000000001</c:v>
                </c:pt>
                <c:pt idx="16">
                  <c:v>0.20960000000000004</c:v>
                </c:pt>
                <c:pt idx="17">
                  <c:v>0.22180000000000002</c:v>
                </c:pt>
                <c:pt idx="18">
                  <c:v>0.2374</c:v>
                </c:pt>
                <c:pt idx="19">
                  <c:v>0.25140000000000001</c:v>
                </c:pt>
                <c:pt idx="20">
                  <c:v>0.26689999999999997</c:v>
                </c:pt>
                <c:pt idx="21">
                  <c:v>0.28199999999999997</c:v>
                </c:pt>
                <c:pt idx="22">
                  <c:v>0.2974</c:v>
                </c:pt>
                <c:pt idx="23">
                  <c:v>0.31459999999999999</c:v>
                </c:pt>
                <c:pt idx="24">
                  <c:v>0.33069999999999999</c:v>
                </c:pt>
                <c:pt idx="25">
                  <c:v>0.34799999999999998</c:v>
                </c:pt>
                <c:pt idx="26">
                  <c:v>0.36469999999999997</c:v>
                </c:pt>
                <c:pt idx="27">
                  <c:v>0.37759999999999999</c:v>
                </c:pt>
                <c:pt idx="28">
                  <c:v>0.39249999999999996</c:v>
                </c:pt>
                <c:pt idx="29">
                  <c:v>0.40829999999999994</c:v>
                </c:pt>
                <c:pt idx="30">
                  <c:v>0.4229</c:v>
                </c:pt>
                <c:pt idx="31">
                  <c:v>0.43709999999999999</c:v>
                </c:pt>
                <c:pt idx="32">
                  <c:v>0.45209999999999995</c:v>
                </c:pt>
                <c:pt idx="33">
                  <c:v>0.46879999999999994</c:v>
                </c:pt>
                <c:pt idx="34">
                  <c:v>0.48309999999999997</c:v>
                </c:pt>
                <c:pt idx="35">
                  <c:v>0.49539999999999995</c:v>
                </c:pt>
                <c:pt idx="36">
                  <c:v>0.5101</c:v>
                </c:pt>
                <c:pt idx="37">
                  <c:v>0.52729999999999999</c:v>
                </c:pt>
                <c:pt idx="38">
                  <c:v>0.5413</c:v>
                </c:pt>
                <c:pt idx="39">
                  <c:v>0.55789999999999995</c:v>
                </c:pt>
                <c:pt idx="40">
                  <c:v>0.57469999999999988</c:v>
                </c:pt>
                <c:pt idx="41">
                  <c:v>0.59029999999999994</c:v>
                </c:pt>
                <c:pt idx="42">
                  <c:v>0.60359999999999991</c:v>
                </c:pt>
                <c:pt idx="43">
                  <c:v>0.61649999999999994</c:v>
                </c:pt>
                <c:pt idx="44">
                  <c:v>0.6298999999999999</c:v>
                </c:pt>
                <c:pt idx="45">
                  <c:v>0.64839999999999987</c:v>
                </c:pt>
                <c:pt idx="46">
                  <c:v>0.66769999999999985</c:v>
                </c:pt>
                <c:pt idx="47">
                  <c:v>0.68589999999999984</c:v>
                </c:pt>
                <c:pt idx="48">
                  <c:v>0.6964999999999999</c:v>
                </c:pt>
                <c:pt idx="49">
                  <c:v>0.70709999999999995</c:v>
                </c:pt>
                <c:pt idx="50">
                  <c:v>0.71989999999999987</c:v>
                </c:pt>
                <c:pt idx="51">
                  <c:v>0.73949999999999994</c:v>
                </c:pt>
                <c:pt idx="52">
                  <c:v>0.75339999999999985</c:v>
                </c:pt>
                <c:pt idx="53">
                  <c:v>0.76709999999999989</c:v>
                </c:pt>
                <c:pt idx="54">
                  <c:v>0.78759999999999986</c:v>
                </c:pt>
                <c:pt idx="55">
                  <c:v>0.80639999999999989</c:v>
                </c:pt>
                <c:pt idx="56">
                  <c:v>0.82439999999999991</c:v>
                </c:pt>
                <c:pt idx="57">
                  <c:v>0.84479999999999988</c:v>
                </c:pt>
                <c:pt idx="58">
                  <c:v>0.86899999999999988</c:v>
                </c:pt>
                <c:pt idx="59">
                  <c:v>0.89309999999999989</c:v>
                </c:pt>
                <c:pt idx="60">
                  <c:v>0.91809999999999992</c:v>
                </c:pt>
                <c:pt idx="61">
                  <c:v>0.94519999999999993</c:v>
                </c:pt>
                <c:pt idx="62">
                  <c:v>0.96919999999999995</c:v>
                </c:pt>
                <c:pt idx="63">
                  <c:v>0.98929999999999996</c:v>
                </c:pt>
                <c:pt idx="64">
                  <c:v>1.0109999999999999</c:v>
                </c:pt>
                <c:pt idx="65">
                  <c:v>1.034</c:v>
                </c:pt>
                <c:pt idx="66">
                  <c:v>1.0514000000000001</c:v>
                </c:pt>
                <c:pt idx="67">
                  <c:v>1.0671000000000002</c:v>
                </c:pt>
                <c:pt idx="68">
                  <c:v>1.0821000000000001</c:v>
                </c:pt>
                <c:pt idx="69">
                  <c:v>1.0942000000000001</c:v>
                </c:pt>
                <c:pt idx="70">
                  <c:v>1.1065</c:v>
                </c:pt>
                <c:pt idx="71">
                  <c:v>1.1262999999999999</c:v>
                </c:pt>
                <c:pt idx="72">
                  <c:v>1.1448</c:v>
                </c:pt>
                <c:pt idx="73">
                  <c:v>1.1639999999999999</c:v>
                </c:pt>
                <c:pt idx="74">
                  <c:v>1.1835</c:v>
                </c:pt>
                <c:pt idx="75">
                  <c:v>1.1992</c:v>
                </c:pt>
                <c:pt idx="76">
                  <c:v>1.2099000000000002</c:v>
                </c:pt>
                <c:pt idx="77">
                  <c:v>1.2203000000000002</c:v>
                </c:pt>
                <c:pt idx="78">
                  <c:v>1.2378000000000002</c:v>
                </c:pt>
                <c:pt idx="79">
                  <c:v>1.2521000000000002</c:v>
                </c:pt>
                <c:pt idx="80">
                  <c:v>1.2650000000000001</c:v>
                </c:pt>
                <c:pt idx="81">
                  <c:v>1.2766000000000002</c:v>
                </c:pt>
                <c:pt idx="82">
                  <c:v>1.2876000000000001</c:v>
                </c:pt>
                <c:pt idx="83">
                  <c:v>1.2973000000000001</c:v>
                </c:pt>
                <c:pt idx="84">
                  <c:v>1.3067000000000002</c:v>
                </c:pt>
                <c:pt idx="85">
                  <c:v>1.3162000000000003</c:v>
                </c:pt>
                <c:pt idx="86">
                  <c:v>1.3292000000000004</c:v>
                </c:pt>
                <c:pt idx="87">
                  <c:v>1.3410000000000002</c:v>
                </c:pt>
                <c:pt idx="88">
                  <c:v>1.3516000000000001</c:v>
                </c:pt>
                <c:pt idx="89">
                  <c:v>1.3663000000000003</c:v>
                </c:pt>
                <c:pt idx="90">
                  <c:v>1.3769</c:v>
                </c:pt>
                <c:pt idx="91">
                  <c:v>1.3876000000000002</c:v>
                </c:pt>
                <c:pt idx="92">
                  <c:v>1.4000000000000001</c:v>
                </c:pt>
                <c:pt idx="93">
                  <c:v>1.4150000000000003</c:v>
                </c:pt>
                <c:pt idx="94">
                  <c:v>1.4332000000000003</c:v>
                </c:pt>
                <c:pt idx="95">
                  <c:v>1.4539000000000004</c:v>
                </c:pt>
                <c:pt idx="96">
                  <c:v>1.4739000000000002</c:v>
                </c:pt>
                <c:pt idx="97">
                  <c:v>1.4955000000000003</c:v>
                </c:pt>
                <c:pt idx="98">
                  <c:v>1.5184000000000004</c:v>
                </c:pt>
                <c:pt idx="99">
                  <c:v>1.5403000000000004</c:v>
                </c:pt>
                <c:pt idx="100">
                  <c:v>1.5616000000000003</c:v>
                </c:pt>
                <c:pt idx="101">
                  <c:v>1.5859000000000003</c:v>
                </c:pt>
                <c:pt idx="102">
                  <c:v>1.6106000000000003</c:v>
                </c:pt>
                <c:pt idx="103">
                  <c:v>1.6368000000000005</c:v>
                </c:pt>
                <c:pt idx="104">
                  <c:v>1.6593000000000004</c:v>
                </c:pt>
                <c:pt idx="105">
                  <c:v>1.6786000000000003</c:v>
                </c:pt>
                <c:pt idx="106">
                  <c:v>1.7048000000000003</c:v>
                </c:pt>
                <c:pt idx="107">
                  <c:v>1.7300000000000004</c:v>
                </c:pt>
                <c:pt idx="108">
                  <c:v>1.7563000000000004</c:v>
                </c:pt>
                <c:pt idx="109">
                  <c:v>1.7831000000000004</c:v>
                </c:pt>
                <c:pt idx="110">
                  <c:v>1.8021000000000003</c:v>
                </c:pt>
                <c:pt idx="111">
                  <c:v>1.8153000000000004</c:v>
                </c:pt>
                <c:pt idx="112">
                  <c:v>1.8318000000000003</c:v>
                </c:pt>
                <c:pt idx="113">
                  <c:v>1.8494000000000004</c:v>
                </c:pt>
                <c:pt idx="114">
                  <c:v>1.8644000000000003</c:v>
                </c:pt>
                <c:pt idx="115">
                  <c:v>1.8821000000000003</c:v>
                </c:pt>
                <c:pt idx="116">
                  <c:v>1.8952000000000002</c:v>
                </c:pt>
                <c:pt idx="117">
                  <c:v>1.9097000000000002</c:v>
                </c:pt>
                <c:pt idx="118">
                  <c:v>1.9216000000000004</c:v>
                </c:pt>
                <c:pt idx="119">
                  <c:v>1.9355000000000004</c:v>
                </c:pt>
                <c:pt idx="120">
                  <c:v>1.9580000000000004</c:v>
                </c:pt>
                <c:pt idx="121">
                  <c:v>1.9778000000000004</c:v>
                </c:pt>
                <c:pt idx="122">
                  <c:v>1.9963000000000004</c:v>
                </c:pt>
                <c:pt idx="123">
                  <c:v>2.0148000000000006</c:v>
                </c:pt>
                <c:pt idx="124">
                  <c:v>2.0277000000000003</c:v>
                </c:pt>
                <c:pt idx="125">
                  <c:v>2.0413000000000006</c:v>
                </c:pt>
                <c:pt idx="126">
                  <c:v>2.0519000000000007</c:v>
                </c:pt>
                <c:pt idx="127">
                  <c:v>2.0635000000000003</c:v>
                </c:pt>
                <c:pt idx="128">
                  <c:v>2.0824000000000007</c:v>
                </c:pt>
                <c:pt idx="129">
                  <c:v>2.1041000000000003</c:v>
                </c:pt>
                <c:pt idx="130">
                  <c:v>2.1235000000000004</c:v>
                </c:pt>
                <c:pt idx="131">
                  <c:v>2.1430000000000002</c:v>
                </c:pt>
                <c:pt idx="132">
                  <c:v>2.1611000000000002</c:v>
                </c:pt>
                <c:pt idx="133">
                  <c:v>2.1765000000000003</c:v>
                </c:pt>
                <c:pt idx="134">
                  <c:v>2.1948000000000008</c:v>
                </c:pt>
                <c:pt idx="135">
                  <c:v>2.2176000000000009</c:v>
                </c:pt>
                <c:pt idx="136">
                  <c:v>2.2357000000000009</c:v>
                </c:pt>
                <c:pt idx="137">
                  <c:v>2.2539000000000007</c:v>
                </c:pt>
                <c:pt idx="138">
                  <c:v>2.2722000000000007</c:v>
                </c:pt>
                <c:pt idx="139">
                  <c:v>2.2865000000000011</c:v>
                </c:pt>
                <c:pt idx="140">
                  <c:v>2.2985000000000011</c:v>
                </c:pt>
                <c:pt idx="141">
                  <c:v>2.3128000000000011</c:v>
                </c:pt>
                <c:pt idx="142">
                  <c:v>2.3283000000000009</c:v>
                </c:pt>
                <c:pt idx="143">
                  <c:v>2.3404000000000011</c:v>
                </c:pt>
                <c:pt idx="144">
                  <c:v>2.355500000000001</c:v>
                </c:pt>
                <c:pt idx="145">
                  <c:v>2.3741000000000008</c:v>
                </c:pt>
                <c:pt idx="146">
                  <c:v>2.3933000000000004</c:v>
                </c:pt>
                <c:pt idx="147">
                  <c:v>2.4080000000000004</c:v>
                </c:pt>
                <c:pt idx="148">
                  <c:v>2.4273000000000007</c:v>
                </c:pt>
                <c:pt idx="149">
                  <c:v>2.4465000000000003</c:v>
                </c:pt>
                <c:pt idx="150">
                  <c:v>2.4624000000000006</c:v>
                </c:pt>
                <c:pt idx="151">
                  <c:v>2.4791000000000003</c:v>
                </c:pt>
                <c:pt idx="152">
                  <c:v>2.4961000000000002</c:v>
                </c:pt>
                <c:pt idx="153">
                  <c:v>2.5110000000000006</c:v>
                </c:pt>
                <c:pt idx="154">
                  <c:v>2.5294000000000008</c:v>
                </c:pt>
                <c:pt idx="155">
                  <c:v>2.5454000000000003</c:v>
                </c:pt>
                <c:pt idx="156">
                  <c:v>2.5623000000000005</c:v>
                </c:pt>
                <c:pt idx="157">
                  <c:v>2.5764000000000005</c:v>
                </c:pt>
                <c:pt idx="158">
                  <c:v>2.5913000000000008</c:v>
                </c:pt>
                <c:pt idx="159">
                  <c:v>2.6059000000000005</c:v>
                </c:pt>
                <c:pt idx="160">
                  <c:v>2.6209000000000007</c:v>
                </c:pt>
                <c:pt idx="161">
                  <c:v>2.6395000000000004</c:v>
                </c:pt>
                <c:pt idx="162">
                  <c:v>2.6598000000000006</c:v>
                </c:pt>
                <c:pt idx="163">
                  <c:v>2.6763000000000008</c:v>
                </c:pt>
                <c:pt idx="164">
                  <c:v>2.6945000000000006</c:v>
                </c:pt>
                <c:pt idx="165">
                  <c:v>2.7093000000000007</c:v>
                </c:pt>
                <c:pt idx="166">
                  <c:v>2.7284000000000006</c:v>
                </c:pt>
                <c:pt idx="167">
                  <c:v>2.7435000000000005</c:v>
                </c:pt>
                <c:pt idx="168">
                  <c:v>2.7553000000000005</c:v>
                </c:pt>
                <c:pt idx="169">
                  <c:v>2.7678000000000007</c:v>
                </c:pt>
                <c:pt idx="170">
                  <c:v>2.7873000000000006</c:v>
                </c:pt>
                <c:pt idx="171">
                  <c:v>2.8061000000000007</c:v>
                </c:pt>
                <c:pt idx="172">
                  <c:v>2.8202000000000007</c:v>
                </c:pt>
                <c:pt idx="173">
                  <c:v>2.8330000000000011</c:v>
                </c:pt>
                <c:pt idx="174">
                  <c:v>2.8453000000000013</c:v>
                </c:pt>
                <c:pt idx="175">
                  <c:v>2.8621000000000012</c:v>
                </c:pt>
                <c:pt idx="176">
                  <c:v>2.8812000000000011</c:v>
                </c:pt>
                <c:pt idx="177">
                  <c:v>2.9010000000000016</c:v>
                </c:pt>
                <c:pt idx="178">
                  <c:v>2.9186000000000014</c:v>
                </c:pt>
                <c:pt idx="179">
                  <c:v>2.9399000000000015</c:v>
                </c:pt>
                <c:pt idx="180">
                  <c:v>2.9582000000000015</c:v>
                </c:pt>
                <c:pt idx="181">
                  <c:v>2.9714000000000014</c:v>
                </c:pt>
                <c:pt idx="182">
                  <c:v>2.9850000000000012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89-4A6F-9340-8852E5458EA8}"/>
            </c:ext>
          </c:extLst>
        </c:ser>
        <c:ser>
          <c:idx val="1"/>
          <c:order val="1"/>
          <c:tx>
            <c:strRef>
              <c:f>'Figure 22-23'!$F$5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22-23'!$D$6:$D$188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22-23'!$F$6:$F$188</c:f>
              <c:numCache>
                <c:formatCode>0.00</c:formatCode>
                <c:ptCount val="183"/>
                <c:pt idx="0">
                  <c:v>1.72E-2</c:v>
                </c:pt>
                <c:pt idx="1">
                  <c:v>3.2899999999999999E-2</c:v>
                </c:pt>
                <c:pt idx="2">
                  <c:v>4.6200000000000005E-2</c:v>
                </c:pt>
                <c:pt idx="3">
                  <c:v>5.7900000000000007E-2</c:v>
                </c:pt>
                <c:pt idx="4">
                  <c:v>6.720000000000001E-2</c:v>
                </c:pt>
                <c:pt idx="5">
                  <c:v>7.8799999999999995E-2</c:v>
                </c:pt>
                <c:pt idx="6">
                  <c:v>9.4900000000000012E-2</c:v>
                </c:pt>
                <c:pt idx="7">
                  <c:v>0.1096</c:v>
                </c:pt>
                <c:pt idx="8">
                  <c:v>0.12380000000000001</c:v>
                </c:pt>
                <c:pt idx="9">
                  <c:v>0.14249999999999999</c:v>
                </c:pt>
                <c:pt idx="10">
                  <c:v>0.1618</c:v>
                </c:pt>
                <c:pt idx="11">
                  <c:v>0.17749999999999999</c:v>
                </c:pt>
                <c:pt idx="12">
                  <c:v>0.19419999999999998</c:v>
                </c:pt>
                <c:pt idx="13">
                  <c:v>0.2127</c:v>
                </c:pt>
                <c:pt idx="14">
                  <c:v>0.22750000000000001</c:v>
                </c:pt>
                <c:pt idx="15">
                  <c:v>0.24440000000000001</c:v>
                </c:pt>
                <c:pt idx="16">
                  <c:v>0.2586</c:v>
                </c:pt>
                <c:pt idx="17">
                  <c:v>0.27229999999999999</c:v>
                </c:pt>
                <c:pt idx="18">
                  <c:v>0.28470000000000001</c:v>
                </c:pt>
                <c:pt idx="19">
                  <c:v>0.29669999999999996</c:v>
                </c:pt>
                <c:pt idx="20">
                  <c:v>0.31069999999999998</c:v>
                </c:pt>
                <c:pt idx="21">
                  <c:v>0.32830000000000004</c:v>
                </c:pt>
                <c:pt idx="22">
                  <c:v>0.34229999999999999</c:v>
                </c:pt>
                <c:pt idx="23">
                  <c:v>0.35649999999999998</c:v>
                </c:pt>
                <c:pt idx="24">
                  <c:v>0.37230000000000002</c:v>
                </c:pt>
                <c:pt idx="25">
                  <c:v>0.38640000000000002</c:v>
                </c:pt>
                <c:pt idx="26">
                  <c:v>0.39950000000000008</c:v>
                </c:pt>
                <c:pt idx="27">
                  <c:v>0.41690000000000005</c:v>
                </c:pt>
                <c:pt idx="28">
                  <c:v>0.43830000000000002</c:v>
                </c:pt>
                <c:pt idx="29">
                  <c:v>0.45940000000000003</c:v>
                </c:pt>
                <c:pt idx="30">
                  <c:v>0.47900000000000004</c:v>
                </c:pt>
                <c:pt idx="31">
                  <c:v>0.50060000000000004</c:v>
                </c:pt>
                <c:pt idx="32">
                  <c:v>0.51940000000000008</c:v>
                </c:pt>
                <c:pt idx="33">
                  <c:v>0.53820000000000001</c:v>
                </c:pt>
                <c:pt idx="34">
                  <c:v>0.55890000000000006</c:v>
                </c:pt>
                <c:pt idx="35">
                  <c:v>0.57840000000000014</c:v>
                </c:pt>
                <c:pt idx="36">
                  <c:v>0.59510000000000018</c:v>
                </c:pt>
                <c:pt idx="37">
                  <c:v>0.60990000000000011</c:v>
                </c:pt>
                <c:pt idx="38">
                  <c:v>0.6271000000000001</c:v>
                </c:pt>
                <c:pt idx="39">
                  <c:v>0.64310000000000012</c:v>
                </c:pt>
                <c:pt idx="40">
                  <c:v>0.66170000000000018</c:v>
                </c:pt>
                <c:pt idx="41">
                  <c:v>0.68520000000000014</c:v>
                </c:pt>
                <c:pt idx="42">
                  <c:v>0.7099000000000002</c:v>
                </c:pt>
                <c:pt idx="43">
                  <c:v>0.73450000000000026</c:v>
                </c:pt>
                <c:pt idx="44">
                  <c:v>0.75760000000000027</c:v>
                </c:pt>
                <c:pt idx="45">
                  <c:v>0.77710000000000024</c:v>
                </c:pt>
                <c:pt idx="46">
                  <c:v>0.79350000000000021</c:v>
                </c:pt>
                <c:pt idx="47">
                  <c:v>0.81030000000000013</c:v>
                </c:pt>
                <c:pt idx="48">
                  <c:v>0.83310000000000017</c:v>
                </c:pt>
                <c:pt idx="49">
                  <c:v>0.85760000000000014</c:v>
                </c:pt>
                <c:pt idx="50">
                  <c:v>0.88360000000000016</c:v>
                </c:pt>
                <c:pt idx="51">
                  <c:v>0.90780000000000016</c:v>
                </c:pt>
                <c:pt idx="52">
                  <c:v>0.93120000000000014</c:v>
                </c:pt>
                <c:pt idx="53">
                  <c:v>0.94350000000000012</c:v>
                </c:pt>
                <c:pt idx="54">
                  <c:v>0.95550000000000013</c:v>
                </c:pt>
                <c:pt idx="55">
                  <c:v>0.9759000000000001</c:v>
                </c:pt>
                <c:pt idx="56">
                  <c:v>1.0021000000000002</c:v>
                </c:pt>
                <c:pt idx="57">
                  <c:v>1.0281000000000002</c:v>
                </c:pt>
                <c:pt idx="58">
                  <c:v>1.0460000000000003</c:v>
                </c:pt>
                <c:pt idx="59">
                  <c:v>1.0609000000000004</c:v>
                </c:pt>
                <c:pt idx="60">
                  <c:v>1.0728000000000004</c:v>
                </c:pt>
                <c:pt idx="61">
                  <c:v>1.0866000000000005</c:v>
                </c:pt>
                <c:pt idx="62">
                  <c:v>1.1105000000000005</c:v>
                </c:pt>
                <c:pt idx="63">
                  <c:v>1.1357000000000006</c:v>
                </c:pt>
                <c:pt idx="64">
                  <c:v>1.1550000000000005</c:v>
                </c:pt>
                <c:pt idx="65">
                  <c:v>1.1709000000000005</c:v>
                </c:pt>
                <c:pt idx="66">
                  <c:v>1.1890000000000005</c:v>
                </c:pt>
                <c:pt idx="67">
                  <c:v>1.2039000000000006</c:v>
                </c:pt>
                <c:pt idx="68">
                  <c:v>1.2208000000000006</c:v>
                </c:pt>
                <c:pt idx="69">
                  <c:v>1.2463000000000006</c:v>
                </c:pt>
                <c:pt idx="70">
                  <c:v>1.2740000000000007</c:v>
                </c:pt>
                <c:pt idx="71">
                  <c:v>1.3036000000000005</c:v>
                </c:pt>
                <c:pt idx="72">
                  <c:v>1.3328000000000007</c:v>
                </c:pt>
                <c:pt idx="73">
                  <c:v>1.3593000000000006</c:v>
                </c:pt>
                <c:pt idx="74">
                  <c:v>1.3776000000000006</c:v>
                </c:pt>
                <c:pt idx="75">
                  <c:v>1.3906000000000005</c:v>
                </c:pt>
                <c:pt idx="76">
                  <c:v>1.4090000000000007</c:v>
                </c:pt>
                <c:pt idx="77">
                  <c:v>1.4243000000000006</c:v>
                </c:pt>
                <c:pt idx="78">
                  <c:v>1.4449000000000005</c:v>
                </c:pt>
                <c:pt idx="79">
                  <c:v>1.4652000000000005</c:v>
                </c:pt>
                <c:pt idx="80">
                  <c:v>1.4832000000000005</c:v>
                </c:pt>
                <c:pt idx="81">
                  <c:v>1.4968000000000004</c:v>
                </c:pt>
                <c:pt idx="82">
                  <c:v>1.5116000000000003</c:v>
                </c:pt>
                <c:pt idx="83">
                  <c:v>1.5294000000000003</c:v>
                </c:pt>
                <c:pt idx="84">
                  <c:v>1.5436000000000003</c:v>
                </c:pt>
                <c:pt idx="85">
                  <c:v>1.5566000000000004</c:v>
                </c:pt>
                <c:pt idx="86">
                  <c:v>1.5752000000000004</c:v>
                </c:pt>
                <c:pt idx="87">
                  <c:v>1.5955000000000001</c:v>
                </c:pt>
                <c:pt idx="88">
                  <c:v>1.6126</c:v>
                </c:pt>
                <c:pt idx="89">
                  <c:v>1.6262000000000001</c:v>
                </c:pt>
                <c:pt idx="90">
                  <c:v>1.6402000000000001</c:v>
                </c:pt>
                <c:pt idx="91">
                  <c:v>1.6536999999999999</c:v>
                </c:pt>
                <c:pt idx="92">
                  <c:v>1.6714</c:v>
                </c:pt>
                <c:pt idx="93">
                  <c:v>1.6959000000000002</c:v>
                </c:pt>
                <c:pt idx="94">
                  <c:v>1.7232000000000001</c:v>
                </c:pt>
                <c:pt idx="95">
                  <c:v>1.7459</c:v>
                </c:pt>
                <c:pt idx="96">
                  <c:v>1.7653000000000001</c:v>
                </c:pt>
                <c:pt idx="97">
                  <c:v>1.7865000000000002</c:v>
                </c:pt>
                <c:pt idx="98">
                  <c:v>1.8126000000000002</c:v>
                </c:pt>
                <c:pt idx="99">
                  <c:v>1.8434000000000001</c:v>
                </c:pt>
                <c:pt idx="100">
                  <c:v>1.8725000000000001</c:v>
                </c:pt>
                <c:pt idx="101">
                  <c:v>1.8995</c:v>
                </c:pt>
                <c:pt idx="102">
                  <c:v>1.9238</c:v>
                </c:pt>
                <c:pt idx="103">
                  <c:v>1.9390999999999998</c:v>
                </c:pt>
                <c:pt idx="104">
                  <c:v>1.9578</c:v>
                </c:pt>
                <c:pt idx="105">
                  <c:v>1.9790999999999999</c:v>
                </c:pt>
                <c:pt idx="106">
                  <c:v>1.9984</c:v>
                </c:pt>
                <c:pt idx="107">
                  <c:v>2.0159999999999996</c:v>
                </c:pt>
                <c:pt idx="108">
                  <c:v>2.0334999999999996</c:v>
                </c:pt>
                <c:pt idx="109">
                  <c:v>2.0493999999999994</c:v>
                </c:pt>
                <c:pt idx="110">
                  <c:v>2.0693999999999995</c:v>
                </c:pt>
                <c:pt idx="111">
                  <c:v>2.0941999999999998</c:v>
                </c:pt>
                <c:pt idx="112">
                  <c:v>2.1193999999999997</c:v>
                </c:pt>
                <c:pt idx="113">
                  <c:v>2.1449999999999996</c:v>
                </c:pt>
                <c:pt idx="114">
                  <c:v>2.1629999999999994</c:v>
                </c:pt>
                <c:pt idx="115">
                  <c:v>2.1817999999999995</c:v>
                </c:pt>
                <c:pt idx="116">
                  <c:v>2.2007999999999996</c:v>
                </c:pt>
                <c:pt idx="117">
                  <c:v>2.2169999999999996</c:v>
                </c:pt>
                <c:pt idx="118">
                  <c:v>2.2396999999999996</c:v>
                </c:pt>
                <c:pt idx="119">
                  <c:v>2.2609999999999997</c:v>
                </c:pt>
                <c:pt idx="120">
                  <c:v>2.2823999999999995</c:v>
                </c:pt>
                <c:pt idx="121">
                  <c:v>2.3048999999999995</c:v>
                </c:pt>
                <c:pt idx="122">
                  <c:v>2.3267999999999995</c:v>
                </c:pt>
                <c:pt idx="123">
                  <c:v>2.3416999999999999</c:v>
                </c:pt>
                <c:pt idx="124">
                  <c:v>2.3595000000000002</c:v>
                </c:pt>
                <c:pt idx="125">
                  <c:v>2.3741999999999996</c:v>
                </c:pt>
                <c:pt idx="126">
                  <c:v>2.3900999999999999</c:v>
                </c:pt>
                <c:pt idx="127">
                  <c:v>2.4114</c:v>
                </c:pt>
                <c:pt idx="128">
                  <c:v>2.4315000000000002</c:v>
                </c:pt>
                <c:pt idx="129">
                  <c:v>2.4534000000000002</c:v>
                </c:pt>
                <c:pt idx="130">
                  <c:v>2.4756</c:v>
                </c:pt>
                <c:pt idx="131">
                  <c:v>2.4945999999999997</c:v>
                </c:pt>
                <c:pt idx="132">
                  <c:v>2.5162</c:v>
                </c:pt>
                <c:pt idx="133">
                  <c:v>2.5362</c:v>
                </c:pt>
                <c:pt idx="134">
                  <c:v>2.5556999999999999</c:v>
                </c:pt>
                <c:pt idx="135">
                  <c:v>2.5761999999999996</c:v>
                </c:pt>
                <c:pt idx="136">
                  <c:v>2.5972999999999997</c:v>
                </c:pt>
                <c:pt idx="137">
                  <c:v>2.6143999999999998</c:v>
                </c:pt>
                <c:pt idx="138">
                  <c:v>2.6293999999999995</c:v>
                </c:pt>
                <c:pt idx="139">
                  <c:v>2.6472999999999995</c:v>
                </c:pt>
                <c:pt idx="140">
                  <c:v>2.6635999999999997</c:v>
                </c:pt>
                <c:pt idx="141">
                  <c:v>2.6797</c:v>
                </c:pt>
                <c:pt idx="142">
                  <c:v>2.6936999999999998</c:v>
                </c:pt>
                <c:pt idx="143">
                  <c:v>2.7075999999999998</c:v>
                </c:pt>
                <c:pt idx="144">
                  <c:v>2.7204999999999999</c:v>
                </c:pt>
                <c:pt idx="145">
                  <c:v>2.7333000000000003</c:v>
                </c:pt>
                <c:pt idx="146">
                  <c:v>2.7476000000000003</c:v>
                </c:pt>
                <c:pt idx="147">
                  <c:v>2.7663000000000002</c:v>
                </c:pt>
                <c:pt idx="148">
                  <c:v>2.7850000000000001</c:v>
                </c:pt>
                <c:pt idx="149">
                  <c:v>2.8075000000000001</c:v>
                </c:pt>
                <c:pt idx="150">
                  <c:v>2.8275000000000001</c:v>
                </c:pt>
                <c:pt idx="151">
                  <c:v>2.8275000000000001</c:v>
                </c:pt>
                <c:pt idx="152">
                  <c:v>2.8485999999999998</c:v>
                </c:pt>
                <c:pt idx="153">
                  <c:v>2.8656999999999999</c:v>
                </c:pt>
                <c:pt idx="154">
                  <c:v>2.8870999999999998</c:v>
                </c:pt>
                <c:pt idx="155">
                  <c:v>2.9037999999999999</c:v>
                </c:pt>
                <c:pt idx="156">
                  <c:v>2.9177999999999997</c:v>
                </c:pt>
                <c:pt idx="157">
                  <c:v>2.9352</c:v>
                </c:pt>
                <c:pt idx="158">
                  <c:v>2.9546999999999999</c:v>
                </c:pt>
                <c:pt idx="159">
                  <c:v>2.9701</c:v>
                </c:pt>
                <c:pt idx="160">
                  <c:v>2.9857999999999998</c:v>
                </c:pt>
                <c:pt idx="161">
                  <c:v>3.0019999999999993</c:v>
                </c:pt>
                <c:pt idx="162">
                  <c:v>3.0216999999999992</c:v>
                </c:pt>
                <c:pt idx="163">
                  <c:v>3.0412999999999992</c:v>
                </c:pt>
                <c:pt idx="164">
                  <c:v>3.0643999999999991</c:v>
                </c:pt>
                <c:pt idx="165">
                  <c:v>3.0849999999999991</c:v>
                </c:pt>
                <c:pt idx="166">
                  <c:v>3.1050999999999989</c:v>
                </c:pt>
                <c:pt idx="167">
                  <c:v>3.1232999999999986</c:v>
                </c:pt>
                <c:pt idx="168">
                  <c:v>3.1416999999999988</c:v>
                </c:pt>
                <c:pt idx="169">
                  <c:v>3.1598999999999986</c:v>
                </c:pt>
                <c:pt idx="170">
                  <c:v>3.1778999999999988</c:v>
                </c:pt>
                <c:pt idx="171">
                  <c:v>3.1932999999999989</c:v>
                </c:pt>
                <c:pt idx="172">
                  <c:v>3.2092999999999989</c:v>
                </c:pt>
                <c:pt idx="173">
                  <c:v>3.2212999999999989</c:v>
                </c:pt>
                <c:pt idx="174">
                  <c:v>3.2339999999999987</c:v>
                </c:pt>
                <c:pt idx="175">
                  <c:v>3.2512999999999987</c:v>
                </c:pt>
                <c:pt idx="176">
                  <c:v>3.2696999999999989</c:v>
                </c:pt>
                <c:pt idx="177">
                  <c:v>3.2858999999999989</c:v>
                </c:pt>
                <c:pt idx="178">
                  <c:v>3.299199999999999</c:v>
                </c:pt>
                <c:pt idx="179">
                  <c:v>3.3137999999999987</c:v>
                </c:pt>
                <c:pt idx="180">
                  <c:v>3.325699999999999</c:v>
                </c:pt>
                <c:pt idx="181">
                  <c:v>3.3398999999999988</c:v>
                </c:pt>
                <c:pt idx="182">
                  <c:v>3.3550999999999984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89-4A6F-9340-8852E5458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283103"/>
        <c:axId val="313286463"/>
      </c:lineChart>
      <c:dateAx>
        <c:axId val="31328310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86463"/>
        <c:crosses val="autoZero"/>
        <c:auto val="1"/>
        <c:lblOffset val="100"/>
        <c:baseTimeUnit val="days"/>
      </c:dateAx>
      <c:valAx>
        <c:axId val="3132864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Demand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831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EU</a:t>
            </a:r>
            <a:r>
              <a:rPr lang="en-GB" sz="1050" baseline="0">
                <a:latin typeface="Tenorite" panose="00000500000000000000" pitchFamily="2" charset="0"/>
              </a:rPr>
              <a:t> Export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'Figure 24-25'!$B$5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24-25'!$A$6:$A$188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24-25'!$B$6:$B$188</c:f>
              <c:numCache>
                <c:formatCode>General</c:formatCode>
                <c:ptCount val="183"/>
                <c:pt idx="0">
                  <c:v>3.9</c:v>
                </c:pt>
                <c:pt idx="1">
                  <c:v>14.5</c:v>
                </c:pt>
                <c:pt idx="2">
                  <c:v>14.1</c:v>
                </c:pt>
                <c:pt idx="3">
                  <c:v>12.6</c:v>
                </c:pt>
                <c:pt idx="4">
                  <c:v>21.8</c:v>
                </c:pt>
                <c:pt idx="5">
                  <c:v>21</c:v>
                </c:pt>
                <c:pt idx="6">
                  <c:v>22.6</c:v>
                </c:pt>
                <c:pt idx="7">
                  <c:v>22.5</c:v>
                </c:pt>
                <c:pt idx="8">
                  <c:v>26.1</c:v>
                </c:pt>
                <c:pt idx="9">
                  <c:v>29.1</c:v>
                </c:pt>
                <c:pt idx="10">
                  <c:v>21.2</c:v>
                </c:pt>
                <c:pt idx="11">
                  <c:v>7.2</c:v>
                </c:pt>
                <c:pt idx="12">
                  <c:v>17</c:v>
                </c:pt>
                <c:pt idx="13">
                  <c:v>4.7</c:v>
                </c:pt>
                <c:pt idx="14">
                  <c:v>4.7</c:v>
                </c:pt>
                <c:pt idx="15">
                  <c:v>5.5</c:v>
                </c:pt>
                <c:pt idx="16">
                  <c:v>27.9</c:v>
                </c:pt>
                <c:pt idx="17">
                  <c:v>27.9</c:v>
                </c:pt>
                <c:pt idx="18">
                  <c:v>25.7</c:v>
                </c:pt>
                <c:pt idx="19">
                  <c:v>26.799999999999997</c:v>
                </c:pt>
                <c:pt idx="20">
                  <c:v>20</c:v>
                </c:pt>
                <c:pt idx="21">
                  <c:v>16</c:v>
                </c:pt>
                <c:pt idx="22">
                  <c:v>28.7</c:v>
                </c:pt>
                <c:pt idx="23">
                  <c:v>27.5</c:v>
                </c:pt>
                <c:pt idx="24">
                  <c:v>26.7</c:v>
                </c:pt>
                <c:pt idx="25">
                  <c:v>22.9</c:v>
                </c:pt>
                <c:pt idx="26">
                  <c:v>21.5</c:v>
                </c:pt>
                <c:pt idx="27">
                  <c:v>20.2</c:v>
                </c:pt>
                <c:pt idx="28">
                  <c:v>14.6</c:v>
                </c:pt>
                <c:pt idx="29">
                  <c:v>6.1</c:v>
                </c:pt>
                <c:pt idx="30">
                  <c:v>4.3</c:v>
                </c:pt>
                <c:pt idx="31">
                  <c:v>13.8</c:v>
                </c:pt>
                <c:pt idx="32">
                  <c:v>24.9</c:v>
                </c:pt>
                <c:pt idx="33">
                  <c:v>26.5</c:v>
                </c:pt>
                <c:pt idx="34">
                  <c:v>6.7</c:v>
                </c:pt>
                <c:pt idx="35">
                  <c:v>6.2</c:v>
                </c:pt>
                <c:pt idx="36">
                  <c:v>13.6</c:v>
                </c:pt>
                <c:pt idx="37">
                  <c:v>19.899999999999999</c:v>
                </c:pt>
                <c:pt idx="38">
                  <c:v>23.5</c:v>
                </c:pt>
                <c:pt idx="39">
                  <c:v>22.8</c:v>
                </c:pt>
                <c:pt idx="40">
                  <c:v>26.2</c:v>
                </c:pt>
                <c:pt idx="41">
                  <c:v>23.2</c:v>
                </c:pt>
                <c:pt idx="42">
                  <c:v>26.6</c:v>
                </c:pt>
                <c:pt idx="43">
                  <c:v>31.3</c:v>
                </c:pt>
                <c:pt idx="44">
                  <c:v>40.5</c:v>
                </c:pt>
                <c:pt idx="45">
                  <c:v>33.4</c:v>
                </c:pt>
                <c:pt idx="46">
                  <c:v>5.5</c:v>
                </c:pt>
                <c:pt idx="47">
                  <c:v>10.8</c:v>
                </c:pt>
                <c:pt idx="48">
                  <c:v>2.9</c:v>
                </c:pt>
                <c:pt idx="49">
                  <c:v>2.5</c:v>
                </c:pt>
                <c:pt idx="50">
                  <c:v>1.6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7.1</c:v>
                </c:pt>
                <c:pt idx="63">
                  <c:v>9.6999999999999993</c:v>
                </c:pt>
                <c:pt idx="64">
                  <c:v>14.6</c:v>
                </c:pt>
                <c:pt idx="65">
                  <c:v>13.3</c:v>
                </c:pt>
                <c:pt idx="66">
                  <c:v>11.9</c:v>
                </c:pt>
                <c:pt idx="67">
                  <c:v>21.7</c:v>
                </c:pt>
                <c:pt idx="68">
                  <c:v>12.3</c:v>
                </c:pt>
                <c:pt idx="69">
                  <c:v>1.2</c:v>
                </c:pt>
                <c:pt idx="70">
                  <c:v>0.3</c:v>
                </c:pt>
                <c:pt idx="71">
                  <c:v>3.1</c:v>
                </c:pt>
                <c:pt idx="72">
                  <c:v>8.3000000000000007</c:v>
                </c:pt>
                <c:pt idx="73">
                  <c:v>6.4</c:v>
                </c:pt>
                <c:pt idx="74">
                  <c:v>19.8</c:v>
                </c:pt>
                <c:pt idx="75">
                  <c:v>20.399999999999999</c:v>
                </c:pt>
                <c:pt idx="76">
                  <c:v>30.8</c:v>
                </c:pt>
                <c:pt idx="77">
                  <c:v>30.6</c:v>
                </c:pt>
                <c:pt idx="78">
                  <c:v>32.9</c:v>
                </c:pt>
                <c:pt idx="79">
                  <c:v>35.6</c:v>
                </c:pt>
                <c:pt idx="80">
                  <c:v>34.799999999999997</c:v>
                </c:pt>
                <c:pt idx="81">
                  <c:v>42.8</c:v>
                </c:pt>
                <c:pt idx="82">
                  <c:v>49.8</c:v>
                </c:pt>
                <c:pt idx="83">
                  <c:v>34.1</c:v>
                </c:pt>
                <c:pt idx="84">
                  <c:v>31.4</c:v>
                </c:pt>
                <c:pt idx="85">
                  <c:v>30.8</c:v>
                </c:pt>
                <c:pt idx="86">
                  <c:v>28.7</c:v>
                </c:pt>
                <c:pt idx="87">
                  <c:v>31.6</c:v>
                </c:pt>
                <c:pt idx="88">
                  <c:v>30</c:v>
                </c:pt>
                <c:pt idx="89">
                  <c:v>17.3</c:v>
                </c:pt>
                <c:pt idx="90">
                  <c:v>6.8</c:v>
                </c:pt>
                <c:pt idx="91">
                  <c:v>5.9</c:v>
                </c:pt>
                <c:pt idx="92">
                  <c:v>8</c:v>
                </c:pt>
                <c:pt idx="93">
                  <c:v>9.1999999999999993</c:v>
                </c:pt>
                <c:pt idx="94">
                  <c:v>5.9</c:v>
                </c:pt>
                <c:pt idx="95">
                  <c:v>1.5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2</c:v>
                </c:pt>
                <c:pt idx="105">
                  <c:v>6.5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2.6</c:v>
                </c:pt>
                <c:pt idx="111">
                  <c:v>5.9</c:v>
                </c:pt>
                <c:pt idx="112">
                  <c:v>8.6999999999999993</c:v>
                </c:pt>
                <c:pt idx="113">
                  <c:v>3.5</c:v>
                </c:pt>
                <c:pt idx="114">
                  <c:v>4.9000000000000004</c:v>
                </c:pt>
                <c:pt idx="115">
                  <c:v>3.9</c:v>
                </c:pt>
                <c:pt idx="116">
                  <c:v>3.7</c:v>
                </c:pt>
                <c:pt idx="117">
                  <c:v>1.2</c:v>
                </c:pt>
                <c:pt idx="118">
                  <c:v>0</c:v>
                </c:pt>
                <c:pt idx="119">
                  <c:v>0</c:v>
                </c:pt>
                <c:pt idx="120">
                  <c:v>0.8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6.2</c:v>
                </c:pt>
                <c:pt idx="125">
                  <c:v>1.7</c:v>
                </c:pt>
                <c:pt idx="126">
                  <c:v>1.6</c:v>
                </c:pt>
                <c:pt idx="127">
                  <c:v>0.8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0.9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3.2</c:v>
                </c:pt>
                <c:pt idx="138">
                  <c:v>2.7</c:v>
                </c:pt>
                <c:pt idx="139">
                  <c:v>11.7</c:v>
                </c:pt>
                <c:pt idx="140">
                  <c:v>17.8</c:v>
                </c:pt>
                <c:pt idx="141">
                  <c:v>9.8000000000000007</c:v>
                </c:pt>
                <c:pt idx="142">
                  <c:v>10.8</c:v>
                </c:pt>
                <c:pt idx="143">
                  <c:v>1.4</c:v>
                </c:pt>
                <c:pt idx="144">
                  <c:v>0</c:v>
                </c:pt>
                <c:pt idx="145">
                  <c:v>0</c:v>
                </c:pt>
                <c:pt idx="146">
                  <c:v>1.3</c:v>
                </c:pt>
                <c:pt idx="147">
                  <c:v>1.2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5.5</c:v>
                </c:pt>
                <c:pt idx="182">
                  <c:v>9.8000000000000007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87-4EAC-A90F-60FF7B37D11C}"/>
            </c:ext>
          </c:extLst>
        </c:ser>
        <c:ser>
          <c:idx val="4"/>
          <c:order val="1"/>
          <c:tx>
            <c:strRef>
              <c:f>'Figure 24-25'!$C$5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24-25'!$A$6:$A$188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24-25'!$C$6:$C$188</c:f>
              <c:numCache>
                <c:formatCode>General</c:formatCode>
                <c:ptCount val="183"/>
                <c:pt idx="0">
                  <c:v>19.8</c:v>
                </c:pt>
                <c:pt idx="1">
                  <c:v>15.9</c:v>
                </c:pt>
                <c:pt idx="2">
                  <c:v>11.9</c:v>
                </c:pt>
                <c:pt idx="3">
                  <c:v>16.100000000000001</c:v>
                </c:pt>
                <c:pt idx="4">
                  <c:v>16.899999999999999</c:v>
                </c:pt>
                <c:pt idx="5">
                  <c:v>12.3</c:v>
                </c:pt>
                <c:pt idx="6">
                  <c:v>10.6</c:v>
                </c:pt>
                <c:pt idx="7">
                  <c:v>7</c:v>
                </c:pt>
                <c:pt idx="8">
                  <c:v>9</c:v>
                </c:pt>
                <c:pt idx="9">
                  <c:v>7.3</c:v>
                </c:pt>
                <c:pt idx="10">
                  <c:v>7.7</c:v>
                </c:pt>
                <c:pt idx="11">
                  <c:v>7.9</c:v>
                </c:pt>
                <c:pt idx="12">
                  <c:v>7.2</c:v>
                </c:pt>
                <c:pt idx="13">
                  <c:v>10.4</c:v>
                </c:pt>
                <c:pt idx="14">
                  <c:v>10</c:v>
                </c:pt>
                <c:pt idx="15">
                  <c:v>8.6</c:v>
                </c:pt>
                <c:pt idx="16">
                  <c:v>7.5</c:v>
                </c:pt>
                <c:pt idx="17">
                  <c:v>6.8999999999999995</c:v>
                </c:pt>
                <c:pt idx="18">
                  <c:v>6.5</c:v>
                </c:pt>
                <c:pt idx="19">
                  <c:v>6.9</c:v>
                </c:pt>
                <c:pt idx="20">
                  <c:v>5.4</c:v>
                </c:pt>
                <c:pt idx="21">
                  <c:v>4</c:v>
                </c:pt>
                <c:pt idx="22">
                  <c:v>3.1</c:v>
                </c:pt>
                <c:pt idx="23">
                  <c:v>5.2</c:v>
                </c:pt>
                <c:pt idx="24">
                  <c:v>0.8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1.5</c:v>
                </c:pt>
                <c:pt idx="30">
                  <c:v>1.3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0.9</c:v>
                </c:pt>
                <c:pt idx="54">
                  <c:v>1.6</c:v>
                </c:pt>
                <c:pt idx="55">
                  <c:v>0.9</c:v>
                </c:pt>
                <c:pt idx="56">
                  <c:v>0.6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4.0999999999999996</c:v>
                </c:pt>
                <c:pt idx="61">
                  <c:v>3.9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3.8</c:v>
                </c:pt>
                <c:pt idx="75">
                  <c:v>5</c:v>
                </c:pt>
                <c:pt idx="76">
                  <c:v>3.5</c:v>
                </c:pt>
                <c:pt idx="77">
                  <c:v>2.6</c:v>
                </c:pt>
                <c:pt idx="78">
                  <c:v>6.3</c:v>
                </c:pt>
                <c:pt idx="79">
                  <c:v>4.5</c:v>
                </c:pt>
                <c:pt idx="80">
                  <c:v>3.8</c:v>
                </c:pt>
                <c:pt idx="81">
                  <c:v>0.7</c:v>
                </c:pt>
                <c:pt idx="82">
                  <c:v>0.5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2.1</c:v>
                </c:pt>
                <c:pt idx="141">
                  <c:v>1.1000000000000001</c:v>
                </c:pt>
                <c:pt idx="142">
                  <c:v>3.8</c:v>
                </c:pt>
                <c:pt idx="143">
                  <c:v>2.8</c:v>
                </c:pt>
                <c:pt idx="144">
                  <c:v>0</c:v>
                </c:pt>
                <c:pt idx="145">
                  <c:v>0</c:v>
                </c:pt>
                <c:pt idx="146">
                  <c:v>0.9</c:v>
                </c:pt>
                <c:pt idx="147">
                  <c:v>1.1000000000000001</c:v>
                </c:pt>
                <c:pt idx="148">
                  <c:v>1.3</c:v>
                </c:pt>
                <c:pt idx="149">
                  <c:v>2.2000000000000002</c:v>
                </c:pt>
                <c:pt idx="150">
                  <c:v>0.8</c:v>
                </c:pt>
                <c:pt idx="151">
                  <c:v>1.5</c:v>
                </c:pt>
                <c:pt idx="152">
                  <c:v>1.6</c:v>
                </c:pt>
                <c:pt idx="153">
                  <c:v>1.6</c:v>
                </c:pt>
                <c:pt idx="154">
                  <c:v>2</c:v>
                </c:pt>
                <c:pt idx="155">
                  <c:v>2.4</c:v>
                </c:pt>
                <c:pt idx="156">
                  <c:v>4.2</c:v>
                </c:pt>
                <c:pt idx="157">
                  <c:v>0.8</c:v>
                </c:pt>
                <c:pt idx="158">
                  <c:v>2.4</c:v>
                </c:pt>
                <c:pt idx="159">
                  <c:v>1.1000000000000001</c:v>
                </c:pt>
                <c:pt idx="160">
                  <c:v>0.4</c:v>
                </c:pt>
                <c:pt idx="161">
                  <c:v>2.6</c:v>
                </c:pt>
                <c:pt idx="162">
                  <c:v>2.6</c:v>
                </c:pt>
                <c:pt idx="163">
                  <c:v>2.2000000000000002</c:v>
                </c:pt>
                <c:pt idx="164">
                  <c:v>2.5</c:v>
                </c:pt>
                <c:pt idx="165">
                  <c:v>2.6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1.5</c:v>
                </c:pt>
                <c:pt idx="171">
                  <c:v>3.8</c:v>
                </c:pt>
                <c:pt idx="172">
                  <c:v>1.8</c:v>
                </c:pt>
                <c:pt idx="173">
                  <c:v>2.5</c:v>
                </c:pt>
                <c:pt idx="174">
                  <c:v>0.8</c:v>
                </c:pt>
                <c:pt idx="175">
                  <c:v>2.5</c:v>
                </c:pt>
                <c:pt idx="176">
                  <c:v>2.8</c:v>
                </c:pt>
                <c:pt idx="177">
                  <c:v>4.8</c:v>
                </c:pt>
                <c:pt idx="178">
                  <c:v>15.4</c:v>
                </c:pt>
                <c:pt idx="179">
                  <c:v>10.6</c:v>
                </c:pt>
                <c:pt idx="180">
                  <c:v>5.6</c:v>
                </c:pt>
                <c:pt idx="181">
                  <c:v>5.2</c:v>
                </c:pt>
                <c:pt idx="182">
                  <c:v>4.2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87-4EAC-A90F-60FF7B37D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46703"/>
        <c:axId val="2037743343"/>
      </c:lineChart>
      <c:dateAx>
        <c:axId val="2037746703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743343"/>
        <c:crosses val="autoZero"/>
        <c:auto val="0"/>
        <c:lblOffset val="100"/>
        <c:baseTimeUnit val="days"/>
        <c:minorUnit val="1"/>
        <c:minorTimeUnit val="months"/>
      </c:dateAx>
      <c:valAx>
        <c:axId val="2037743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Demand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746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EU</a:t>
            </a:r>
            <a:r>
              <a:rPr lang="en-GB" sz="1050" baseline="0">
                <a:latin typeface="Tenorite" panose="00000500000000000000" pitchFamily="2" charset="0"/>
              </a:rPr>
              <a:t> Export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'Figure 24-25'!$E$5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24-25'!$D$6:$D$188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24-25'!$E$6:$E$188</c:f>
              <c:numCache>
                <c:formatCode>#,##0.00_);\(#,##0.00\)</c:formatCode>
                <c:ptCount val="183"/>
                <c:pt idx="0">
                  <c:v>3.8999999999999998E-3</c:v>
                </c:pt>
                <c:pt idx="1">
                  <c:v>1.84E-2</c:v>
                </c:pt>
                <c:pt idx="2">
                  <c:v>3.2500000000000001E-2</c:v>
                </c:pt>
                <c:pt idx="3">
                  <c:v>4.5100000000000001E-2</c:v>
                </c:pt>
                <c:pt idx="4">
                  <c:v>6.6900000000000001E-2</c:v>
                </c:pt>
                <c:pt idx="5">
                  <c:v>8.7900000000000006E-2</c:v>
                </c:pt>
                <c:pt idx="6">
                  <c:v>0.1105</c:v>
                </c:pt>
                <c:pt idx="7">
                  <c:v>0.13300000000000001</c:v>
                </c:pt>
                <c:pt idx="8">
                  <c:v>0.15909999999999999</c:v>
                </c:pt>
                <c:pt idx="9">
                  <c:v>0.18819999999999998</c:v>
                </c:pt>
                <c:pt idx="10">
                  <c:v>0.20939999999999998</c:v>
                </c:pt>
                <c:pt idx="11">
                  <c:v>0.21659999999999996</c:v>
                </c:pt>
                <c:pt idx="12">
                  <c:v>0.23359999999999997</c:v>
                </c:pt>
                <c:pt idx="13">
                  <c:v>0.23829999999999996</c:v>
                </c:pt>
                <c:pt idx="14">
                  <c:v>0.24299999999999994</c:v>
                </c:pt>
                <c:pt idx="15">
                  <c:v>0.24849999999999994</c:v>
                </c:pt>
                <c:pt idx="16">
                  <c:v>0.27639999999999992</c:v>
                </c:pt>
                <c:pt idx="17">
                  <c:v>0.3042999999999999</c:v>
                </c:pt>
                <c:pt idx="18">
                  <c:v>0.3299999999999999</c:v>
                </c:pt>
                <c:pt idx="19">
                  <c:v>0.3567999999999999</c:v>
                </c:pt>
                <c:pt idx="20">
                  <c:v>0.37679999999999991</c:v>
                </c:pt>
                <c:pt idx="21">
                  <c:v>0.39279999999999987</c:v>
                </c:pt>
                <c:pt idx="22">
                  <c:v>0.42149999999999987</c:v>
                </c:pt>
                <c:pt idx="23">
                  <c:v>0.4489999999999999</c:v>
                </c:pt>
                <c:pt idx="24">
                  <c:v>0.4756999999999999</c:v>
                </c:pt>
                <c:pt idx="25">
                  <c:v>0.49859999999999988</c:v>
                </c:pt>
                <c:pt idx="26">
                  <c:v>0.5200999999999999</c:v>
                </c:pt>
                <c:pt idx="27">
                  <c:v>0.5403</c:v>
                </c:pt>
                <c:pt idx="28">
                  <c:v>0.55489999999999995</c:v>
                </c:pt>
                <c:pt idx="29">
                  <c:v>0.56100000000000005</c:v>
                </c:pt>
                <c:pt idx="30">
                  <c:v>0.56529999999999991</c:v>
                </c:pt>
                <c:pt idx="31">
                  <c:v>0.57909999999999995</c:v>
                </c:pt>
                <c:pt idx="32">
                  <c:v>0.60399999999999987</c:v>
                </c:pt>
                <c:pt idx="33">
                  <c:v>0.63049999999999984</c:v>
                </c:pt>
                <c:pt idx="34">
                  <c:v>0.63719999999999988</c:v>
                </c:pt>
                <c:pt idx="35">
                  <c:v>0.64339999999999997</c:v>
                </c:pt>
                <c:pt idx="36">
                  <c:v>0.65700000000000003</c:v>
                </c:pt>
                <c:pt idx="37">
                  <c:v>0.67689999999999995</c:v>
                </c:pt>
                <c:pt idx="38">
                  <c:v>0.70040000000000002</c:v>
                </c:pt>
                <c:pt idx="39">
                  <c:v>0.72319999999999995</c:v>
                </c:pt>
                <c:pt idx="40">
                  <c:v>0.74939999999999996</c:v>
                </c:pt>
                <c:pt idx="41">
                  <c:v>0.77260000000000006</c:v>
                </c:pt>
                <c:pt idx="42">
                  <c:v>0.79920000000000002</c:v>
                </c:pt>
                <c:pt idx="43">
                  <c:v>0.83050000000000002</c:v>
                </c:pt>
                <c:pt idx="44">
                  <c:v>0.871</c:v>
                </c:pt>
                <c:pt idx="45">
                  <c:v>0.90439999999999998</c:v>
                </c:pt>
                <c:pt idx="46">
                  <c:v>0.90989999999999993</c:v>
                </c:pt>
                <c:pt idx="47">
                  <c:v>0.92069999999999996</c:v>
                </c:pt>
                <c:pt idx="48">
                  <c:v>0.92359999999999987</c:v>
                </c:pt>
                <c:pt idx="49">
                  <c:v>0.92609999999999992</c:v>
                </c:pt>
                <c:pt idx="50">
                  <c:v>0.92769999999999997</c:v>
                </c:pt>
                <c:pt idx="51">
                  <c:v>0.92769999999999997</c:v>
                </c:pt>
                <c:pt idx="52">
                  <c:v>0.92769999999999997</c:v>
                </c:pt>
                <c:pt idx="53">
                  <c:v>0.92769999999999997</c:v>
                </c:pt>
                <c:pt idx="54">
                  <c:v>0.92769999999999997</c:v>
                </c:pt>
                <c:pt idx="55">
                  <c:v>0.92769999999999997</c:v>
                </c:pt>
                <c:pt idx="56">
                  <c:v>0.92769999999999997</c:v>
                </c:pt>
                <c:pt idx="57">
                  <c:v>0.92769999999999997</c:v>
                </c:pt>
                <c:pt idx="58">
                  <c:v>0.92769999999999997</c:v>
                </c:pt>
                <c:pt idx="59">
                  <c:v>0.92769999999999997</c:v>
                </c:pt>
                <c:pt idx="60">
                  <c:v>0.92769999999999997</c:v>
                </c:pt>
                <c:pt idx="61">
                  <c:v>0.92769999999999997</c:v>
                </c:pt>
                <c:pt idx="62">
                  <c:v>0.93479999999999996</c:v>
                </c:pt>
                <c:pt idx="63">
                  <c:v>0.94450000000000001</c:v>
                </c:pt>
                <c:pt idx="64">
                  <c:v>0.95910000000000006</c:v>
                </c:pt>
                <c:pt idx="65">
                  <c:v>0.97239999999999993</c:v>
                </c:pt>
                <c:pt idx="66">
                  <c:v>0.98429999999999995</c:v>
                </c:pt>
                <c:pt idx="67">
                  <c:v>1.006</c:v>
                </c:pt>
                <c:pt idx="68">
                  <c:v>1.0183</c:v>
                </c:pt>
                <c:pt idx="69">
                  <c:v>1.0195000000000001</c:v>
                </c:pt>
                <c:pt idx="70">
                  <c:v>1.0198</c:v>
                </c:pt>
                <c:pt idx="71">
                  <c:v>1.0228999999999999</c:v>
                </c:pt>
                <c:pt idx="72">
                  <c:v>1.0312000000000001</c:v>
                </c:pt>
                <c:pt idx="73">
                  <c:v>1.0376000000000001</c:v>
                </c:pt>
                <c:pt idx="74">
                  <c:v>1.0574000000000001</c:v>
                </c:pt>
                <c:pt idx="75">
                  <c:v>1.0778000000000001</c:v>
                </c:pt>
                <c:pt idx="76">
                  <c:v>1.1086</c:v>
                </c:pt>
                <c:pt idx="77">
                  <c:v>1.1392</c:v>
                </c:pt>
                <c:pt idx="78">
                  <c:v>1.1721000000000001</c:v>
                </c:pt>
                <c:pt idx="79">
                  <c:v>1.2077</c:v>
                </c:pt>
                <c:pt idx="80">
                  <c:v>1.2424999999999999</c:v>
                </c:pt>
                <c:pt idx="81">
                  <c:v>1.2852999999999999</c:v>
                </c:pt>
                <c:pt idx="82">
                  <c:v>1.3351</c:v>
                </c:pt>
                <c:pt idx="83">
                  <c:v>1.3691999999999998</c:v>
                </c:pt>
                <c:pt idx="84">
                  <c:v>1.4005999999999998</c:v>
                </c:pt>
                <c:pt idx="85">
                  <c:v>1.4313999999999998</c:v>
                </c:pt>
                <c:pt idx="86">
                  <c:v>1.4601</c:v>
                </c:pt>
                <c:pt idx="87">
                  <c:v>1.4916999999999998</c:v>
                </c:pt>
                <c:pt idx="88">
                  <c:v>1.5216999999999998</c:v>
                </c:pt>
                <c:pt idx="89">
                  <c:v>1.5389999999999997</c:v>
                </c:pt>
                <c:pt idx="90">
                  <c:v>1.5457999999999996</c:v>
                </c:pt>
                <c:pt idx="91">
                  <c:v>1.5516999999999999</c:v>
                </c:pt>
                <c:pt idx="92">
                  <c:v>1.5596999999999999</c:v>
                </c:pt>
                <c:pt idx="93">
                  <c:v>1.5689</c:v>
                </c:pt>
                <c:pt idx="94">
                  <c:v>1.5748</c:v>
                </c:pt>
                <c:pt idx="95">
                  <c:v>1.5763</c:v>
                </c:pt>
                <c:pt idx="96">
                  <c:v>1.5763</c:v>
                </c:pt>
                <c:pt idx="97">
                  <c:v>1.5763</c:v>
                </c:pt>
                <c:pt idx="98">
                  <c:v>1.5763</c:v>
                </c:pt>
                <c:pt idx="99">
                  <c:v>1.5763</c:v>
                </c:pt>
                <c:pt idx="100">
                  <c:v>1.5763</c:v>
                </c:pt>
                <c:pt idx="101">
                  <c:v>1.5763</c:v>
                </c:pt>
                <c:pt idx="102">
                  <c:v>1.5763</c:v>
                </c:pt>
                <c:pt idx="103">
                  <c:v>1.5763</c:v>
                </c:pt>
                <c:pt idx="104">
                  <c:v>1.5783</c:v>
                </c:pt>
                <c:pt idx="105">
                  <c:v>1.5848</c:v>
                </c:pt>
                <c:pt idx="106">
                  <c:v>1.5848</c:v>
                </c:pt>
                <c:pt idx="107">
                  <c:v>1.5848</c:v>
                </c:pt>
                <c:pt idx="108">
                  <c:v>1.5848</c:v>
                </c:pt>
                <c:pt idx="109">
                  <c:v>1.5848</c:v>
                </c:pt>
                <c:pt idx="110">
                  <c:v>1.5873999999999999</c:v>
                </c:pt>
                <c:pt idx="111">
                  <c:v>1.5932999999999999</c:v>
                </c:pt>
                <c:pt idx="112">
                  <c:v>1.6020000000000001</c:v>
                </c:pt>
                <c:pt idx="113">
                  <c:v>1.6054999999999999</c:v>
                </c:pt>
                <c:pt idx="114">
                  <c:v>1.6104000000000001</c:v>
                </c:pt>
                <c:pt idx="115">
                  <c:v>1.6143000000000003</c:v>
                </c:pt>
                <c:pt idx="116">
                  <c:v>1.6180000000000003</c:v>
                </c:pt>
                <c:pt idx="117">
                  <c:v>1.6192000000000002</c:v>
                </c:pt>
                <c:pt idx="118">
                  <c:v>1.6192000000000002</c:v>
                </c:pt>
                <c:pt idx="119">
                  <c:v>1.6192000000000002</c:v>
                </c:pt>
                <c:pt idx="120">
                  <c:v>1.6200000000000003</c:v>
                </c:pt>
                <c:pt idx="121">
                  <c:v>1.6200000000000003</c:v>
                </c:pt>
                <c:pt idx="122">
                  <c:v>1.6200000000000003</c:v>
                </c:pt>
                <c:pt idx="123">
                  <c:v>1.6200000000000003</c:v>
                </c:pt>
                <c:pt idx="124">
                  <c:v>1.6262000000000003</c:v>
                </c:pt>
                <c:pt idx="125">
                  <c:v>1.6279000000000003</c:v>
                </c:pt>
                <c:pt idx="126">
                  <c:v>1.6295000000000002</c:v>
                </c:pt>
                <c:pt idx="127">
                  <c:v>1.6303000000000001</c:v>
                </c:pt>
                <c:pt idx="128">
                  <c:v>1.6303000000000001</c:v>
                </c:pt>
                <c:pt idx="129">
                  <c:v>1.6303000000000001</c:v>
                </c:pt>
                <c:pt idx="130">
                  <c:v>1.6303000000000001</c:v>
                </c:pt>
                <c:pt idx="131">
                  <c:v>1.6303000000000001</c:v>
                </c:pt>
                <c:pt idx="132">
                  <c:v>1.6303000000000001</c:v>
                </c:pt>
                <c:pt idx="133">
                  <c:v>1.6312000000000002</c:v>
                </c:pt>
                <c:pt idx="134">
                  <c:v>1.6312000000000002</c:v>
                </c:pt>
                <c:pt idx="135">
                  <c:v>1.6312000000000002</c:v>
                </c:pt>
                <c:pt idx="136">
                  <c:v>1.6312000000000002</c:v>
                </c:pt>
                <c:pt idx="137">
                  <c:v>1.6344000000000003</c:v>
                </c:pt>
                <c:pt idx="138">
                  <c:v>1.6371000000000004</c:v>
                </c:pt>
                <c:pt idx="139">
                  <c:v>1.6488000000000005</c:v>
                </c:pt>
                <c:pt idx="140">
                  <c:v>1.6666000000000003</c:v>
                </c:pt>
                <c:pt idx="141">
                  <c:v>1.6764000000000003</c:v>
                </c:pt>
                <c:pt idx="142">
                  <c:v>1.6872000000000003</c:v>
                </c:pt>
                <c:pt idx="143">
                  <c:v>1.6886000000000003</c:v>
                </c:pt>
                <c:pt idx="144">
                  <c:v>1.6886000000000003</c:v>
                </c:pt>
                <c:pt idx="145">
                  <c:v>1.6886000000000003</c:v>
                </c:pt>
                <c:pt idx="146">
                  <c:v>1.6899000000000004</c:v>
                </c:pt>
                <c:pt idx="147">
                  <c:v>1.6911000000000003</c:v>
                </c:pt>
                <c:pt idx="148">
                  <c:v>1.6911000000000003</c:v>
                </c:pt>
                <c:pt idx="149">
                  <c:v>1.6911000000000003</c:v>
                </c:pt>
                <c:pt idx="150">
                  <c:v>1.6911000000000003</c:v>
                </c:pt>
                <c:pt idx="151">
                  <c:v>1.6911000000000003</c:v>
                </c:pt>
                <c:pt idx="152">
                  <c:v>1.6911000000000003</c:v>
                </c:pt>
                <c:pt idx="153">
                  <c:v>1.6911000000000003</c:v>
                </c:pt>
                <c:pt idx="154">
                  <c:v>1.6911000000000003</c:v>
                </c:pt>
                <c:pt idx="155">
                  <c:v>1.6911000000000003</c:v>
                </c:pt>
                <c:pt idx="156">
                  <c:v>1.6911000000000003</c:v>
                </c:pt>
                <c:pt idx="157">
                  <c:v>1.6911000000000003</c:v>
                </c:pt>
                <c:pt idx="158">
                  <c:v>1.6911000000000003</c:v>
                </c:pt>
                <c:pt idx="159">
                  <c:v>1.6911000000000003</c:v>
                </c:pt>
                <c:pt idx="160">
                  <c:v>1.6911000000000003</c:v>
                </c:pt>
                <c:pt idx="161">
                  <c:v>1.6911000000000003</c:v>
                </c:pt>
                <c:pt idx="162">
                  <c:v>1.6911000000000003</c:v>
                </c:pt>
                <c:pt idx="163">
                  <c:v>1.6911000000000003</c:v>
                </c:pt>
                <c:pt idx="164">
                  <c:v>1.6911000000000003</c:v>
                </c:pt>
                <c:pt idx="165">
                  <c:v>1.6911000000000003</c:v>
                </c:pt>
                <c:pt idx="166">
                  <c:v>1.6911000000000003</c:v>
                </c:pt>
                <c:pt idx="167">
                  <c:v>1.6911000000000003</c:v>
                </c:pt>
                <c:pt idx="168">
                  <c:v>1.6911000000000003</c:v>
                </c:pt>
                <c:pt idx="169">
                  <c:v>1.6911000000000003</c:v>
                </c:pt>
                <c:pt idx="170">
                  <c:v>1.6911000000000003</c:v>
                </c:pt>
                <c:pt idx="171">
                  <c:v>1.6911000000000003</c:v>
                </c:pt>
                <c:pt idx="172">
                  <c:v>1.6911000000000003</c:v>
                </c:pt>
                <c:pt idx="173">
                  <c:v>1.6911000000000003</c:v>
                </c:pt>
                <c:pt idx="174">
                  <c:v>1.6911000000000003</c:v>
                </c:pt>
                <c:pt idx="175">
                  <c:v>1.6911000000000003</c:v>
                </c:pt>
                <c:pt idx="176">
                  <c:v>1.6911000000000003</c:v>
                </c:pt>
                <c:pt idx="177">
                  <c:v>1.6911000000000003</c:v>
                </c:pt>
                <c:pt idx="178">
                  <c:v>1.6911000000000003</c:v>
                </c:pt>
                <c:pt idx="179">
                  <c:v>1.6911000000000003</c:v>
                </c:pt>
                <c:pt idx="180">
                  <c:v>1.6911000000000003</c:v>
                </c:pt>
                <c:pt idx="181">
                  <c:v>1.6966000000000003</c:v>
                </c:pt>
                <c:pt idx="182">
                  <c:v>1.7064000000000004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842-4FC3-8673-21B30E2A1AC9}"/>
            </c:ext>
          </c:extLst>
        </c:ser>
        <c:ser>
          <c:idx val="4"/>
          <c:order val="1"/>
          <c:tx>
            <c:strRef>
              <c:f>'Figure 24-25'!$F$5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24-25'!$D$6:$D$188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24-25'!$F$6:$F$188</c:f>
              <c:numCache>
                <c:formatCode>#,##0.00_);\(#,##0.00\)</c:formatCode>
                <c:ptCount val="183"/>
                <c:pt idx="0">
                  <c:v>1.9800000000000002E-2</c:v>
                </c:pt>
                <c:pt idx="1">
                  <c:v>3.5700000000000003E-2</c:v>
                </c:pt>
                <c:pt idx="2">
                  <c:v>4.7600000000000003E-2</c:v>
                </c:pt>
                <c:pt idx="3">
                  <c:v>6.3700000000000007E-2</c:v>
                </c:pt>
                <c:pt idx="4">
                  <c:v>8.0599999999999991E-2</c:v>
                </c:pt>
                <c:pt idx="5">
                  <c:v>9.2899999999999996E-2</c:v>
                </c:pt>
                <c:pt idx="6">
                  <c:v>0.10349999999999998</c:v>
                </c:pt>
                <c:pt idx="7">
                  <c:v>0.11049999999999999</c:v>
                </c:pt>
                <c:pt idx="8">
                  <c:v>0.11949999999999998</c:v>
                </c:pt>
                <c:pt idx="9">
                  <c:v>0.1268</c:v>
                </c:pt>
                <c:pt idx="10">
                  <c:v>0.13449999999999998</c:v>
                </c:pt>
                <c:pt idx="11">
                  <c:v>0.14239999999999997</c:v>
                </c:pt>
                <c:pt idx="12">
                  <c:v>0.14959999999999996</c:v>
                </c:pt>
                <c:pt idx="13">
                  <c:v>0.15999999999999998</c:v>
                </c:pt>
                <c:pt idx="14">
                  <c:v>0.16999999999999998</c:v>
                </c:pt>
                <c:pt idx="15">
                  <c:v>0.17859999999999995</c:v>
                </c:pt>
                <c:pt idx="16">
                  <c:v>0.18609999999999996</c:v>
                </c:pt>
                <c:pt idx="17">
                  <c:v>0.19299999999999998</c:v>
                </c:pt>
                <c:pt idx="18">
                  <c:v>0.19949999999999998</c:v>
                </c:pt>
                <c:pt idx="19">
                  <c:v>0.20639999999999997</c:v>
                </c:pt>
                <c:pt idx="20">
                  <c:v>0.21179999999999999</c:v>
                </c:pt>
                <c:pt idx="21">
                  <c:v>0.21579999999999999</c:v>
                </c:pt>
                <c:pt idx="22">
                  <c:v>0.21889999999999998</c:v>
                </c:pt>
                <c:pt idx="23">
                  <c:v>0.22409999999999997</c:v>
                </c:pt>
                <c:pt idx="24">
                  <c:v>0.22489999999999999</c:v>
                </c:pt>
                <c:pt idx="25">
                  <c:v>0.22489999999999999</c:v>
                </c:pt>
                <c:pt idx="26">
                  <c:v>0.22489999999999999</c:v>
                </c:pt>
                <c:pt idx="27">
                  <c:v>0.22489999999999999</c:v>
                </c:pt>
                <c:pt idx="28">
                  <c:v>0.22489999999999999</c:v>
                </c:pt>
                <c:pt idx="29">
                  <c:v>0.22639999999999999</c:v>
                </c:pt>
                <c:pt idx="30">
                  <c:v>0.22769999999999999</c:v>
                </c:pt>
                <c:pt idx="31">
                  <c:v>0.22769999999999999</c:v>
                </c:pt>
                <c:pt idx="32">
                  <c:v>0.22769999999999999</c:v>
                </c:pt>
                <c:pt idx="33">
                  <c:v>0.22769999999999999</c:v>
                </c:pt>
                <c:pt idx="34">
                  <c:v>0.22769999999999999</c:v>
                </c:pt>
                <c:pt idx="35">
                  <c:v>0.22769999999999999</c:v>
                </c:pt>
                <c:pt idx="36">
                  <c:v>0.22769999999999999</c:v>
                </c:pt>
                <c:pt idx="37">
                  <c:v>0.22769999999999999</c:v>
                </c:pt>
                <c:pt idx="38">
                  <c:v>0.22769999999999999</c:v>
                </c:pt>
                <c:pt idx="39">
                  <c:v>0.22769999999999999</c:v>
                </c:pt>
                <c:pt idx="40">
                  <c:v>0.22769999999999999</c:v>
                </c:pt>
                <c:pt idx="41">
                  <c:v>0.22769999999999999</c:v>
                </c:pt>
                <c:pt idx="42">
                  <c:v>0.22769999999999999</c:v>
                </c:pt>
                <c:pt idx="43">
                  <c:v>0.22769999999999999</c:v>
                </c:pt>
                <c:pt idx="44">
                  <c:v>0.22769999999999999</c:v>
                </c:pt>
                <c:pt idx="45">
                  <c:v>0.22769999999999999</c:v>
                </c:pt>
                <c:pt idx="46">
                  <c:v>0.22769999999999999</c:v>
                </c:pt>
                <c:pt idx="47">
                  <c:v>0.22769999999999999</c:v>
                </c:pt>
                <c:pt idx="48">
                  <c:v>0.22769999999999999</c:v>
                </c:pt>
                <c:pt idx="49">
                  <c:v>0.22769999999999999</c:v>
                </c:pt>
                <c:pt idx="50">
                  <c:v>0.22769999999999999</c:v>
                </c:pt>
                <c:pt idx="51">
                  <c:v>0.22769999999999999</c:v>
                </c:pt>
                <c:pt idx="52">
                  <c:v>0.22769999999999999</c:v>
                </c:pt>
                <c:pt idx="53">
                  <c:v>0.2286</c:v>
                </c:pt>
                <c:pt idx="54">
                  <c:v>0.23019999999999999</c:v>
                </c:pt>
                <c:pt idx="55">
                  <c:v>0.2311</c:v>
                </c:pt>
                <c:pt idx="56">
                  <c:v>0.23169999999999999</c:v>
                </c:pt>
                <c:pt idx="57">
                  <c:v>0.23169999999999999</c:v>
                </c:pt>
                <c:pt idx="58">
                  <c:v>0.23169999999999999</c:v>
                </c:pt>
                <c:pt idx="59">
                  <c:v>0.23169999999999999</c:v>
                </c:pt>
                <c:pt idx="60">
                  <c:v>0.23579999999999998</c:v>
                </c:pt>
                <c:pt idx="61">
                  <c:v>0.2397</c:v>
                </c:pt>
                <c:pt idx="62">
                  <c:v>0.2397</c:v>
                </c:pt>
                <c:pt idx="63">
                  <c:v>0.2397</c:v>
                </c:pt>
                <c:pt idx="64">
                  <c:v>0.2397</c:v>
                </c:pt>
                <c:pt idx="65">
                  <c:v>0.2397</c:v>
                </c:pt>
                <c:pt idx="66">
                  <c:v>0.2397</c:v>
                </c:pt>
                <c:pt idx="67">
                  <c:v>0.2397</c:v>
                </c:pt>
                <c:pt idx="68">
                  <c:v>0.2397</c:v>
                </c:pt>
                <c:pt idx="69">
                  <c:v>0.2397</c:v>
                </c:pt>
                <c:pt idx="70">
                  <c:v>0.2397</c:v>
                </c:pt>
                <c:pt idx="71">
                  <c:v>0.2397</c:v>
                </c:pt>
                <c:pt idx="72">
                  <c:v>0.2397</c:v>
                </c:pt>
                <c:pt idx="73">
                  <c:v>0.2397</c:v>
                </c:pt>
                <c:pt idx="74">
                  <c:v>0.24349999999999999</c:v>
                </c:pt>
                <c:pt idx="75">
                  <c:v>0.2485</c:v>
                </c:pt>
                <c:pt idx="76">
                  <c:v>0.252</c:v>
                </c:pt>
                <c:pt idx="77">
                  <c:v>0.25459999999999999</c:v>
                </c:pt>
                <c:pt idx="78">
                  <c:v>0.26089999999999997</c:v>
                </c:pt>
                <c:pt idx="79">
                  <c:v>0.26539999999999997</c:v>
                </c:pt>
                <c:pt idx="80">
                  <c:v>0.26919999999999999</c:v>
                </c:pt>
                <c:pt idx="81">
                  <c:v>0.26989999999999997</c:v>
                </c:pt>
                <c:pt idx="82">
                  <c:v>0.27039999999999997</c:v>
                </c:pt>
                <c:pt idx="83">
                  <c:v>0.27039999999999997</c:v>
                </c:pt>
                <c:pt idx="84">
                  <c:v>0.27039999999999997</c:v>
                </c:pt>
                <c:pt idx="85">
                  <c:v>0.27039999999999997</c:v>
                </c:pt>
                <c:pt idx="86">
                  <c:v>0.27039999999999997</c:v>
                </c:pt>
                <c:pt idx="87">
                  <c:v>0.27039999999999997</c:v>
                </c:pt>
                <c:pt idx="88">
                  <c:v>0.27039999999999997</c:v>
                </c:pt>
                <c:pt idx="89">
                  <c:v>0.27039999999999997</c:v>
                </c:pt>
                <c:pt idx="90">
                  <c:v>0.27039999999999997</c:v>
                </c:pt>
                <c:pt idx="91">
                  <c:v>0.27039999999999997</c:v>
                </c:pt>
                <c:pt idx="92">
                  <c:v>0.27039999999999997</c:v>
                </c:pt>
                <c:pt idx="93">
                  <c:v>0.27039999999999997</c:v>
                </c:pt>
                <c:pt idx="94">
                  <c:v>0.27039999999999997</c:v>
                </c:pt>
                <c:pt idx="95">
                  <c:v>0.27039999999999997</c:v>
                </c:pt>
                <c:pt idx="96">
                  <c:v>0.27039999999999997</c:v>
                </c:pt>
                <c:pt idx="97">
                  <c:v>0.27039999999999997</c:v>
                </c:pt>
                <c:pt idx="98">
                  <c:v>0.27039999999999997</c:v>
                </c:pt>
                <c:pt idx="99">
                  <c:v>0.27039999999999997</c:v>
                </c:pt>
                <c:pt idx="100">
                  <c:v>0.27039999999999997</c:v>
                </c:pt>
                <c:pt idx="101">
                  <c:v>0.27039999999999997</c:v>
                </c:pt>
                <c:pt idx="102">
                  <c:v>0.27039999999999997</c:v>
                </c:pt>
                <c:pt idx="103">
                  <c:v>0.27039999999999997</c:v>
                </c:pt>
                <c:pt idx="104">
                  <c:v>0.27039999999999997</c:v>
                </c:pt>
                <c:pt idx="105">
                  <c:v>0.27039999999999997</c:v>
                </c:pt>
                <c:pt idx="106">
                  <c:v>0.27039999999999997</c:v>
                </c:pt>
                <c:pt idx="107">
                  <c:v>0.27039999999999997</c:v>
                </c:pt>
                <c:pt idx="108">
                  <c:v>0.27039999999999997</c:v>
                </c:pt>
                <c:pt idx="109">
                  <c:v>0.27039999999999997</c:v>
                </c:pt>
                <c:pt idx="110">
                  <c:v>0.27039999999999997</c:v>
                </c:pt>
                <c:pt idx="111">
                  <c:v>0.27039999999999997</c:v>
                </c:pt>
                <c:pt idx="112">
                  <c:v>0.27039999999999997</c:v>
                </c:pt>
                <c:pt idx="113">
                  <c:v>0.27039999999999997</c:v>
                </c:pt>
                <c:pt idx="114">
                  <c:v>0.27039999999999997</c:v>
                </c:pt>
                <c:pt idx="115">
                  <c:v>0.27039999999999997</c:v>
                </c:pt>
                <c:pt idx="116">
                  <c:v>0.27039999999999997</c:v>
                </c:pt>
                <c:pt idx="117">
                  <c:v>0.27039999999999997</c:v>
                </c:pt>
                <c:pt idx="118">
                  <c:v>0.27039999999999997</c:v>
                </c:pt>
                <c:pt idx="119">
                  <c:v>0.27039999999999997</c:v>
                </c:pt>
                <c:pt idx="120">
                  <c:v>0.27039999999999997</c:v>
                </c:pt>
                <c:pt idx="121">
                  <c:v>0.27039999999999997</c:v>
                </c:pt>
                <c:pt idx="122">
                  <c:v>0.27039999999999997</c:v>
                </c:pt>
                <c:pt idx="123">
                  <c:v>0.27039999999999997</c:v>
                </c:pt>
                <c:pt idx="124">
                  <c:v>0.27039999999999997</c:v>
                </c:pt>
                <c:pt idx="125">
                  <c:v>0.27039999999999997</c:v>
                </c:pt>
                <c:pt idx="126">
                  <c:v>0.27039999999999997</c:v>
                </c:pt>
                <c:pt idx="127">
                  <c:v>0.27039999999999997</c:v>
                </c:pt>
                <c:pt idx="128">
                  <c:v>0.27039999999999997</c:v>
                </c:pt>
                <c:pt idx="129">
                  <c:v>0.27039999999999997</c:v>
                </c:pt>
                <c:pt idx="130">
                  <c:v>0.27039999999999997</c:v>
                </c:pt>
                <c:pt idx="131">
                  <c:v>0.27039999999999997</c:v>
                </c:pt>
                <c:pt idx="132">
                  <c:v>0.27039999999999997</c:v>
                </c:pt>
                <c:pt idx="133">
                  <c:v>0.27039999999999997</c:v>
                </c:pt>
                <c:pt idx="134">
                  <c:v>0.27039999999999997</c:v>
                </c:pt>
                <c:pt idx="135">
                  <c:v>0.27039999999999997</c:v>
                </c:pt>
                <c:pt idx="136">
                  <c:v>0.27039999999999997</c:v>
                </c:pt>
                <c:pt idx="137">
                  <c:v>0.27039999999999997</c:v>
                </c:pt>
                <c:pt idx="138">
                  <c:v>0.27039999999999997</c:v>
                </c:pt>
                <c:pt idx="139">
                  <c:v>0.27039999999999997</c:v>
                </c:pt>
                <c:pt idx="140">
                  <c:v>0.27250000000000002</c:v>
                </c:pt>
                <c:pt idx="141">
                  <c:v>0.27360000000000001</c:v>
                </c:pt>
                <c:pt idx="142">
                  <c:v>0.27740000000000004</c:v>
                </c:pt>
                <c:pt idx="143">
                  <c:v>0.28020000000000006</c:v>
                </c:pt>
                <c:pt idx="144">
                  <c:v>0.28020000000000006</c:v>
                </c:pt>
                <c:pt idx="145">
                  <c:v>0.28020000000000006</c:v>
                </c:pt>
                <c:pt idx="146">
                  <c:v>0.28110000000000002</c:v>
                </c:pt>
                <c:pt idx="147">
                  <c:v>0.28220000000000006</c:v>
                </c:pt>
                <c:pt idx="148">
                  <c:v>0.28350000000000003</c:v>
                </c:pt>
                <c:pt idx="149">
                  <c:v>0.28570000000000007</c:v>
                </c:pt>
                <c:pt idx="150">
                  <c:v>0.28650000000000003</c:v>
                </c:pt>
                <c:pt idx="151">
                  <c:v>0.28800000000000003</c:v>
                </c:pt>
                <c:pt idx="152">
                  <c:v>0.28960000000000008</c:v>
                </c:pt>
                <c:pt idx="153">
                  <c:v>0.29120000000000013</c:v>
                </c:pt>
                <c:pt idx="154">
                  <c:v>0.29320000000000013</c:v>
                </c:pt>
                <c:pt idx="155">
                  <c:v>0.29560000000000008</c:v>
                </c:pt>
                <c:pt idx="156">
                  <c:v>0.29980000000000007</c:v>
                </c:pt>
                <c:pt idx="157">
                  <c:v>0.30060000000000009</c:v>
                </c:pt>
                <c:pt idx="158">
                  <c:v>0.30300000000000005</c:v>
                </c:pt>
                <c:pt idx="159">
                  <c:v>0.30410000000000009</c:v>
                </c:pt>
                <c:pt idx="160">
                  <c:v>0.30450000000000005</c:v>
                </c:pt>
                <c:pt idx="161">
                  <c:v>0.3071000000000001</c:v>
                </c:pt>
                <c:pt idx="162">
                  <c:v>0.30970000000000009</c:v>
                </c:pt>
                <c:pt idx="163">
                  <c:v>0.31190000000000007</c:v>
                </c:pt>
                <c:pt idx="164">
                  <c:v>0.31440000000000007</c:v>
                </c:pt>
                <c:pt idx="165">
                  <c:v>0.31700000000000012</c:v>
                </c:pt>
                <c:pt idx="166">
                  <c:v>0.31700000000000012</c:v>
                </c:pt>
                <c:pt idx="167">
                  <c:v>0.31700000000000012</c:v>
                </c:pt>
                <c:pt idx="168">
                  <c:v>0.31700000000000012</c:v>
                </c:pt>
                <c:pt idx="169">
                  <c:v>0.31700000000000012</c:v>
                </c:pt>
                <c:pt idx="170">
                  <c:v>0.31850000000000012</c:v>
                </c:pt>
                <c:pt idx="171">
                  <c:v>0.32230000000000014</c:v>
                </c:pt>
                <c:pt idx="172">
                  <c:v>0.32410000000000011</c:v>
                </c:pt>
                <c:pt idx="173">
                  <c:v>0.32660000000000011</c:v>
                </c:pt>
                <c:pt idx="174">
                  <c:v>0.32740000000000014</c:v>
                </c:pt>
                <c:pt idx="175">
                  <c:v>0.32990000000000014</c:v>
                </c:pt>
                <c:pt idx="176">
                  <c:v>0.33270000000000016</c:v>
                </c:pt>
                <c:pt idx="177">
                  <c:v>0.33750000000000019</c:v>
                </c:pt>
                <c:pt idx="178">
                  <c:v>0.35290000000000016</c:v>
                </c:pt>
                <c:pt idx="179">
                  <c:v>0.36350000000000016</c:v>
                </c:pt>
                <c:pt idx="180">
                  <c:v>0.36910000000000021</c:v>
                </c:pt>
                <c:pt idx="181">
                  <c:v>0.37430000000000019</c:v>
                </c:pt>
                <c:pt idx="182">
                  <c:v>0.37850000000000017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842-4FC3-8673-21B30E2A1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37746703"/>
        <c:axId val="2037743343"/>
      </c:lineChart>
      <c:dateAx>
        <c:axId val="203774670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743343"/>
        <c:crosses val="autoZero"/>
        <c:auto val="1"/>
        <c:lblOffset val="100"/>
        <c:baseTimeUnit val="days"/>
      </c:dateAx>
      <c:valAx>
        <c:axId val="20377433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Demand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7746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100" b="0" i="0" u="none" strike="noStrike" kern="1200" spc="0" baseline="0">
                <a:solidFill>
                  <a:schemeClr val="tx1"/>
                </a:solidFill>
                <a:latin typeface="Tenorite" panose="00000500000000000000" pitchFamily="2" charset="0"/>
                <a:ea typeface="+mn-ea"/>
                <a:cs typeface="+mn-cs"/>
              </a:defRPr>
            </a:pPr>
            <a:r>
              <a:rPr lang="en-GB" sz="1100" b="0" i="0" u="none" strike="noStrike" kern="1200" spc="0" baseline="0">
                <a:solidFill>
                  <a:schemeClr val="tx1"/>
                </a:solidFill>
                <a:latin typeface="Tenorite" panose="00000500000000000000" pitchFamily="2" charset="0"/>
                <a:cs typeface="Segoe UI Semibold" panose="020B0702040204020203" pitchFamily="34" charset="0"/>
              </a:rPr>
              <a:t>Total NTS Storage Withdrawal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100" b="0" i="0" u="none" strike="noStrike" kern="1200" spc="0" baseline="0">
              <a:solidFill>
                <a:schemeClr val="tx1"/>
              </a:solidFill>
              <a:latin typeface="Tenorite" panose="00000500000000000000" pitchFamily="2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26'!$B$2</c:f>
              <c:strCache>
                <c:ptCount val="1"/>
                <c:pt idx="0">
                  <c:v>2023/24</c:v>
                </c:pt>
              </c:strCache>
            </c:strRef>
          </c:tx>
          <c:spPr>
            <a:ln w="19050" cap="rnd">
              <a:solidFill>
                <a:srgbClr val="02732A"/>
              </a:solidFill>
              <a:round/>
            </a:ln>
            <a:effectLst/>
          </c:spPr>
          <c:marker>
            <c:symbol val="none"/>
          </c:marker>
          <c:cat>
            <c:numRef>
              <c:f>'Figure 26'!$A$3:$A$185</c:f>
              <c:numCache>
                <c:formatCode>d\-mmm</c:formatCode>
                <c:ptCount val="183"/>
                <c:pt idx="0">
                  <c:v>37895</c:v>
                </c:pt>
                <c:pt idx="1">
                  <c:v>37896</c:v>
                </c:pt>
                <c:pt idx="2">
                  <c:v>37897</c:v>
                </c:pt>
                <c:pt idx="3">
                  <c:v>37898</c:v>
                </c:pt>
                <c:pt idx="4">
                  <c:v>37899</c:v>
                </c:pt>
                <c:pt idx="5">
                  <c:v>37900</c:v>
                </c:pt>
                <c:pt idx="6">
                  <c:v>37901</c:v>
                </c:pt>
                <c:pt idx="7">
                  <c:v>37902</c:v>
                </c:pt>
                <c:pt idx="8">
                  <c:v>37903</c:v>
                </c:pt>
                <c:pt idx="9">
                  <c:v>37904</c:v>
                </c:pt>
                <c:pt idx="10">
                  <c:v>37905</c:v>
                </c:pt>
                <c:pt idx="11">
                  <c:v>37906</c:v>
                </c:pt>
                <c:pt idx="12">
                  <c:v>37907</c:v>
                </c:pt>
                <c:pt idx="13">
                  <c:v>37908</c:v>
                </c:pt>
                <c:pt idx="14">
                  <c:v>37909</c:v>
                </c:pt>
                <c:pt idx="15">
                  <c:v>37910</c:v>
                </c:pt>
                <c:pt idx="16">
                  <c:v>37911</c:v>
                </c:pt>
                <c:pt idx="17">
                  <c:v>37912</c:v>
                </c:pt>
                <c:pt idx="18">
                  <c:v>37913</c:v>
                </c:pt>
                <c:pt idx="19">
                  <c:v>37914</c:v>
                </c:pt>
                <c:pt idx="20">
                  <c:v>37915</c:v>
                </c:pt>
                <c:pt idx="21">
                  <c:v>37916</c:v>
                </c:pt>
                <c:pt idx="22">
                  <c:v>37917</c:v>
                </c:pt>
                <c:pt idx="23">
                  <c:v>37918</c:v>
                </c:pt>
                <c:pt idx="24">
                  <c:v>37919</c:v>
                </c:pt>
                <c:pt idx="25">
                  <c:v>37920</c:v>
                </c:pt>
                <c:pt idx="26">
                  <c:v>37921</c:v>
                </c:pt>
                <c:pt idx="27">
                  <c:v>37922</c:v>
                </c:pt>
                <c:pt idx="28">
                  <c:v>37923</c:v>
                </c:pt>
                <c:pt idx="29">
                  <c:v>37924</c:v>
                </c:pt>
                <c:pt idx="30">
                  <c:v>37925</c:v>
                </c:pt>
                <c:pt idx="31">
                  <c:v>37926</c:v>
                </c:pt>
                <c:pt idx="32">
                  <c:v>37927</c:v>
                </c:pt>
                <c:pt idx="33">
                  <c:v>37928</c:v>
                </c:pt>
                <c:pt idx="34">
                  <c:v>37929</c:v>
                </c:pt>
                <c:pt idx="35">
                  <c:v>37930</c:v>
                </c:pt>
                <c:pt idx="36">
                  <c:v>37931</c:v>
                </c:pt>
                <c:pt idx="37">
                  <c:v>37932</c:v>
                </c:pt>
                <c:pt idx="38">
                  <c:v>37933</c:v>
                </c:pt>
                <c:pt idx="39">
                  <c:v>37934</c:v>
                </c:pt>
                <c:pt idx="40">
                  <c:v>37935</c:v>
                </c:pt>
                <c:pt idx="41">
                  <c:v>37936</c:v>
                </c:pt>
                <c:pt idx="42">
                  <c:v>37937</c:v>
                </c:pt>
                <c:pt idx="43">
                  <c:v>37938</c:v>
                </c:pt>
                <c:pt idx="44">
                  <c:v>37939</c:v>
                </c:pt>
                <c:pt idx="45">
                  <c:v>37940</c:v>
                </c:pt>
                <c:pt idx="46">
                  <c:v>37941</c:v>
                </c:pt>
                <c:pt idx="47">
                  <c:v>37942</c:v>
                </c:pt>
                <c:pt idx="48">
                  <c:v>37943</c:v>
                </c:pt>
                <c:pt idx="49">
                  <c:v>37944</c:v>
                </c:pt>
                <c:pt idx="50">
                  <c:v>37945</c:v>
                </c:pt>
                <c:pt idx="51">
                  <c:v>37946</c:v>
                </c:pt>
                <c:pt idx="52">
                  <c:v>37947</c:v>
                </c:pt>
                <c:pt idx="53">
                  <c:v>37948</c:v>
                </c:pt>
                <c:pt idx="54">
                  <c:v>37949</c:v>
                </c:pt>
                <c:pt idx="55">
                  <c:v>37950</c:v>
                </c:pt>
                <c:pt idx="56">
                  <c:v>37951</c:v>
                </c:pt>
                <c:pt idx="57">
                  <c:v>37952</c:v>
                </c:pt>
                <c:pt idx="58">
                  <c:v>37953</c:v>
                </c:pt>
                <c:pt idx="59">
                  <c:v>37954</c:v>
                </c:pt>
                <c:pt idx="60">
                  <c:v>37955</c:v>
                </c:pt>
                <c:pt idx="61">
                  <c:v>37956</c:v>
                </c:pt>
                <c:pt idx="62">
                  <c:v>37957</c:v>
                </c:pt>
                <c:pt idx="63">
                  <c:v>37958</c:v>
                </c:pt>
                <c:pt idx="64">
                  <c:v>37959</c:v>
                </c:pt>
                <c:pt idx="65">
                  <c:v>37960</c:v>
                </c:pt>
                <c:pt idx="66">
                  <c:v>37961</c:v>
                </c:pt>
                <c:pt idx="67">
                  <c:v>37962</c:v>
                </c:pt>
                <c:pt idx="68">
                  <c:v>37963</c:v>
                </c:pt>
                <c:pt idx="69">
                  <c:v>37964</c:v>
                </c:pt>
                <c:pt idx="70">
                  <c:v>37965</c:v>
                </c:pt>
                <c:pt idx="71">
                  <c:v>37966</c:v>
                </c:pt>
                <c:pt idx="72">
                  <c:v>37967</c:v>
                </c:pt>
                <c:pt idx="73">
                  <c:v>37968</c:v>
                </c:pt>
                <c:pt idx="74">
                  <c:v>37969</c:v>
                </c:pt>
                <c:pt idx="75">
                  <c:v>37970</c:v>
                </c:pt>
                <c:pt idx="76">
                  <c:v>37971</c:v>
                </c:pt>
                <c:pt idx="77">
                  <c:v>37972</c:v>
                </c:pt>
                <c:pt idx="78">
                  <c:v>37973</c:v>
                </c:pt>
                <c:pt idx="79">
                  <c:v>37974</c:v>
                </c:pt>
                <c:pt idx="80">
                  <c:v>37975</c:v>
                </c:pt>
                <c:pt idx="81">
                  <c:v>37976</c:v>
                </c:pt>
                <c:pt idx="82">
                  <c:v>37977</c:v>
                </c:pt>
                <c:pt idx="83">
                  <c:v>37978</c:v>
                </c:pt>
                <c:pt idx="84">
                  <c:v>37979</c:v>
                </c:pt>
                <c:pt idx="85">
                  <c:v>37980</c:v>
                </c:pt>
                <c:pt idx="86">
                  <c:v>37981</c:v>
                </c:pt>
                <c:pt idx="87">
                  <c:v>37982</c:v>
                </c:pt>
                <c:pt idx="88">
                  <c:v>37983</c:v>
                </c:pt>
                <c:pt idx="89">
                  <c:v>37984</c:v>
                </c:pt>
                <c:pt idx="90">
                  <c:v>37985</c:v>
                </c:pt>
                <c:pt idx="91">
                  <c:v>37986</c:v>
                </c:pt>
                <c:pt idx="92">
                  <c:v>37987</c:v>
                </c:pt>
                <c:pt idx="93">
                  <c:v>37988</c:v>
                </c:pt>
                <c:pt idx="94">
                  <c:v>37989</c:v>
                </c:pt>
                <c:pt idx="95">
                  <c:v>37990</c:v>
                </c:pt>
                <c:pt idx="96">
                  <c:v>37991</c:v>
                </c:pt>
                <c:pt idx="97">
                  <c:v>37992</c:v>
                </c:pt>
                <c:pt idx="98">
                  <c:v>37993</c:v>
                </c:pt>
                <c:pt idx="99">
                  <c:v>37994</c:v>
                </c:pt>
                <c:pt idx="100">
                  <c:v>37995</c:v>
                </c:pt>
                <c:pt idx="101">
                  <c:v>37996</c:v>
                </c:pt>
                <c:pt idx="102">
                  <c:v>37997</c:v>
                </c:pt>
                <c:pt idx="103">
                  <c:v>37998</c:v>
                </c:pt>
                <c:pt idx="104">
                  <c:v>37999</c:v>
                </c:pt>
                <c:pt idx="105">
                  <c:v>38000</c:v>
                </c:pt>
                <c:pt idx="106">
                  <c:v>38001</c:v>
                </c:pt>
                <c:pt idx="107">
                  <c:v>38002</c:v>
                </c:pt>
                <c:pt idx="108">
                  <c:v>38003</c:v>
                </c:pt>
                <c:pt idx="109">
                  <c:v>38004</c:v>
                </c:pt>
                <c:pt idx="110">
                  <c:v>38005</c:v>
                </c:pt>
                <c:pt idx="111">
                  <c:v>38006</c:v>
                </c:pt>
                <c:pt idx="112">
                  <c:v>38007</c:v>
                </c:pt>
                <c:pt idx="113">
                  <c:v>38008</c:v>
                </c:pt>
                <c:pt idx="114">
                  <c:v>38009</c:v>
                </c:pt>
                <c:pt idx="115">
                  <c:v>38010</c:v>
                </c:pt>
                <c:pt idx="116">
                  <c:v>38011</c:v>
                </c:pt>
                <c:pt idx="117">
                  <c:v>38012</c:v>
                </c:pt>
                <c:pt idx="118">
                  <c:v>38013</c:v>
                </c:pt>
                <c:pt idx="119">
                  <c:v>38014</c:v>
                </c:pt>
                <c:pt idx="120">
                  <c:v>38015</c:v>
                </c:pt>
                <c:pt idx="121">
                  <c:v>38016</c:v>
                </c:pt>
                <c:pt idx="122">
                  <c:v>38017</c:v>
                </c:pt>
                <c:pt idx="123">
                  <c:v>38018</c:v>
                </c:pt>
                <c:pt idx="124">
                  <c:v>38019</c:v>
                </c:pt>
                <c:pt idx="125">
                  <c:v>38020</c:v>
                </c:pt>
                <c:pt idx="126">
                  <c:v>38021</c:v>
                </c:pt>
                <c:pt idx="127">
                  <c:v>38022</c:v>
                </c:pt>
                <c:pt idx="128">
                  <c:v>38023</c:v>
                </c:pt>
                <c:pt idx="129">
                  <c:v>38024</c:v>
                </c:pt>
                <c:pt idx="130">
                  <c:v>38025</c:v>
                </c:pt>
                <c:pt idx="131">
                  <c:v>38026</c:v>
                </c:pt>
                <c:pt idx="132">
                  <c:v>38027</c:v>
                </c:pt>
                <c:pt idx="133">
                  <c:v>38028</c:v>
                </c:pt>
                <c:pt idx="134">
                  <c:v>38029</c:v>
                </c:pt>
                <c:pt idx="135">
                  <c:v>38030</c:v>
                </c:pt>
                <c:pt idx="136">
                  <c:v>38031</c:v>
                </c:pt>
                <c:pt idx="137">
                  <c:v>38032</c:v>
                </c:pt>
                <c:pt idx="138">
                  <c:v>38033</c:v>
                </c:pt>
                <c:pt idx="139">
                  <c:v>38034</c:v>
                </c:pt>
                <c:pt idx="140">
                  <c:v>38035</c:v>
                </c:pt>
                <c:pt idx="141">
                  <c:v>38036</c:v>
                </c:pt>
                <c:pt idx="142">
                  <c:v>38037</c:v>
                </c:pt>
                <c:pt idx="143">
                  <c:v>38038</c:v>
                </c:pt>
                <c:pt idx="144">
                  <c:v>38039</c:v>
                </c:pt>
                <c:pt idx="145">
                  <c:v>38040</c:v>
                </c:pt>
                <c:pt idx="146">
                  <c:v>38041</c:v>
                </c:pt>
                <c:pt idx="147">
                  <c:v>38042</c:v>
                </c:pt>
                <c:pt idx="148">
                  <c:v>38043</c:v>
                </c:pt>
                <c:pt idx="149">
                  <c:v>38044</c:v>
                </c:pt>
                <c:pt idx="150">
                  <c:v>38045</c:v>
                </c:pt>
                <c:pt idx="151">
                  <c:v>38046</c:v>
                </c:pt>
                <c:pt idx="152">
                  <c:v>38047</c:v>
                </c:pt>
                <c:pt idx="153">
                  <c:v>38048</c:v>
                </c:pt>
                <c:pt idx="154">
                  <c:v>38049</c:v>
                </c:pt>
                <c:pt idx="155">
                  <c:v>38050</c:v>
                </c:pt>
                <c:pt idx="156">
                  <c:v>38051</c:v>
                </c:pt>
                <c:pt idx="157">
                  <c:v>38052</c:v>
                </c:pt>
                <c:pt idx="158">
                  <c:v>38053</c:v>
                </c:pt>
                <c:pt idx="159">
                  <c:v>38054</c:v>
                </c:pt>
                <c:pt idx="160">
                  <c:v>38055</c:v>
                </c:pt>
                <c:pt idx="161">
                  <c:v>38056</c:v>
                </c:pt>
                <c:pt idx="162">
                  <c:v>38057</c:v>
                </c:pt>
                <c:pt idx="163">
                  <c:v>38058</c:v>
                </c:pt>
                <c:pt idx="164">
                  <c:v>38059</c:v>
                </c:pt>
                <c:pt idx="165">
                  <c:v>38060</c:v>
                </c:pt>
                <c:pt idx="166">
                  <c:v>38061</c:v>
                </c:pt>
                <c:pt idx="167">
                  <c:v>38062</c:v>
                </c:pt>
                <c:pt idx="168">
                  <c:v>38063</c:v>
                </c:pt>
                <c:pt idx="169">
                  <c:v>38064</c:v>
                </c:pt>
                <c:pt idx="170">
                  <c:v>38065</c:v>
                </c:pt>
                <c:pt idx="171">
                  <c:v>38066</c:v>
                </c:pt>
                <c:pt idx="172">
                  <c:v>38067</c:v>
                </c:pt>
                <c:pt idx="173">
                  <c:v>38068</c:v>
                </c:pt>
                <c:pt idx="174">
                  <c:v>38069</c:v>
                </c:pt>
                <c:pt idx="175">
                  <c:v>38070</c:v>
                </c:pt>
                <c:pt idx="176">
                  <c:v>38071</c:v>
                </c:pt>
                <c:pt idx="177">
                  <c:v>38072</c:v>
                </c:pt>
                <c:pt idx="178">
                  <c:v>38073</c:v>
                </c:pt>
                <c:pt idx="179">
                  <c:v>38074</c:v>
                </c:pt>
                <c:pt idx="180">
                  <c:v>38075</c:v>
                </c:pt>
                <c:pt idx="181">
                  <c:v>38076</c:v>
                </c:pt>
                <c:pt idx="182">
                  <c:v>38077</c:v>
                </c:pt>
              </c:numCache>
            </c:numRef>
          </c:cat>
          <c:val>
            <c:numRef>
              <c:f>'Figure 26'!$B$3:$B$185</c:f>
              <c:numCache>
                <c:formatCode>0.0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0.2</c:v>
                </c:pt>
                <c:pt idx="3">
                  <c:v>0</c:v>
                </c:pt>
                <c:pt idx="4">
                  <c:v>0</c:v>
                </c:pt>
                <c:pt idx="5">
                  <c:v>0.2</c:v>
                </c:pt>
                <c:pt idx="6">
                  <c:v>0</c:v>
                </c:pt>
                <c:pt idx="7">
                  <c:v>0.4</c:v>
                </c:pt>
                <c:pt idx="8">
                  <c:v>5.4</c:v>
                </c:pt>
                <c:pt idx="9">
                  <c:v>5.3</c:v>
                </c:pt>
                <c:pt idx="10">
                  <c:v>0</c:v>
                </c:pt>
                <c:pt idx="11">
                  <c:v>1.5</c:v>
                </c:pt>
                <c:pt idx="12">
                  <c:v>0</c:v>
                </c:pt>
                <c:pt idx="13">
                  <c:v>0</c:v>
                </c:pt>
                <c:pt idx="14">
                  <c:v>2.4</c:v>
                </c:pt>
                <c:pt idx="15">
                  <c:v>28.1</c:v>
                </c:pt>
                <c:pt idx="16">
                  <c:v>13.7</c:v>
                </c:pt>
                <c:pt idx="17">
                  <c:v>2.7</c:v>
                </c:pt>
                <c:pt idx="18">
                  <c:v>0</c:v>
                </c:pt>
                <c:pt idx="19">
                  <c:v>0</c:v>
                </c:pt>
                <c:pt idx="20">
                  <c:v>0.1</c:v>
                </c:pt>
                <c:pt idx="21">
                  <c:v>8.8000000000000007</c:v>
                </c:pt>
                <c:pt idx="22">
                  <c:v>26</c:v>
                </c:pt>
                <c:pt idx="23">
                  <c:v>21</c:v>
                </c:pt>
                <c:pt idx="24">
                  <c:v>33.1</c:v>
                </c:pt>
                <c:pt idx="25">
                  <c:v>15.6</c:v>
                </c:pt>
                <c:pt idx="26">
                  <c:v>6.3</c:v>
                </c:pt>
                <c:pt idx="27">
                  <c:v>1.3</c:v>
                </c:pt>
                <c:pt idx="28">
                  <c:v>0</c:v>
                </c:pt>
                <c:pt idx="29">
                  <c:v>14.8</c:v>
                </c:pt>
                <c:pt idx="30">
                  <c:v>6.4</c:v>
                </c:pt>
                <c:pt idx="31">
                  <c:v>0</c:v>
                </c:pt>
                <c:pt idx="32">
                  <c:v>1.1000000000000001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0</c:v>
                </c:pt>
                <c:pt idx="39">
                  <c:v>12.6</c:v>
                </c:pt>
                <c:pt idx="40">
                  <c:v>12.9</c:v>
                </c:pt>
                <c:pt idx="41">
                  <c:v>12.3</c:v>
                </c:pt>
                <c:pt idx="42">
                  <c:v>10.5</c:v>
                </c:pt>
                <c:pt idx="43">
                  <c:v>0</c:v>
                </c:pt>
                <c:pt idx="44">
                  <c:v>6.3</c:v>
                </c:pt>
                <c:pt idx="45">
                  <c:v>30.9</c:v>
                </c:pt>
                <c:pt idx="46">
                  <c:v>48.4</c:v>
                </c:pt>
                <c:pt idx="47">
                  <c:v>35.9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8.5</c:v>
                </c:pt>
                <c:pt idx="52">
                  <c:v>7.1</c:v>
                </c:pt>
                <c:pt idx="53">
                  <c:v>0</c:v>
                </c:pt>
                <c:pt idx="54">
                  <c:v>10.199999999999999</c:v>
                </c:pt>
                <c:pt idx="55">
                  <c:v>15.9</c:v>
                </c:pt>
                <c:pt idx="56">
                  <c:v>29.5</c:v>
                </c:pt>
                <c:pt idx="57">
                  <c:v>11.1</c:v>
                </c:pt>
                <c:pt idx="58">
                  <c:v>39.5</c:v>
                </c:pt>
                <c:pt idx="59">
                  <c:v>71.5</c:v>
                </c:pt>
                <c:pt idx="60">
                  <c:v>91.7</c:v>
                </c:pt>
                <c:pt idx="61">
                  <c:v>76.5</c:v>
                </c:pt>
                <c:pt idx="62">
                  <c:v>60.4</c:v>
                </c:pt>
                <c:pt idx="63">
                  <c:v>14.5</c:v>
                </c:pt>
                <c:pt idx="64">
                  <c:v>17</c:v>
                </c:pt>
                <c:pt idx="65">
                  <c:v>32.200000000000003</c:v>
                </c:pt>
                <c:pt idx="66">
                  <c:v>35.4</c:v>
                </c:pt>
                <c:pt idx="67">
                  <c:v>21.5</c:v>
                </c:pt>
                <c:pt idx="68">
                  <c:v>6.7</c:v>
                </c:pt>
                <c:pt idx="69">
                  <c:v>2.7</c:v>
                </c:pt>
                <c:pt idx="70">
                  <c:v>3.6</c:v>
                </c:pt>
                <c:pt idx="71">
                  <c:v>8.1999999999999993</c:v>
                </c:pt>
                <c:pt idx="72">
                  <c:v>17.600000000000001</c:v>
                </c:pt>
                <c:pt idx="73">
                  <c:v>9.6999999999999993</c:v>
                </c:pt>
                <c:pt idx="74">
                  <c:v>31.6</c:v>
                </c:pt>
                <c:pt idx="75">
                  <c:v>7.8</c:v>
                </c:pt>
                <c:pt idx="76">
                  <c:v>1.3</c:v>
                </c:pt>
                <c:pt idx="77">
                  <c:v>1.3</c:v>
                </c:pt>
                <c:pt idx="78">
                  <c:v>1.3</c:v>
                </c:pt>
                <c:pt idx="79">
                  <c:v>1.4</c:v>
                </c:pt>
                <c:pt idx="80">
                  <c:v>5.5</c:v>
                </c:pt>
                <c:pt idx="81">
                  <c:v>6.3</c:v>
                </c:pt>
                <c:pt idx="82">
                  <c:v>2.2999999999999998</c:v>
                </c:pt>
                <c:pt idx="83">
                  <c:v>1.2</c:v>
                </c:pt>
                <c:pt idx="84">
                  <c:v>1.2</c:v>
                </c:pt>
                <c:pt idx="85">
                  <c:v>1.2</c:v>
                </c:pt>
                <c:pt idx="86">
                  <c:v>2.2000000000000002</c:v>
                </c:pt>
                <c:pt idx="87">
                  <c:v>1.2</c:v>
                </c:pt>
                <c:pt idx="88">
                  <c:v>1.2</c:v>
                </c:pt>
                <c:pt idx="89">
                  <c:v>1.2</c:v>
                </c:pt>
                <c:pt idx="90">
                  <c:v>1.3</c:v>
                </c:pt>
                <c:pt idx="91">
                  <c:v>1.2</c:v>
                </c:pt>
                <c:pt idx="92">
                  <c:v>1.2</c:v>
                </c:pt>
                <c:pt idx="93">
                  <c:v>1.3</c:v>
                </c:pt>
                <c:pt idx="94">
                  <c:v>2.7</c:v>
                </c:pt>
                <c:pt idx="95">
                  <c:v>26.9</c:v>
                </c:pt>
                <c:pt idx="96">
                  <c:v>27.5</c:v>
                </c:pt>
                <c:pt idx="97">
                  <c:v>15.2</c:v>
                </c:pt>
                <c:pt idx="98">
                  <c:v>34.700000000000003</c:v>
                </c:pt>
                <c:pt idx="99">
                  <c:v>54.9</c:v>
                </c:pt>
                <c:pt idx="100">
                  <c:v>69</c:v>
                </c:pt>
                <c:pt idx="101">
                  <c:v>76.400000000000006</c:v>
                </c:pt>
                <c:pt idx="102">
                  <c:v>59.2</c:v>
                </c:pt>
                <c:pt idx="103">
                  <c:v>51.8</c:v>
                </c:pt>
                <c:pt idx="104">
                  <c:v>30.9</c:v>
                </c:pt>
                <c:pt idx="105">
                  <c:v>21.6</c:v>
                </c:pt>
                <c:pt idx="106">
                  <c:v>68.900000000000006</c:v>
                </c:pt>
                <c:pt idx="107">
                  <c:v>74.2</c:v>
                </c:pt>
                <c:pt idx="108">
                  <c:v>77.900000000000006</c:v>
                </c:pt>
                <c:pt idx="109">
                  <c:v>84.3</c:v>
                </c:pt>
                <c:pt idx="110">
                  <c:v>52.6</c:v>
                </c:pt>
                <c:pt idx="111">
                  <c:v>21.7</c:v>
                </c:pt>
                <c:pt idx="112">
                  <c:v>8.6</c:v>
                </c:pt>
                <c:pt idx="113">
                  <c:v>8.1999999999999993</c:v>
                </c:pt>
                <c:pt idx="114">
                  <c:v>8.6</c:v>
                </c:pt>
                <c:pt idx="115">
                  <c:v>8.1</c:v>
                </c:pt>
                <c:pt idx="116">
                  <c:v>16.8</c:v>
                </c:pt>
                <c:pt idx="117">
                  <c:v>7.9</c:v>
                </c:pt>
                <c:pt idx="118">
                  <c:v>23.4</c:v>
                </c:pt>
                <c:pt idx="119">
                  <c:v>9.6</c:v>
                </c:pt>
                <c:pt idx="120">
                  <c:v>18</c:v>
                </c:pt>
                <c:pt idx="121">
                  <c:v>20.9</c:v>
                </c:pt>
                <c:pt idx="122">
                  <c:v>30.3</c:v>
                </c:pt>
                <c:pt idx="123">
                  <c:v>10.4</c:v>
                </c:pt>
                <c:pt idx="124">
                  <c:v>7.4</c:v>
                </c:pt>
                <c:pt idx="125">
                  <c:v>6.8</c:v>
                </c:pt>
                <c:pt idx="126">
                  <c:v>8.8000000000000007</c:v>
                </c:pt>
                <c:pt idx="127">
                  <c:v>8.3000000000000007</c:v>
                </c:pt>
                <c:pt idx="128">
                  <c:v>11.8</c:v>
                </c:pt>
                <c:pt idx="129">
                  <c:v>57.3</c:v>
                </c:pt>
                <c:pt idx="130">
                  <c:v>40.5</c:v>
                </c:pt>
                <c:pt idx="131">
                  <c:v>10.9</c:v>
                </c:pt>
                <c:pt idx="132">
                  <c:v>9.6</c:v>
                </c:pt>
                <c:pt idx="133">
                  <c:v>9.4</c:v>
                </c:pt>
                <c:pt idx="134">
                  <c:v>27.2</c:v>
                </c:pt>
                <c:pt idx="135">
                  <c:v>30.8</c:v>
                </c:pt>
                <c:pt idx="136">
                  <c:v>7.5</c:v>
                </c:pt>
                <c:pt idx="137">
                  <c:v>7.6</c:v>
                </c:pt>
                <c:pt idx="138">
                  <c:v>7.9</c:v>
                </c:pt>
                <c:pt idx="139">
                  <c:v>6.4</c:v>
                </c:pt>
                <c:pt idx="140">
                  <c:v>2.9</c:v>
                </c:pt>
                <c:pt idx="141">
                  <c:v>3.5</c:v>
                </c:pt>
                <c:pt idx="142">
                  <c:v>3.8</c:v>
                </c:pt>
                <c:pt idx="143">
                  <c:v>7.7</c:v>
                </c:pt>
                <c:pt idx="144">
                  <c:v>16.600000000000001</c:v>
                </c:pt>
                <c:pt idx="145">
                  <c:v>28.6</c:v>
                </c:pt>
                <c:pt idx="146">
                  <c:v>34.700000000000003</c:v>
                </c:pt>
                <c:pt idx="147">
                  <c:v>25.7</c:v>
                </c:pt>
                <c:pt idx="148">
                  <c:v>49.6</c:v>
                </c:pt>
                <c:pt idx="149">
                  <c:v>58</c:v>
                </c:pt>
                <c:pt idx="150">
                  <c:v>34.1</c:v>
                </c:pt>
                <c:pt idx="151">
                  <c:v>29.4</c:v>
                </c:pt>
                <c:pt idx="152">
                  <c:v>48.2</c:v>
                </c:pt>
                <c:pt idx="153">
                  <c:v>32.4</c:v>
                </c:pt>
                <c:pt idx="154">
                  <c:v>36.700000000000003</c:v>
                </c:pt>
                <c:pt idx="155">
                  <c:v>41.5</c:v>
                </c:pt>
                <c:pt idx="156">
                  <c:v>45.5</c:v>
                </c:pt>
                <c:pt idx="157">
                  <c:v>36.799999999999997</c:v>
                </c:pt>
                <c:pt idx="158">
                  <c:v>32</c:v>
                </c:pt>
                <c:pt idx="159">
                  <c:v>22.4</c:v>
                </c:pt>
                <c:pt idx="160">
                  <c:v>12.6</c:v>
                </c:pt>
                <c:pt idx="161">
                  <c:v>14.8</c:v>
                </c:pt>
                <c:pt idx="162">
                  <c:v>55</c:v>
                </c:pt>
                <c:pt idx="163">
                  <c:v>31.4</c:v>
                </c:pt>
                <c:pt idx="164">
                  <c:v>7.3</c:v>
                </c:pt>
                <c:pt idx="165">
                  <c:v>5.9</c:v>
                </c:pt>
                <c:pt idx="166">
                  <c:v>5.9</c:v>
                </c:pt>
                <c:pt idx="167">
                  <c:v>17.8</c:v>
                </c:pt>
                <c:pt idx="168">
                  <c:v>11.9</c:v>
                </c:pt>
                <c:pt idx="169">
                  <c:v>14</c:v>
                </c:pt>
                <c:pt idx="170">
                  <c:v>24.1</c:v>
                </c:pt>
                <c:pt idx="171">
                  <c:v>16.7</c:v>
                </c:pt>
                <c:pt idx="172">
                  <c:v>6.1</c:v>
                </c:pt>
                <c:pt idx="173">
                  <c:v>10.6</c:v>
                </c:pt>
                <c:pt idx="174">
                  <c:v>8.9</c:v>
                </c:pt>
                <c:pt idx="175">
                  <c:v>8.9</c:v>
                </c:pt>
                <c:pt idx="176">
                  <c:v>20</c:v>
                </c:pt>
                <c:pt idx="177">
                  <c:v>14.7</c:v>
                </c:pt>
                <c:pt idx="178">
                  <c:v>14.1</c:v>
                </c:pt>
                <c:pt idx="179">
                  <c:v>11.4</c:v>
                </c:pt>
                <c:pt idx="180">
                  <c:v>9.1</c:v>
                </c:pt>
                <c:pt idx="181">
                  <c:v>4.4000000000000004</c:v>
                </c:pt>
                <c:pt idx="182">
                  <c:v>1.6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A2-4A23-BB60-2C8ED66E5C91}"/>
            </c:ext>
          </c:extLst>
        </c:ser>
        <c:ser>
          <c:idx val="1"/>
          <c:order val="1"/>
          <c:tx>
            <c:strRef>
              <c:f>'Figure 26'!$C$2</c:f>
              <c:strCache>
                <c:ptCount val="1"/>
                <c:pt idx="0">
                  <c:v>2024/25</c:v>
                </c:pt>
              </c:strCache>
            </c:strRef>
          </c:tx>
          <c:spPr>
            <a:ln w="19050" cap="rnd">
              <a:solidFill>
                <a:srgbClr val="AED952"/>
              </a:solidFill>
              <a:round/>
            </a:ln>
            <a:effectLst/>
          </c:spPr>
          <c:marker>
            <c:symbol val="none"/>
          </c:marker>
          <c:cat>
            <c:numRef>
              <c:f>'Figure 26'!$A$3:$A$185</c:f>
              <c:numCache>
                <c:formatCode>d\-mmm</c:formatCode>
                <c:ptCount val="183"/>
                <c:pt idx="0">
                  <c:v>37895</c:v>
                </c:pt>
                <c:pt idx="1">
                  <c:v>37896</c:v>
                </c:pt>
                <c:pt idx="2">
                  <c:v>37897</c:v>
                </c:pt>
                <c:pt idx="3">
                  <c:v>37898</c:v>
                </c:pt>
                <c:pt idx="4">
                  <c:v>37899</c:v>
                </c:pt>
                <c:pt idx="5">
                  <c:v>37900</c:v>
                </c:pt>
                <c:pt idx="6">
                  <c:v>37901</c:v>
                </c:pt>
                <c:pt idx="7">
                  <c:v>37902</c:v>
                </c:pt>
                <c:pt idx="8">
                  <c:v>37903</c:v>
                </c:pt>
                <c:pt idx="9">
                  <c:v>37904</c:v>
                </c:pt>
                <c:pt idx="10">
                  <c:v>37905</c:v>
                </c:pt>
                <c:pt idx="11">
                  <c:v>37906</c:v>
                </c:pt>
                <c:pt idx="12">
                  <c:v>37907</c:v>
                </c:pt>
                <c:pt idx="13">
                  <c:v>37908</c:v>
                </c:pt>
                <c:pt idx="14">
                  <c:v>37909</c:v>
                </c:pt>
                <c:pt idx="15">
                  <c:v>37910</c:v>
                </c:pt>
                <c:pt idx="16">
                  <c:v>37911</c:v>
                </c:pt>
                <c:pt idx="17">
                  <c:v>37912</c:v>
                </c:pt>
                <c:pt idx="18">
                  <c:v>37913</c:v>
                </c:pt>
                <c:pt idx="19">
                  <c:v>37914</c:v>
                </c:pt>
                <c:pt idx="20">
                  <c:v>37915</c:v>
                </c:pt>
                <c:pt idx="21">
                  <c:v>37916</c:v>
                </c:pt>
                <c:pt idx="22">
                  <c:v>37917</c:v>
                </c:pt>
                <c:pt idx="23">
                  <c:v>37918</c:v>
                </c:pt>
                <c:pt idx="24">
                  <c:v>37919</c:v>
                </c:pt>
                <c:pt idx="25">
                  <c:v>37920</c:v>
                </c:pt>
                <c:pt idx="26">
                  <c:v>37921</c:v>
                </c:pt>
                <c:pt idx="27">
                  <c:v>37922</c:v>
                </c:pt>
                <c:pt idx="28">
                  <c:v>37923</c:v>
                </c:pt>
                <c:pt idx="29">
                  <c:v>37924</c:v>
                </c:pt>
                <c:pt idx="30">
                  <c:v>37925</c:v>
                </c:pt>
                <c:pt idx="31">
                  <c:v>37926</c:v>
                </c:pt>
                <c:pt idx="32">
                  <c:v>37927</c:v>
                </c:pt>
                <c:pt idx="33">
                  <c:v>37928</c:v>
                </c:pt>
                <c:pt idx="34">
                  <c:v>37929</c:v>
                </c:pt>
                <c:pt idx="35">
                  <c:v>37930</c:v>
                </c:pt>
                <c:pt idx="36">
                  <c:v>37931</c:v>
                </c:pt>
                <c:pt idx="37">
                  <c:v>37932</c:v>
                </c:pt>
                <c:pt idx="38">
                  <c:v>37933</c:v>
                </c:pt>
                <c:pt idx="39">
                  <c:v>37934</c:v>
                </c:pt>
                <c:pt idx="40">
                  <c:v>37935</c:v>
                </c:pt>
                <c:pt idx="41">
                  <c:v>37936</c:v>
                </c:pt>
                <c:pt idx="42">
                  <c:v>37937</c:v>
                </c:pt>
                <c:pt idx="43">
                  <c:v>37938</c:v>
                </c:pt>
                <c:pt idx="44">
                  <c:v>37939</c:v>
                </c:pt>
                <c:pt idx="45">
                  <c:v>37940</c:v>
                </c:pt>
                <c:pt idx="46">
                  <c:v>37941</c:v>
                </c:pt>
                <c:pt idx="47">
                  <c:v>37942</c:v>
                </c:pt>
                <c:pt idx="48">
                  <c:v>37943</c:v>
                </c:pt>
                <c:pt idx="49">
                  <c:v>37944</c:v>
                </c:pt>
                <c:pt idx="50">
                  <c:v>37945</c:v>
                </c:pt>
                <c:pt idx="51">
                  <c:v>37946</c:v>
                </c:pt>
                <c:pt idx="52">
                  <c:v>37947</c:v>
                </c:pt>
                <c:pt idx="53">
                  <c:v>37948</c:v>
                </c:pt>
                <c:pt idx="54">
                  <c:v>37949</c:v>
                </c:pt>
                <c:pt idx="55">
                  <c:v>37950</c:v>
                </c:pt>
                <c:pt idx="56">
                  <c:v>37951</c:v>
                </c:pt>
                <c:pt idx="57">
                  <c:v>37952</c:v>
                </c:pt>
                <c:pt idx="58">
                  <c:v>37953</c:v>
                </c:pt>
                <c:pt idx="59">
                  <c:v>37954</c:v>
                </c:pt>
                <c:pt idx="60">
                  <c:v>37955</c:v>
                </c:pt>
                <c:pt idx="61">
                  <c:v>37956</c:v>
                </c:pt>
                <c:pt idx="62">
                  <c:v>37957</c:v>
                </c:pt>
                <c:pt idx="63">
                  <c:v>37958</c:v>
                </c:pt>
                <c:pt idx="64">
                  <c:v>37959</c:v>
                </c:pt>
                <c:pt idx="65">
                  <c:v>37960</c:v>
                </c:pt>
                <c:pt idx="66">
                  <c:v>37961</c:v>
                </c:pt>
                <c:pt idx="67">
                  <c:v>37962</c:v>
                </c:pt>
                <c:pt idx="68">
                  <c:v>37963</c:v>
                </c:pt>
                <c:pt idx="69">
                  <c:v>37964</c:v>
                </c:pt>
                <c:pt idx="70">
                  <c:v>37965</c:v>
                </c:pt>
                <c:pt idx="71">
                  <c:v>37966</c:v>
                </c:pt>
                <c:pt idx="72">
                  <c:v>37967</c:v>
                </c:pt>
                <c:pt idx="73">
                  <c:v>37968</c:v>
                </c:pt>
                <c:pt idx="74">
                  <c:v>37969</c:v>
                </c:pt>
                <c:pt idx="75">
                  <c:v>37970</c:v>
                </c:pt>
                <c:pt idx="76">
                  <c:v>37971</c:v>
                </c:pt>
                <c:pt idx="77">
                  <c:v>37972</c:v>
                </c:pt>
                <c:pt idx="78">
                  <c:v>37973</c:v>
                </c:pt>
                <c:pt idx="79">
                  <c:v>37974</c:v>
                </c:pt>
                <c:pt idx="80">
                  <c:v>37975</c:v>
                </c:pt>
                <c:pt idx="81">
                  <c:v>37976</c:v>
                </c:pt>
                <c:pt idx="82">
                  <c:v>37977</c:v>
                </c:pt>
                <c:pt idx="83">
                  <c:v>37978</c:v>
                </c:pt>
                <c:pt idx="84">
                  <c:v>37979</c:v>
                </c:pt>
                <c:pt idx="85">
                  <c:v>37980</c:v>
                </c:pt>
                <c:pt idx="86">
                  <c:v>37981</c:v>
                </c:pt>
                <c:pt idx="87">
                  <c:v>37982</c:v>
                </c:pt>
                <c:pt idx="88">
                  <c:v>37983</c:v>
                </c:pt>
                <c:pt idx="89">
                  <c:v>37984</c:v>
                </c:pt>
                <c:pt idx="90">
                  <c:v>37985</c:v>
                </c:pt>
                <c:pt idx="91">
                  <c:v>37986</c:v>
                </c:pt>
                <c:pt idx="92">
                  <c:v>37987</c:v>
                </c:pt>
                <c:pt idx="93">
                  <c:v>37988</c:v>
                </c:pt>
                <c:pt idx="94">
                  <c:v>37989</c:v>
                </c:pt>
                <c:pt idx="95">
                  <c:v>37990</c:v>
                </c:pt>
                <c:pt idx="96">
                  <c:v>37991</c:v>
                </c:pt>
                <c:pt idx="97">
                  <c:v>37992</c:v>
                </c:pt>
                <c:pt idx="98">
                  <c:v>37993</c:v>
                </c:pt>
                <c:pt idx="99">
                  <c:v>37994</c:v>
                </c:pt>
                <c:pt idx="100">
                  <c:v>37995</c:v>
                </c:pt>
                <c:pt idx="101">
                  <c:v>37996</c:v>
                </c:pt>
                <c:pt idx="102">
                  <c:v>37997</c:v>
                </c:pt>
                <c:pt idx="103">
                  <c:v>37998</c:v>
                </c:pt>
                <c:pt idx="104">
                  <c:v>37999</c:v>
                </c:pt>
                <c:pt idx="105">
                  <c:v>38000</c:v>
                </c:pt>
                <c:pt idx="106">
                  <c:v>38001</c:v>
                </c:pt>
                <c:pt idx="107">
                  <c:v>38002</c:v>
                </c:pt>
                <c:pt idx="108">
                  <c:v>38003</c:v>
                </c:pt>
                <c:pt idx="109">
                  <c:v>38004</c:v>
                </c:pt>
                <c:pt idx="110">
                  <c:v>38005</c:v>
                </c:pt>
                <c:pt idx="111">
                  <c:v>38006</c:v>
                </c:pt>
                <c:pt idx="112">
                  <c:v>38007</c:v>
                </c:pt>
                <c:pt idx="113">
                  <c:v>38008</c:v>
                </c:pt>
                <c:pt idx="114">
                  <c:v>38009</c:v>
                </c:pt>
                <c:pt idx="115">
                  <c:v>38010</c:v>
                </c:pt>
                <c:pt idx="116">
                  <c:v>38011</c:v>
                </c:pt>
                <c:pt idx="117">
                  <c:v>38012</c:v>
                </c:pt>
                <c:pt idx="118">
                  <c:v>38013</c:v>
                </c:pt>
                <c:pt idx="119">
                  <c:v>38014</c:v>
                </c:pt>
                <c:pt idx="120">
                  <c:v>38015</c:v>
                </c:pt>
                <c:pt idx="121">
                  <c:v>38016</c:v>
                </c:pt>
                <c:pt idx="122">
                  <c:v>38017</c:v>
                </c:pt>
                <c:pt idx="123">
                  <c:v>38018</c:v>
                </c:pt>
                <c:pt idx="124">
                  <c:v>38019</c:v>
                </c:pt>
                <c:pt idx="125">
                  <c:v>38020</c:v>
                </c:pt>
                <c:pt idx="126">
                  <c:v>38021</c:v>
                </c:pt>
                <c:pt idx="127">
                  <c:v>38022</c:v>
                </c:pt>
                <c:pt idx="128">
                  <c:v>38023</c:v>
                </c:pt>
                <c:pt idx="129">
                  <c:v>38024</c:v>
                </c:pt>
                <c:pt idx="130">
                  <c:v>38025</c:v>
                </c:pt>
                <c:pt idx="131">
                  <c:v>38026</c:v>
                </c:pt>
                <c:pt idx="132">
                  <c:v>38027</c:v>
                </c:pt>
                <c:pt idx="133">
                  <c:v>38028</c:v>
                </c:pt>
                <c:pt idx="134">
                  <c:v>38029</c:v>
                </c:pt>
                <c:pt idx="135">
                  <c:v>38030</c:v>
                </c:pt>
                <c:pt idx="136">
                  <c:v>38031</c:v>
                </c:pt>
                <c:pt idx="137">
                  <c:v>38032</c:v>
                </c:pt>
                <c:pt idx="138">
                  <c:v>38033</c:v>
                </c:pt>
                <c:pt idx="139">
                  <c:v>38034</c:v>
                </c:pt>
                <c:pt idx="140">
                  <c:v>38035</c:v>
                </c:pt>
                <c:pt idx="141">
                  <c:v>38036</c:v>
                </c:pt>
                <c:pt idx="142">
                  <c:v>38037</c:v>
                </c:pt>
                <c:pt idx="143">
                  <c:v>38038</c:v>
                </c:pt>
                <c:pt idx="144">
                  <c:v>38039</c:v>
                </c:pt>
                <c:pt idx="145">
                  <c:v>38040</c:v>
                </c:pt>
                <c:pt idx="146">
                  <c:v>38041</c:v>
                </c:pt>
                <c:pt idx="147">
                  <c:v>38042</c:v>
                </c:pt>
                <c:pt idx="148">
                  <c:v>38043</c:v>
                </c:pt>
                <c:pt idx="149">
                  <c:v>38044</c:v>
                </c:pt>
                <c:pt idx="150">
                  <c:v>38045</c:v>
                </c:pt>
                <c:pt idx="151">
                  <c:v>38046</c:v>
                </c:pt>
                <c:pt idx="152">
                  <c:v>38047</c:v>
                </c:pt>
                <c:pt idx="153">
                  <c:v>38048</c:v>
                </c:pt>
                <c:pt idx="154">
                  <c:v>38049</c:v>
                </c:pt>
                <c:pt idx="155">
                  <c:v>38050</c:v>
                </c:pt>
                <c:pt idx="156">
                  <c:v>38051</c:v>
                </c:pt>
                <c:pt idx="157">
                  <c:v>38052</c:v>
                </c:pt>
                <c:pt idx="158">
                  <c:v>38053</c:v>
                </c:pt>
                <c:pt idx="159">
                  <c:v>38054</c:v>
                </c:pt>
                <c:pt idx="160">
                  <c:v>38055</c:v>
                </c:pt>
                <c:pt idx="161">
                  <c:v>38056</c:v>
                </c:pt>
                <c:pt idx="162">
                  <c:v>38057</c:v>
                </c:pt>
                <c:pt idx="163">
                  <c:v>38058</c:v>
                </c:pt>
                <c:pt idx="164">
                  <c:v>38059</c:v>
                </c:pt>
                <c:pt idx="165">
                  <c:v>38060</c:v>
                </c:pt>
                <c:pt idx="166">
                  <c:v>38061</c:v>
                </c:pt>
                <c:pt idx="167">
                  <c:v>38062</c:v>
                </c:pt>
                <c:pt idx="168">
                  <c:v>38063</c:v>
                </c:pt>
                <c:pt idx="169">
                  <c:v>38064</c:v>
                </c:pt>
                <c:pt idx="170">
                  <c:v>38065</c:v>
                </c:pt>
                <c:pt idx="171">
                  <c:v>38066</c:v>
                </c:pt>
                <c:pt idx="172">
                  <c:v>38067</c:v>
                </c:pt>
                <c:pt idx="173">
                  <c:v>38068</c:v>
                </c:pt>
                <c:pt idx="174">
                  <c:v>38069</c:v>
                </c:pt>
                <c:pt idx="175">
                  <c:v>38070</c:v>
                </c:pt>
                <c:pt idx="176">
                  <c:v>38071</c:v>
                </c:pt>
                <c:pt idx="177">
                  <c:v>38072</c:v>
                </c:pt>
                <c:pt idx="178">
                  <c:v>38073</c:v>
                </c:pt>
                <c:pt idx="179">
                  <c:v>38074</c:v>
                </c:pt>
                <c:pt idx="180">
                  <c:v>38075</c:v>
                </c:pt>
                <c:pt idx="181">
                  <c:v>38076</c:v>
                </c:pt>
                <c:pt idx="182">
                  <c:v>38077</c:v>
                </c:pt>
              </c:numCache>
            </c:numRef>
          </c:cat>
          <c:val>
            <c:numRef>
              <c:f>'Figure 26'!$C$3:$C$185</c:f>
              <c:numCache>
                <c:formatCode>#,##0.0;\-#,##0.0</c:formatCode>
                <c:ptCount val="183"/>
                <c:pt idx="0">
                  <c:v>7.2</c:v>
                </c:pt>
                <c:pt idx="1">
                  <c:v>4.4000000000000004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4.0999999999999996</c:v>
                </c:pt>
                <c:pt idx="10">
                  <c:v>23</c:v>
                </c:pt>
                <c:pt idx="11">
                  <c:v>0</c:v>
                </c:pt>
                <c:pt idx="12">
                  <c:v>27.8</c:v>
                </c:pt>
                <c:pt idx="13">
                  <c:v>33.799999999999997</c:v>
                </c:pt>
                <c:pt idx="14">
                  <c:v>5.3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1.7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9.9</c:v>
                </c:pt>
                <c:pt idx="29">
                  <c:v>5.2</c:v>
                </c:pt>
                <c:pt idx="30">
                  <c:v>3.4</c:v>
                </c:pt>
                <c:pt idx="31">
                  <c:v>4.0999999999999996</c:v>
                </c:pt>
                <c:pt idx="32">
                  <c:v>0</c:v>
                </c:pt>
                <c:pt idx="33">
                  <c:v>0</c:v>
                </c:pt>
                <c:pt idx="34">
                  <c:v>29.9</c:v>
                </c:pt>
                <c:pt idx="35">
                  <c:v>34.799999999999997</c:v>
                </c:pt>
                <c:pt idx="36">
                  <c:v>27.8</c:v>
                </c:pt>
                <c:pt idx="37">
                  <c:v>0</c:v>
                </c:pt>
                <c:pt idx="38">
                  <c:v>8.6999999999999993</c:v>
                </c:pt>
                <c:pt idx="39">
                  <c:v>4.5999999999999996</c:v>
                </c:pt>
                <c:pt idx="40">
                  <c:v>6.8</c:v>
                </c:pt>
                <c:pt idx="41">
                  <c:v>8.4</c:v>
                </c:pt>
                <c:pt idx="42">
                  <c:v>23</c:v>
                </c:pt>
                <c:pt idx="43">
                  <c:v>24.6</c:v>
                </c:pt>
                <c:pt idx="44">
                  <c:v>13.4</c:v>
                </c:pt>
                <c:pt idx="45">
                  <c:v>6.8</c:v>
                </c:pt>
                <c:pt idx="46">
                  <c:v>1</c:v>
                </c:pt>
                <c:pt idx="47">
                  <c:v>2.8</c:v>
                </c:pt>
                <c:pt idx="48">
                  <c:v>16.600000000000001</c:v>
                </c:pt>
                <c:pt idx="49">
                  <c:v>23.1</c:v>
                </c:pt>
                <c:pt idx="50">
                  <c:v>41.5</c:v>
                </c:pt>
                <c:pt idx="51">
                  <c:v>70.7</c:v>
                </c:pt>
                <c:pt idx="52">
                  <c:v>47.7</c:v>
                </c:pt>
                <c:pt idx="53">
                  <c:v>9.8000000000000007</c:v>
                </c:pt>
                <c:pt idx="54">
                  <c:v>2.4</c:v>
                </c:pt>
                <c:pt idx="55">
                  <c:v>4.7</c:v>
                </c:pt>
                <c:pt idx="56">
                  <c:v>49.8</c:v>
                </c:pt>
                <c:pt idx="57">
                  <c:v>60.7</c:v>
                </c:pt>
                <c:pt idx="58">
                  <c:v>63.7</c:v>
                </c:pt>
                <c:pt idx="59">
                  <c:v>16.7</c:v>
                </c:pt>
                <c:pt idx="60">
                  <c:v>6.2</c:v>
                </c:pt>
                <c:pt idx="61">
                  <c:v>7.8</c:v>
                </c:pt>
                <c:pt idx="62">
                  <c:v>13.2</c:v>
                </c:pt>
                <c:pt idx="63">
                  <c:v>45.3</c:v>
                </c:pt>
                <c:pt idx="64">
                  <c:v>35.799999999999997</c:v>
                </c:pt>
                <c:pt idx="65">
                  <c:v>7.2</c:v>
                </c:pt>
                <c:pt idx="66">
                  <c:v>12.8</c:v>
                </c:pt>
                <c:pt idx="67">
                  <c:v>6.6</c:v>
                </c:pt>
                <c:pt idx="68">
                  <c:v>6.6</c:v>
                </c:pt>
                <c:pt idx="69">
                  <c:v>16.2</c:v>
                </c:pt>
                <c:pt idx="70">
                  <c:v>53.1</c:v>
                </c:pt>
                <c:pt idx="71">
                  <c:v>73.8</c:v>
                </c:pt>
                <c:pt idx="72">
                  <c:v>67</c:v>
                </c:pt>
                <c:pt idx="73">
                  <c:v>57.7</c:v>
                </c:pt>
                <c:pt idx="74">
                  <c:v>6.3</c:v>
                </c:pt>
                <c:pt idx="75">
                  <c:v>4.7</c:v>
                </c:pt>
                <c:pt idx="76">
                  <c:v>4.9000000000000004</c:v>
                </c:pt>
                <c:pt idx="77">
                  <c:v>14.4</c:v>
                </c:pt>
                <c:pt idx="78">
                  <c:v>4.4000000000000004</c:v>
                </c:pt>
                <c:pt idx="79">
                  <c:v>21.9</c:v>
                </c:pt>
                <c:pt idx="80">
                  <c:v>21.3</c:v>
                </c:pt>
                <c:pt idx="81">
                  <c:v>8.6999999999999993</c:v>
                </c:pt>
                <c:pt idx="82">
                  <c:v>10.199999999999999</c:v>
                </c:pt>
                <c:pt idx="83">
                  <c:v>34.700000000000003</c:v>
                </c:pt>
                <c:pt idx="84">
                  <c:v>8.1999999999999993</c:v>
                </c:pt>
                <c:pt idx="85">
                  <c:v>8</c:v>
                </c:pt>
                <c:pt idx="86">
                  <c:v>19.899999999999999</c:v>
                </c:pt>
                <c:pt idx="87">
                  <c:v>40.9</c:v>
                </c:pt>
                <c:pt idx="88">
                  <c:v>20.3</c:v>
                </c:pt>
                <c:pt idx="89">
                  <c:v>11.4</c:v>
                </c:pt>
                <c:pt idx="90">
                  <c:v>8.3000000000000007</c:v>
                </c:pt>
                <c:pt idx="91">
                  <c:v>8.6999999999999993</c:v>
                </c:pt>
                <c:pt idx="92">
                  <c:v>7.6</c:v>
                </c:pt>
                <c:pt idx="93">
                  <c:v>29.9</c:v>
                </c:pt>
                <c:pt idx="94">
                  <c:v>53.8</c:v>
                </c:pt>
                <c:pt idx="95">
                  <c:v>45.5</c:v>
                </c:pt>
                <c:pt idx="96">
                  <c:v>17</c:v>
                </c:pt>
                <c:pt idx="97">
                  <c:v>18</c:v>
                </c:pt>
                <c:pt idx="98">
                  <c:v>41.8</c:v>
                </c:pt>
                <c:pt idx="99">
                  <c:v>100.5</c:v>
                </c:pt>
                <c:pt idx="100">
                  <c:v>72.400000000000006</c:v>
                </c:pt>
                <c:pt idx="101">
                  <c:v>101.2</c:v>
                </c:pt>
                <c:pt idx="102">
                  <c:v>87.5</c:v>
                </c:pt>
                <c:pt idx="103">
                  <c:v>49.6</c:v>
                </c:pt>
                <c:pt idx="104">
                  <c:v>36.9</c:v>
                </c:pt>
                <c:pt idx="105">
                  <c:v>38.5</c:v>
                </c:pt>
                <c:pt idx="106">
                  <c:v>29.1</c:v>
                </c:pt>
                <c:pt idx="107">
                  <c:v>34.200000000000003</c:v>
                </c:pt>
                <c:pt idx="108">
                  <c:v>50.1</c:v>
                </c:pt>
                <c:pt idx="109">
                  <c:v>44.2</c:v>
                </c:pt>
                <c:pt idx="110">
                  <c:v>65.599999999999994</c:v>
                </c:pt>
                <c:pt idx="111">
                  <c:v>57.8</c:v>
                </c:pt>
                <c:pt idx="112">
                  <c:v>45.3</c:v>
                </c:pt>
                <c:pt idx="113">
                  <c:v>48.7</c:v>
                </c:pt>
                <c:pt idx="114">
                  <c:v>15.5</c:v>
                </c:pt>
                <c:pt idx="115">
                  <c:v>11</c:v>
                </c:pt>
                <c:pt idx="116">
                  <c:v>11.3</c:v>
                </c:pt>
                <c:pt idx="117">
                  <c:v>11.5</c:v>
                </c:pt>
                <c:pt idx="118">
                  <c:v>11.9</c:v>
                </c:pt>
                <c:pt idx="119">
                  <c:v>13.1</c:v>
                </c:pt>
                <c:pt idx="120">
                  <c:v>17.3</c:v>
                </c:pt>
                <c:pt idx="121">
                  <c:v>17.399999999999999</c:v>
                </c:pt>
                <c:pt idx="122">
                  <c:v>26.3</c:v>
                </c:pt>
                <c:pt idx="123">
                  <c:v>7.5</c:v>
                </c:pt>
                <c:pt idx="124">
                  <c:v>8.1</c:v>
                </c:pt>
                <c:pt idx="125">
                  <c:v>8.1999999999999993</c:v>
                </c:pt>
                <c:pt idx="126">
                  <c:v>11.1</c:v>
                </c:pt>
                <c:pt idx="127">
                  <c:v>11.9</c:v>
                </c:pt>
                <c:pt idx="128">
                  <c:v>10.199999999999999</c:v>
                </c:pt>
                <c:pt idx="129">
                  <c:v>10.8</c:v>
                </c:pt>
                <c:pt idx="130">
                  <c:v>19.399999999999999</c:v>
                </c:pt>
                <c:pt idx="131">
                  <c:v>8.6</c:v>
                </c:pt>
                <c:pt idx="132">
                  <c:v>16.899999999999999</c:v>
                </c:pt>
                <c:pt idx="133">
                  <c:v>26.5</c:v>
                </c:pt>
                <c:pt idx="134">
                  <c:v>29.1</c:v>
                </c:pt>
                <c:pt idx="135">
                  <c:v>58.3</c:v>
                </c:pt>
                <c:pt idx="136">
                  <c:v>48.4</c:v>
                </c:pt>
                <c:pt idx="137">
                  <c:v>36.6</c:v>
                </c:pt>
                <c:pt idx="138">
                  <c:v>16.5</c:v>
                </c:pt>
                <c:pt idx="139">
                  <c:v>56.3</c:v>
                </c:pt>
                <c:pt idx="140">
                  <c:v>27.4</c:v>
                </c:pt>
                <c:pt idx="141">
                  <c:v>32</c:v>
                </c:pt>
                <c:pt idx="142">
                  <c:v>3.6</c:v>
                </c:pt>
                <c:pt idx="143">
                  <c:v>5</c:v>
                </c:pt>
                <c:pt idx="144">
                  <c:v>4.9000000000000004</c:v>
                </c:pt>
                <c:pt idx="145">
                  <c:v>4.9000000000000004</c:v>
                </c:pt>
                <c:pt idx="146">
                  <c:v>4.9000000000000004</c:v>
                </c:pt>
                <c:pt idx="147">
                  <c:v>4.9000000000000004</c:v>
                </c:pt>
                <c:pt idx="148">
                  <c:v>22.7</c:v>
                </c:pt>
                <c:pt idx="149">
                  <c:v>34.200000000000003</c:v>
                </c:pt>
                <c:pt idx="150">
                  <c:v>30.6</c:v>
                </c:pt>
                <c:pt idx="151">
                  <c:v>0</c:v>
                </c:pt>
                <c:pt idx="152">
                  <c:v>23.9</c:v>
                </c:pt>
                <c:pt idx="153">
                  <c:v>9.9</c:v>
                </c:pt>
                <c:pt idx="154">
                  <c:v>23.7</c:v>
                </c:pt>
                <c:pt idx="155">
                  <c:v>7.4</c:v>
                </c:pt>
                <c:pt idx="156">
                  <c:v>4.2</c:v>
                </c:pt>
                <c:pt idx="157">
                  <c:v>3.8</c:v>
                </c:pt>
                <c:pt idx="158">
                  <c:v>4</c:v>
                </c:pt>
                <c:pt idx="159">
                  <c:v>4</c:v>
                </c:pt>
                <c:pt idx="160">
                  <c:v>4.0999999999999996</c:v>
                </c:pt>
                <c:pt idx="161">
                  <c:v>3.3</c:v>
                </c:pt>
                <c:pt idx="162">
                  <c:v>17.7</c:v>
                </c:pt>
                <c:pt idx="163">
                  <c:v>40.5</c:v>
                </c:pt>
                <c:pt idx="164">
                  <c:v>50.6</c:v>
                </c:pt>
                <c:pt idx="165">
                  <c:v>38.6</c:v>
                </c:pt>
                <c:pt idx="166">
                  <c:v>21.8</c:v>
                </c:pt>
                <c:pt idx="167">
                  <c:v>15.7</c:v>
                </c:pt>
                <c:pt idx="168">
                  <c:v>18.5</c:v>
                </c:pt>
                <c:pt idx="169">
                  <c:v>10.199999999999999</c:v>
                </c:pt>
                <c:pt idx="170">
                  <c:v>16.100000000000001</c:v>
                </c:pt>
                <c:pt idx="171">
                  <c:v>3.8</c:v>
                </c:pt>
                <c:pt idx="172">
                  <c:v>3.6</c:v>
                </c:pt>
                <c:pt idx="173">
                  <c:v>3.5</c:v>
                </c:pt>
                <c:pt idx="174">
                  <c:v>3.4</c:v>
                </c:pt>
                <c:pt idx="175">
                  <c:v>3.5</c:v>
                </c:pt>
                <c:pt idx="176">
                  <c:v>3.9</c:v>
                </c:pt>
                <c:pt idx="177">
                  <c:v>3.9</c:v>
                </c:pt>
                <c:pt idx="178">
                  <c:v>3.1</c:v>
                </c:pt>
                <c:pt idx="179">
                  <c:v>3.8</c:v>
                </c:pt>
                <c:pt idx="180">
                  <c:v>3.7</c:v>
                </c:pt>
                <c:pt idx="181">
                  <c:v>3.8</c:v>
                </c:pt>
                <c:pt idx="182">
                  <c:v>3.9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A2-4A23-BB60-2C8ED66E5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6188591"/>
        <c:axId val="136174191"/>
      </c:lineChart>
      <c:dateAx>
        <c:axId val="136188591"/>
        <c:scaling>
          <c:orientation val="minMax"/>
        </c:scaling>
        <c:delete val="0"/>
        <c:axPos val="b"/>
        <c:numFmt formatCode="d\-mmm" sourceLinked="1"/>
        <c:majorTickMark val="out"/>
        <c:minorTickMark val="out"/>
        <c:tickLblPos val="nextTo"/>
        <c:spPr>
          <a:noFill/>
          <a:ln w="12700" cap="flat" cmpd="sng" algn="ctr">
            <a:solidFill>
              <a:srgbClr val="605E5C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6174191"/>
        <c:crosses val="autoZero"/>
        <c:auto val="1"/>
        <c:lblOffset val="100"/>
        <c:baseTimeUnit val="days"/>
      </c:dateAx>
      <c:valAx>
        <c:axId val="1361741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100">
                    <a:latin typeface="Tenorite" panose="00000500000000000000" pitchFamily="2" charset="0"/>
                    <a:cs typeface="Segoe UI Semibold" panose="020B0702040204020203" pitchFamily="34" charset="0"/>
                  </a:rPr>
                  <a:t>mcm/d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6188591"/>
        <c:crosses val="autoZero"/>
        <c:crossBetween val="midCat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/>
                </a:solidFill>
                <a:latin typeface="Tenorite" panose="00000500000000000000" pitchFamily="2" charset="0"/>
                <a:cs typeface="Segoe UI Semibold" panose="020B0702040204020203" pitchFamily="34" charset="0"/>
              </a:rPr>
              <a:t>Storage Stocks 2023/24 and 2024/25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27'!$B$2</c:f>
              <c:strCache>
                <c:ptCount val="1"/>
                <c:pt idx="0">
                  <c:v>2023/24 Incl Rough</c:v>
                </c:pt>
              </c:strCache>
            </c:strRef>
          </c:tx>
          <c:spPr>
            <a:ln w="19050" cap="rnd">
              <a:solidFill>
                <a:srgbClr val="2CBDF1"/>
              </a:solidFill>
              <a:round/>
            </a:ln>
            <a:effectLst/>
          </c:spPr>
          <c:marker>
            <c:symbol val="none"/>
          </c:marker>
          <c:cat>
            <c:numRef>
              <c:f>'Figure 27'!$A$3:$A$368</c:f>
              <c:numCache>
                <c:formatCode>d\-mmm</c:formatCode>
                <c:ptCount val="366"/>
                <c:pt idx="0">
                  <c:v>37895</c:v>
                </c:pt>
                <c:pt idx="1">
                  <c:v>37896</c:v>
                </c:pt>
                <c:pt idx="2">
                  <c:v>37897</c:v>
                </c:pt>
                <c:pt idx="3">
                  <c:v>37898</c:v>
                </c:pt>
                <c:pt idx="4">
                  <c:v>37899</c:v>
                </c:pt>
                <c:pt idx="5">
                  <c:v>37900</c:v>
                </c:pt>
                <c:pt idx="6">
                  <c:v>37901</c:v>
                </c:pt>
                <c:pt idx="7">
                  <c:v>37902</c:v>
                </c:pt>
                <c:pt idx="8">
                  <c:v>37903</c:v>
                </c:pt>
                <c:pt idx="9">
                  <c:v>37904</c:v>
                </c:pt>
                <c:pt idx="10">
                  <c:v>37905</c:v>
                </c:pt>
                <c:pt idx="11">
                  <c:v>37906</c:v>
                </c:pt>
                <c:pt idx="12">
                  <c:v>37907</c:v>
                </c:pt>
                <c:pt idx="13">
                  <c:v>37908</c:v>
                </c:pt>
                <c:pt idx="14">
                  <c:v>37909</c:v>
                </c:pt>
                <c:pt idx="15">
                  <c:v>37910</c:v>
                </c:pt>
                <c:pt idx="16">
                  <c:v>37911</c:v>
                </c:pt>
                <c:pt idx="17">
                  <c:v>37912</c:v>
                </c:pt>
                <c:pt idx="18">
                  <c:v>37913</c:v>
                </c:pt>
                <c:pt idx="19">
                  <c:v>37914</c:v>
                </c:pt>
                <c:pt idx="20">
                  <c:v>37915</c:v>
                </c:pt>
                <c:pt idx="21">
                  <c:v>37916</c:v>
                </c:pt>
                <c:pt idx="22">
                  <c:v>37917</c:v>
                </c:pt>
                <c:pt idx="23">
                  <c:v>37918</c:v>
                </c:pt>
                <c:pt idx="24">
                  <c:v>37919</c:v>
                </c:pt>
                <c:pt idx="25">
                  <c:v>37920</c:v>
                </c:pt>
                <c:pt idx="26">
                  <c:v>37921</c:v>
                </c:pt>
                <c:pt idx="27">
                  <c:v>37922</c:v>
                </c:pt>
                <c:pt idx="28">
                  <c:v>37923</c:v>
                </c:pt>
                <c:pt idx="29">
                  <c:v>37924</c:v>
                </c:pt>
                <c:pt idx="30">
                  <c:v>37925</c:v>
                </c:pt>
                <c:pt idx="31">
                  <c:v>37926</c:v>
                </c:pt>
                <c:pt idx="32">
                  <c:v>37927</c:v>
                </c:pt>
                <c:pt idx="33">
                  <c:v>37928</c:v>
                </c:pt>
                <c:pt idx="34">
                  <c:v>37929</c:v>
                </c:pt>
                <c:pt idx="35">
                  <c:v>37930</c:v>
                </c:pt>
                <c:pt idx="36">
                  <c:v>37931</c:v>
                </c:pt>
                <c:pt idx="37">
                  <c:v>37932</c:v>
                </c:pt>
                <c:pt idx="38">
                  <c:v>37933</c:v>
                </c:pt>
                <c:pt idx="39">
                  <c:v>37934</c:v>
                </c:pt>
                <c:pt idx="40">
                  <c:v>37935</c:v>
                </c:pt>
                <c:pt idx="41">
                  <c:v>37936</c:v>
                </c:pt>
                <c:pt idx="42">
                  <c:v>37937</c:v>
                </c:pt>
                <c:pt idx="43">
                  <c:v>37938</c:v>
                </c:pt>
                <c:pt idx="44">
                  <c:v>37939</c:v>
                </c:pt>
                <c:pt idx="45">
                  <c:v>37940</c:v>
                </c:pt>
                <c:pt idx="46">
                  <c:v>37941</c:v>
                </c:pt>
                <c:pt idx="47">
                  <c:v>37942</c:v>
                </c:pt>
                <c:pt idx="48">
                  <c:v>37943</c:v>
                </c:pt>
                <c:pt idx="49">
                  <c:v>37944</c:v>
                </c:pt>
                <c:pt idx="50">
                  <c:v>37945</c:v>
                </c:pt>
                <c:pt idx="51">
                  <c:v>37946</c:v>
                </c:pt>
                <c:pt idx="52">
                  <c:v>37947</c:v>
                </c:pt>
                <c:pt idx="53">
                  <c:v>37948</c:v>
                </c:pt>
                <c:pt idx="54">
                  <c:v>37949</c:v>
                </c:pt>
                <c:pt idx="55">
                  <c:v>37950</c:v>
                </c:pt>
                <c:pt idx="56">
                  <c:v>37951</c:v>
                </c:pt>
                <c:pt idx="57">
                  <c:v>37952</c:v>
                </c:pt>
                <c:pt idx="58">
                  <c:v>37953</c:v>
                </c:pt>
                <c:pt idx="59">
                  <c:v>37954</c:v>
                </c:pt>
                <c:pt idx="60">
                  <c:v>37955</c:v>
                </c:pt>
                <c:pt idx="61">
                  <c:v>37956</c:v>
                </c:pt>
                <c:pt idx="62">
                  <c:v>37957</c:v>
                </c:pt>
                <c:pt idx="63">
                  <c:v>37958</c:v>
                </c:pt>
                <c:pt idx="64">
                  <c:v>37959</c:v>
                </c:pt>
                <c:pt idx="65">
                  <c:v>37960</c:v>
                </c:pt>
                <c:pt idx="66">
                  <c:v>37961</c:v>
                </c:pt>
                <c:pt idx="67">
                  <c:v>37962</c:v>
                </c:pt>
                <c:pt idx="68">
                  <c:v>37963</c:v>
                </c:pt>
                <c:pt idx="69">
                  <c:v>37964</c:v>
                </c:pt>
                <c:pt idx="70">
                  <c:v>37965</c:v>
                </c:pt>
                <c:pt idx="71">
                  <c:v>37966</c:v>
                </c:pt>
                <c:pt idx="72">
                  <c:v>37967</c:v>
                </c:pt>
                <c:pt idx="73">
                  <c:v>37968</c:v>
                </c:pt>
                <c:pt idx="74">
                  <c:v>37969</c:v>
                </c:pt>
                <c:pt idx="75">
                  <c:v>37970</c:v>
                </c:pt>
                <c:pt idx="76">
                  <c:v>37971</c:v>
                </c:pt>
                <c:pt idx="77">
                  <c:v>37972</c:v>
                </c:pt>
                <c:pt idx="78">
                  <c:v>37973</c:v>
                </c:pt>
                <c:pt idx="79">
                  <c:v>37974</c:v>
                </c:pt>
                <c:pt idx="80">
                  <c:v>37975</c:v>
                </c:pt>
                <c:pt idx="81">
                  <c:v>37976</c:v>
                </c:pt>
                <c:pt idx="82">
                  <c:v>37977</c:v>
                </c:pt>
                <c:pt idx="83">
                  <c:v>37978</c:v>
                </c:pt>
                <c:pt idx="84">
                  <c:v>37979</c:v>
                </c:pt>
                <c:pt idx="85">
                  <c:v>37980</c:v>
                </c:pt>
                <c:pt idx="86">
                  <c:v>37981</c:v>
                </c:pt>
                <c:pt idx="87">
                  <c:v>37982</c:v>
                </c:pt>
                <c:pt idx="88">
                  <c:v>37983</c:v>
                </c:pt>
                <c:pt idx="89">
                  <c:v>37984</c:v>
                </c:pt>
                <c:pt idx="90">
                  <c:v>37985</c:v>
                </c:pt>
                <c:pt idx="91">
                  <c:v>37986</c:v>
                </c:pt>
                <c:pt idx="92">
                  <c:v>37987</c:v>
                </c:pt>
                <c:pt idx="93">
                  <c:v>37988</c:v>
                </c:pt>
                <c:pt idx="94">
                  <c:v>37989</c:v>
                </c:pt>
                <c:pt idx="95">
                  <c:v>37990</c:v>
                </c:pt>
                <c:pt idx="96">
                  <c:v>37991</c:v>
                </c:pt>
                <c:pt idx="97">
                  <c:v>37992</c:v>
                </c:pt>
                <c:pt idx="98">
                  <c:v>37993</c:v>
                </c:pt>
                <c:pt idx="99">
                  <c:v>37994</c:v>
                </c:pt>
                <c:pt idx="100">
                  <c:v>37995</c:v>
                </c:pt>
                <c:pt idx="101">
                  <c:v>37996</c:v>
                </c:pt>
                <c:pt idx="102">
                  <c:v>37997</c:v>
                </c:pt>
                <c:pt idx="103">
                  <c:v>37998</c:v>
                </c:pt>
                <c:pt idx="104">
                  <c:v>37999</c:v>
                </c:pt>
                <c:pt idx="105">
                  <c:v>38000</c:v>
                </c:pt>
                <c:pt idx="106">
                  <c:v>38001</c:v>
                </c:pt>
                <c:pt idx="107">
                  <c:v>38002</c:v>
                </c:pt>
                <c:pt idx="108">
                  <c:v>38003</c:v>
                </c:pt>
                <c:pt idx="109">
                  <c:v>38004</c:v>
                </c:pt>
                <c:pt idx="110">
                  <c:v>38005</c:v>
                </c:pt>
                <c:pt idx="111">
                  <c:v>38006</c:v>
                </c:pt>
                <c:pt idx="112">
                  <c:v>38007</c:v>
                </c:pt>
                <c:pt idx="113">
                  <c:v>38008</c:v>
                </c:pt>
                <c:pt idx="114">
                  <c:v>38009</c:v>
                </c:pt>
                <c:pt idx="115">
                  <c:v>38010</c:v>
                </c:pt>
                <c:pt idx="116">
                  <c:v>38011</c:v>
                </c:pt>
                <c:pt idx="117">
                  <c:v>38012</c:v>
                </c:pt>
                <c:pt idx="118">
                  <c:v>38013</c:v>
                </c:pt>
                <c:pt idx="119">
                  <c:v>38014</c:v>
                </c:pt>
                <c:pt idx="120">
                  <c:v>38015</c:v>
                </c:pt>
                <c:pt idx="121">
                  <c:v>38016</c:v>
                </c:pt>
                <c:pt idx="122">
                  <c:v>38017</c:v>
                </c:pt>
                <c:pt idx="123">
                  <c:v>38018</c:v>
                </c:pt>
                <c:pt idx="124">
                  <c:v>38019</c:v>
                </c:pt>
                <c:pt idx="125">
                  <c:v>38020</c:v>
                </c:pt>
                <c:pt idx="126">
                  <c:v>38021</c:v>
                </c:pt>
                <c:pt idx="127">
                  <c:v>38022</c:v>
                </c:pt>
                <c:pt idx="128">
                  <c:v>38023</c:v>
                </c:pt>
                <c:pt idx="129">
                  <c:v>38024</c:v>
                </c:pt>
                <c:pt idx="130">
                  <c:v>38025</c:v>
                </c:pt>
                <c:pt idx="131">
                  <c:v>38026</c:v>
                </c:pt>
                <c:pt idx="132">
                  <c:v>38027</c:v>
                </c:pt>
                <c:pt idx="133">
                  <c:v>38028</c:v>
                </c:pt>
                <c:pt idx="134">
                  <c:v>38029</c:v>
                </c:pt>
                <c:pt idx="135">
                  <c:v>38030</c:v>
                </c:pt>
                <c:pt idx="136">
                  <c:v>38031</c:v>
                </c:pt>
                <c:pt idx="137">
                  <c:v>38032</c:v>
                </c:pt>
                <c:pt idx="138">
                  <c:v>38033</c:v>
                </c:pt>
                <c:pt idx="139">
                  <c:v>38034</c:v>
                </c:pt>
                <c:pt idx="140">
                  <c:v>38035</c:v>
                </c:pt>
                <c:pt idx="141">
                  <c:v>38036</c:v>
                </c:pt>
                <c:pt idx="142">
                  <c:v>38037</c:v>
                </c:pt>
                <c:pt idx="143">
                  <c:v>38038</c:v>
                </c:pt>
                <c:pt idx="144">
                  <c:v>38039</c:v>
                </c:pt>
                <c:pt idx="145">
                  <c:v>38040</c:v>
                </c:pt>
                <c:pt idx="146">
                  <c:v>38041</c:v>
                </c:pt>
                <c:pt idx="147">
                  <c:v>38042</c:v>
                </c:pt>
                <c:pt idx="148">
                  <c:v>38043</c:v>
                </c:pt>
                <c:pt idx="149">
                  <c:v>38044</c:v>
                </c:pt>
                <c:pt idx="150">
                  <c:v>38045</c:v>
                </c:pt>
                <c:pt idx="151">
                  <c:v>38046</c:v>
                </c:pt>
                <c:pt idx="152">
                  <c:v>38047</c:v>
                </c:pt>
                <c:pt idx="153">
                  <c:v>38048</c:v>
                </c:pt>
                <c:pt idx="154">
                  <c:v>38049</c:v>
                </c:pt>
                <c:pt idx="155">
                  <c:v>38050</c:v>
                </c:pt>
                <c:pt idx="156">
                  <c:v>38051</c:v>
                </c:pt>
                <c:pt idx="157">
                  <c:v>38052</c:v>
                </c:pt>
                <c:pt idx="158">
                  <c:v>38053</c:v>
                </c:pt>
                <c:pt idx="159">
                  <c:v>38054</c:v>
                </c:pt>
                <c:pt idx="160">
                  <c:v>38055</c:v>
                </c:pt>
                <c:pt idx="161">
                  <c:v>38056</c:v>
                </c:pt>
                <c:pt idx="162">
                  <c:v>38057</c:v>
                </c:pt>
                <c:pt idx="163">
                  <c:v>38058</c:v>
                </c:pt>
                <c:pt idx="164">
                  <c:v>38059</c:v>
                </c:pt>
                <c:pt idx="165">
                  <c:v>38060</c:v>
                </c:pt>
                <c:pt idx="166">
                  <c:v>38061</c:v>
                </c:pt>
                <c:pt idx="167">
                  <c:v>38062</c:v>
                </c:pt>
                <c:pt idx="168">
                  <c:v>38063</c:v>
                </c:pt>
                <c:pt idx="169">
                  <c:v>38064</c:v>
                </c:pt>
                <c:pt idx="170">
                  <c:v>38065</c:v>
                </c:pt>
                <c:pt idx="171">
                  <c:v>38066</c:v>
                </c:pt>
                <c:pt idx="172">
                  <c:v>38067</c:v>
                </c:pt>
                <c:pt idx="173">
                  <c:v>38068</c:v>
                </c:pt>
                <c:pt idx="174">
                  <c:v>38069</c:v>
                </c:pt>
                <c:pt idx="175">
                  <c:v>38070</c:v>
                </c:pt>
                <c:pt idx="176">
                  <c:v>38071</c:v>
                </c:pt>
                <c:pt idx="177">
                  <c:v>38072</c:v>
                </c:pt>
                <c:pt idx="178">
                  <c:v>38073</c:v>
                </c:pt>
                <c:pt idx="179">
                  <c:v>38074</c:v>
                </c:pt>
                <c:pt idx="180">
                  <c:v>38075</c:v>
                </c:pt>
                <c:pt idx="181">
                  <c:v>38076</c:v>
                </c:pt>
                <c:pt idx="182">
                  <c:v>38077</c:v>
                </c:pt>
                <c:pt idx="183">
                  <c:v>37895</c:v>
                </c:pt>
                <c:pt idx="184">
                  <c:v>37896</c:v>
                </c:pt>
                <c:pt idx="185">
                  <c:v>37897</c:v>
                </c:pt>
                <c:pt idx="186">
                  <c:v>37898</c:v>
                </c:pt>
                <c:pt idx="187">
                  <c:v>37899</c:v>
                </c:pt>
                <c:pt idx="188">
                  <c:v>37900</c:v>
                </c:pt>
                <c:pt idx="189">
                  <c:v>37901</c:v>
                </c:pt>
                <c:pt idx="190">
                  <c:v>37902</c:v>
                </c:pt>
                <c:pt idx="191">
                  <c:v>37903</c:v>
                </c:pt>
                <c:pt idx="192">
                  <c:v>37904</c:v>
                </c:pt>
                <c:pt idx="193">
                  <c:v>37905</c:v>
                </c:pt>
                <c:pt idx="194">
                  <c:v>37906</c:v>
                </c:pt>
                <c:pt idx="195">
                  <c:v>37907</c:v>
                </c:pt>
                <c:pt idx="196">
                  <c:v>37908</c:v>
                </c:pt>
                <c:pt idx="197">
                  <c:v>37909</c:v>
                </c:pt>
                <c:pt idx="198">
                  <c:v>37910</c:v>
                </c:pt>
                <c:pt idx="199">
                  <c:v>37911</c:v>
                </c:pt>
                <c:pt idx="200">
                  <c:v>37912</c:v>
                </c:pt>
                <c:pt idx="201">
                  <c:v>37913</c:v>
                </c:pt>
                <c:pt idx="202">
                  <c:v>37914</c:v>
                </c:pt>
                <c:pt idx="203">
                  <c:v>37915</c:v>
                </c:pt>
                <c:pt idx="204">
                  <c:v>37916</c:v>
                </c:pt>
                <c:pt idx="205">
                  <c:v>37917</c:v>
                </c:pt>
                <c:pt idx="206">
                  <c:v>37918</c:v>
                </c:pt>
                <c:pt idx="207">
                  <c:v>37919</c:v>
                </c:pt>
                <c:pt idx="208">
                  <c:v>37920</c:v>
                </c:pt>
                <c:pt idx="209">
                  <c:v>37921</c:v>
                </c:pt>
                <c:pt idx="210">
                  <c:v>37922</c:v>
                </c:pt>
                <c:pt idx="211">
                  <c:v>37923</c:v>
                </c:pt>
                <c:pt idx="212">
                  <c:v>37924</c:v>
                </c:pt>
                <c:pt idx="213">
                  <c:v>37925</c:v>
                </c:pt>
                <c:pt idx="214">
                  <c:v>37926</c:v>
                </c:pt>
                <c:pt idx="215">
                  <c:v>37927</c:v>
                </c:pt>
                <c:pt idx="216">
                  <c:v>37928</c:v>
                </c:pt>
                <c:pt idx="217">
                  <c:v>37929</c:v>
                </c:pt>
                <c:pt idx="218">
                  <c:v>37930</c:v>
                </c:pt>
                <c:pt idx="219">
                  <c:v>37931</c:v>
                </c:pt>
                <c:pt idx="220">
                  <c:v>37932</c:v>
                </c:pt>
                <c:pt idx="221">
                  <c:v>37933</c:v>
                </c:pt>
                <c:pt idx="222">
                  <c:v>37934</c:v>
                </c:pt>
                <c:pt idx="223">
                  <c:v>37935</c:v>
                </c:pt>
                <c:pt idx="224">
                  <c:v>37936</c:v>
                </c:pt>
                <c:pt idx="225">
                  <c:v>37937</c:v>
                </c:pt>
                <c:pt idx="226">
                  <c:v>37938</c:v>
                </c:pt>
                <c:pt idx="227">
                  <c:v>37939</c:v>
                </c:pt>
                <c:pt idx="228">
                  <c:v>37940</c:v>
                </c:pt>
                <c:pt idx="229">
                  <c:v>37941</c:v>
                </c:pt>
                <c:pt idx="230">
                  <c:v>37942</c:v>
                </c:pt>
                <c:pt idx="231">
                  <c:v>37943</c:v>
                </c:pt>
                <c:pt idx="232">
                  <c:v>37944</c:v>
                </c:pt>
                <c:pt idx="233">
                  <c:v>37945</c:v>
                </c:pt>
                <c:pt idx="234">
                  <c:v>37946</c:v>
                </c:pt>
                <c:pt idx="235">
                  <c:v>37947</c:v>
                </c:pt>
                <c:pt idx="236">
                  <c:v>37948</c:v>
                </c:pt>
                <c:pt idx="237">
                  <c:v>37949</c:v>
                </c:pt>
                <c:pt idx="238">
                  <c:v>37950</c:v>
                </c:pt>
                <c:pt idx="239">
                  <c:v>37951</c:v>
                </c:pt>
                <c:pt idx="240">
                  <c:v>37952</c:v>
                </c:pt>
                <c:pt idx="241">
                  <c:v>37953</c:v>
                </c:pt>
                <c:pt idx="242">
                  <c:v>37954</c:v>
                </c:pt>
                <c:pt idx="243">
                  <c:v>37955</c:v>
                </c:pt>
                <c:pt idx="244">
                  <c:v>37956</c:v>
                </c:pt>
                <c:pt idx="245">
                  <c:v>37957</c:v>
                </c:pt>
                <c:pt idx="246">
                  <c:v>37958</c:v>
                </c:pt>
                <c:pt idx="247">
                  <c:v>37959</c:v>
                </c:pt>
                <c:pt idx="248">
                  <c:v>37960</c:v>
                </c:pt>
                <c:pt idx="249">
                  <c:v>37961</c:v>
                </c:pt>
                <c:pt idx="250">
                  <c:v>37962</c:v>
                </c:pt>
                <c:pt idx="251">
                  <c:v>37963</c:v>
                </c:pt>
                <c:pt idx="252">
                  <c:v>37964</c:v>
                </c:pt>
                <c:pt idx="253">
                  <c:v>37965</c:v>
                </c:pt>
                <c:pt idx="254">
                  <c:v>37966</c:v>
                </c:pt>
                <c:pt idx="255">
                  <c:v>37967</c:v>
                </c:pt>
                <c:pt idx="256">
                  <c:v>37968</c:v>
                </c:pt>
                <c:pt idx="257">
                  <c:v>37969</c:v>
                </c:pt>
                <c:pt idx="258">
                  <c:v>37970</c:v>
                </c:pt>
                <c:pt idx="259">
                  <c:v>37971</c:v>
                </c:pt>
                <c:pt idx="260">
                  <c:v>37972</c:v>
                </c:pt>
                <c:pt idx="261">
                  <c:v>37973</c:v>
                </c:pt>
                <c:pt idx="262">
                  <c:v>37974</c:v>
                </c:pt>
                <c:pt idx="263">
                  <c:v>37975</c:v>
                </c:pt>
                <c:pt idx="264">
                  <c:v>37976</c:v>
                </c:pt>
                <c:pt idx="265">
                  <c:v>37977</c:v>
                </c:pt>
                <c:pt idx="266">
                  <c:v>37978</c:v>
                </c:pt>
                <c:pt idx="267">
                  <c:v>37979</c:v>
                </c:pt>
                <c:pt idx="268">
                  <c:v>37980</c:v>
                </c:pt>
                <c:pt idx="269">
                  <c:v>37981</c:v>
                </c:pt>
                <c:pt idx="270">
                  <c:v>37982</c:v>
                </c:pt>
                <c:pt idx="271">
                  <c:v>37983</c:v>
                </c:pt>
                <c:pt idx="272">
                  <c:v>37984</c:v>
                </c:pt>
                <c:pt idx="273">
                  <c:v>37985</c:v>
                </c:pt>
                <c:pt idx="274">
                  <c:v>37986</c:v>
                </c:pt>
                <c:pt idx="275">
                  <c:v>37987</c:v>
                </c:pt>
                <c:pt idx="276">
                  <c:v>37988</c:v>
                </c:pt>
                <c:pt idx="277">
                  <c:v>37989</c:v>
                </c:pt>
                <c:pt idx="278">
                  <c:v>37990</c:v>
                </c:pt>
                <c:pt idx="279">
                  <c:v>37991</c:v>
                </c:pt>
                <c:pt idx="280">
                  <c:v>37992</c:v>
                </c:pt>
                <c:pt idx="281">
                  <c:v>37993</c:v>
                </c:pt>
                <c:pt idx="282">
                  <c:v>37994</c:v>
                </c:pt>
                <c:pt idx="283">
                  <c:v>37995</c:v>
                </c:pt>
                <c:pt idx="284">
                  <c:v>37996</c:v>
                </c:pt>
                <c:pt idx="285">
                  <c:v>37997</c:v>
                </c:pt>
                <c:pt idx="286">
                  <c:v>37998</c:v>
                </c:pt>
                <c:pt idx="287">
                  <c:v>37999</c:v>
                </c:pt>
                <c:pt idx="288">
                  <c:v>38000</c:v>
                </c:pt>
                <c:pt idx="289">
                  <c:v>38001</c:v>
                </c:pt>
                <c:pt idx="290">
                  <c:v>38002</c:v>
                </c:pt>
                <c:pt idx="291">
                  <c:v>38003</c:v>
                </c:pt>
                <c:pt idx="292">
                  <c:v>38004</c:v>
                </c:pt>
                <c:pt idx="293">
                  <c:v>38005</c:v>
                </c:pt>
                <c:pt idx="294">
                  <c:v>38006</c:v>
                </c:pt>
                <c:pt idx="295">
                  <c:v>38007</c:v>
                </c:pt>
                <c:pt idx="296">
                  <c:v>38008</c:v>
                </c:pt>
                <c:pt idx="297">
                  <c:v>38009</c:v>
                </c:pt>
                <c:pt idx="298">
                  <c:v>38010</c:v>
                </c:pt>
                <c:pt idx="299">
                  <c:v>38011</c:v>
                </c:pt>
                <c:pt idx="300">
                  <c:v>38012</c:v>
                </c:pt>
                <c:pt idx="301">
                  <c:v>38013</c:v>
                </c:pt>
                <c:pt idx="302">
                  <c:v>38014</c:v>
                </c:pt>
                <c:pt idx="303">
                  <c:v>38015</c:v>
                </c:pt>
                <c:pt idx="304">
                  <c:v>38016</c:v>
                </c:pt>
                <c:pt idx="305">
                  <c:v>38017</c:v>
                </c:pt>
                <c:pt idx="306">
                  <c:v>38018</c:v>
                </c:pt>
                <c:pt idx="307">
                  <c:v>38019</c:v>
                </c:pt>
                <c:pt idx="308">
                  <c:v>38020</c:v>
                </c:pt>
                <c:pt idx="309">
                  <c:v>38021</c:v>
                </c:pt>
                <c:pt idx="310">
                  <c:v>38022</c:v>
                </c:pt>
                <c:pt idx="311">
                  <c:v>38023</c:v>
                </c:pt>
                <c:pt idx="312">
                  <c:v>38024</c:v>
                </c:pt>
                <c:pt idx="313">
                  <c:v>38025</c:v>
                </c:pt>
                <c:pt idx="314">
                  <c:v>38026</c:v>
                </c:pt>
                <c:pt idx="315">
                  <c:v>38027</c:v>
                </c:pt>
                <c:pt idx="316">
                  <c:v>38028</c:v>
                </c:pt>
                <c:pt idx="317">
                  <c:v>38029</c:v>
                </c:pt>
                <c:pt idx="318">
                  <c:v>38030</c:v>
                </c:pt>
                <c:pt idx="319">
                  <c:v>38031</c:v>
                </c:pt>
                <c:pt idx="320">
                  <c:v>38032</c:v>
                </c:pt>
                <c:pt idx="321">
                  <c:v>38033</c:v>
                </c:pt>
                <c:pt idx="322">
                  <c:v>38034</c:v>
                </c:pt>
                <c:pt idx="323">
                  <c:v>38035</c:v>
                </c:pt>
                <c:pt idx="324">
                  <c:v>38036</c:v>
                </c:pt>
                <c:pt idx="325">
                  <c:v>38037</c:v>
                </c:pt>
                <c:pt idx="326">
                  <c:v>38038</c:v>
                </c:pt>
                <c:pt idx="327">
                  <c:v>38039</c:v>
                </c:pt>
                <c:pt idx="328">
                  <c:v>38040</c:v>
                </c:pt>
                <c:pt idx="329">
                  <c:v>38041</c:v>
                </c:pt>
                <c:pt idx="330">
                  <c:v>38042</c:v>
                </c:pt>
                <c:pt idx="331">
                  <c:v>38043</c:v>
                </c:pt>
                <c:pt idx="332">
                  <c:v>38044</c:v>
                </c:pt>
                <c:pt idx="333">
                  <c:v>38045</c:v>
                </c:pt>
                <c:pt idx="334">
                  <c:v>38046</c:v>
                </c:pt>
                <c:pt idx="335">
                  <c:v>38047</c:v>
                </c:pt>
                <c:pt idx="336">
                  <c:v>38048</c:v>
                </c:pt>
                <c:pt idx="337">
                  <c:v>38049</c:v>
                </c:pt>
                <c:pt idx="338">
                  <c:v>38050</c:v>
                </c:pt>
                <c:pt idx="339">
                  <c:v>38051</c:v>
                </c:pt>
                <c:pt idx="340">
                  <c:v>38052</c:v>
                </c:pt>
                <c:pt idx="341">
                  <c:v>38053</c:v>
                </c:pt>
                <c:pt idx="342">
                  <c:v>38054</c:v>
                </c:pt>
                <c:pt idx="343">
                  <c:v>38055</c:v>
                </c:pt>
                <c:pt idx="344">
                  <c:v>38056</c:v>
                </c:pt>
                <c:pt idx="345">
                  <c:v>38057</c:v>
                </c:pt>
                <c:pt idx="346">
                  <c:v>38058</c:v>
                </c:pt>
                <c:pt idx="347">
                  <c:v>38059</c:v>
                </c:pt>
                <c:pt idx="348">
                  <c:v>38060</c:v>
                </c:pt>
                <c:pt idx="349">
                  <c:v>38061</c:v>
                </c:pt>
                <c:pt idx="350">
                  <c:v>38062</c:v>
                </c:pt>
                <c:pt idx="351">
                  <c:v>38063</c:v>
                </c:pt>
                <c:pt idx="352">
                  <c:v>38064</c:v>
                </c:pt>
                <c:pt idx="353">
                  <c:v>38065</c:v>
                </c:pt>
                <c:pt idx="354">
                  <c:v>38066</c:v>
                </c:pt>
                <c:pt idx="355">
                  <c:v>38067</c:v>
                </c:pt>
                <c:pt idx="356">
                  <c:v>38068</c:v>
                </c:pt>
                <c:pt idx="357">
                  <c:v>38069</c:v>
                </c:pt>
                <c:pt idx="358">
                  <c:v>38070</c:v>
                </c:pt>
                <c:pt idx="359">
                  <c:v>38071</c:v>
                </c:pt>
                <c:pt idx="360">
                  <c:v>38072</c:v>
                </c:pt>
                <c:pt idx="361">
                  <c:v>38073</c:v>
                </c:pt>
                <c:pt idx="362">
                  <c:v>38074</c:v>
                </c:pt>
                <c:pt idx="363">
                  <c:v>38075</c:v>
                </c:pt>
                <c:pt idx="364">
                  <c:v>38076</c:v>
                </c:pt>
                <c:pt idx="365">
                  <c:v>38077</c:v>
                </c:pt>
              </c:numCache>
            </c:numRef>
          </c:cat>
          <c:val>
            <c:numRef>
              <c:f>'Figure 27'!$B$3:$B$368</c:f>
              <c:numCache>
                <c:formatCode>General</c:formatCode>
                <c:ptCount val="366"/>
                <c:pt idx="0">
                  <c:v>2790.9778609999998</c:v>
                </c:pt>
                <c:pt idx="1">
                  <c:v>2819.9779050909001</c:v>
                </c:pt>
                <c:pt idx="2">
                  <c:v>2811.62156845454</c:v>
                </c:pt>
                <c:pt idx="3">
                  <c:v>2914.2938101818099</c:v>
                </c:pt>
                <c:pt idx="4">
                  <c:v>2907.07275690909</c:v>
                </c:pt>
                <c:pt idx="5">
                  <c:v>2892.0938089090901</c:v>
                </c:pt>
                <c:pt idx="6">
                  <c:v>2914.2382437272699</c:v>
                </c:pt>
                <c:pt idx="7">
                  <c:v>3092.09457636363</c:v>
                </c:pt>
                <c:pt idx="8">
                  <c:v>3126.64773236363</c:v>
                </c:pt>
                <c:pt idx="9">
                  <c:v>3091.83410754545</c:v>
                </c:pt>
                <c:pt idx="10">
                  <c:v>3158.3457908181799</c:v>
                </c:pt>
                <c:pt idx="11">
                  <c:v>3197.9220034545401</c:v>
                </c:pt>
                <c:pt idx="12">
                  <c:v>3200.2721619090898</c:v>
                </c:pt>
                <c:pt idx="13">
                  <c:v>3263.9214876363599</c:v>
                </c:pt>
                <c:pt idx="14">
                  <c:v>3372.5730984545398</c:v>
                </c:pt>
                <c:pt idx="15">
                  <c:v>3365.9815587272701</c:v>
                </c:pt>
                <c:pt idx="16">
                  <c:v>3298.9142770909002</c:v>
                </c:pt>
                <c:pt idx="17">
                  <c:v>3255.9981686363599</c:v>
                </c:pt>
                <c:pt idx="18">
                  <c:v>3240.4050666363601</c:v>
                </c:pt>
                <c:pt idx="19">
                  <c:v>3318.7976454545401</c:v>
                </c:pt>
                <c:pt idx="20">
                  <c:v>3318.9894944545399</c:v>
                </c:pt>
                <c:pt idx="21">
                  <c:v>3310.7625287272699</c:v>
                </c:pt>
                <c:pt idx="22">
                  <c:v>3457.7425323636298</c:v>
                </c:pt>
                <c:pt idx="23">
                  <c:v>3383.8720664545399</c:v>
                </c:pt>
                <c:pt idx="24">
                  <c:v>3318.6318798181801</c:v>
                </c:pt>
                <c:pt idx="25">
                  <c:v>3361.1136902727199</c:v>
                </c:pt>
                <c:pt idx="26">
                  <c:v>3356.4322160909001</c:v>
                </c:pt>
                <c:pt idx="27">
                  <c:v>3401.5980972727202</c:v>
                </c:pt>
                <c:pt idx="28">
                  <c:v>3391.2153351818101</c:v>
                </c:pt>
                <c:pt idx="29">
                  <c:v>3405.6871740909</c:v>
                </c:pt>
                <c:pt idx="30">
                  <c:v>3378.82293427272</c:v>
                </c:pt>
                <c:pt idx="31">
                  <c:v>3346.57436672727</c:v>
                </c:pt>
                <c:pt idx="32">
                  <c:v>3339.04724472727</c:v>
                </c:pt>
                <c:pt idx="33">
                  <c:v>3290.5347600908999</c:v>
                </c:pt>
                <c:pt idx="34">
                  <c:v>3295.9820852727198</c:v>
                </c:pt>
                <c:pt idx="35">
                  <c:v>3332.540238</c:v>
                </c:pt>
                <c:pt idx="36">
                  <c:v>3491.911955</c:v>
                </c:pt>
                <c:pt idx="37">
                  <c:v>3461.78700472727</c:v>
                </c:pt>
                <c:pt idx="38">
                  <c:v>3576.1386953636302</c:v>
                </c:pt>
                <c:pt idx="39">
                  <c:v>3620.1827501818102</c:v>
                </c:pt>
                <c:pt idx="40">
                  <c:v>3572.3533011818099</c:v>
                </c:pt>
                <c:pt idx="41">
                  <c:v>3482.5150443636298</c:v>
                </c:pt>
                <c:pt idx="42">
                  <c:v>3410.5043942727202</c:v>
                </c:pt>
                <c:pt idx="43">
                  <c:v>3341.26852890909</c:v>
                </c:pt>
                <c:pt idx="44">
                  <c:v>3293.2749010909001</c:v>
                </c:pt>
                <c:pt idx="45">
                  <c:v>3253.7065520909</c:v>
                </c:pt>
                <c:pt idx="46">
                  <c:v>3405.216868</c:v>
                </c:pt>
                <c:pt idx="47">
                  <c:v>3339.78412381818</c:v>
                </c:pt>
                <c:pt idx="48">
                  <c:v>3374.1018930908999</c:v>
                </c:pt>
                <c:pt idx="49">
                  <c:v>3519.4133520908999</c:v>
                </c:pt>
                <c:pt idx="50">
                  <c:v>3543.9318100908999</c:v>
                </c:pt>
                <c:pt idx="51">
                  <c:v>3520.74364236363</c:v>
                </c:pt>
                <c:pt idx="52">
                  <c:v>3512.06538845454</c:v>
                </c:pt>
                <c:pt idx="53">
                  <c:v>3529.2208320908999</c:v>
                </c:pt>
                <c:pt idx="54">
                  <c:v>3545.6664023636299</c:v>
                </c:pt>
                <c:pt idx="55">
                  <c:v>3586.7235185454501</c:v>
                </c:pt>
                <c:pt idx="56">
                  <c:v>3525.8640030909</c:v>
                </c:pt>
                <c:pt idx="57">
                  <c:v>3433.0381495454499</c:v>
                </c:pt>
                <c:pt idx="58">
                  <c:v>3349.43100090909</c:v>
                </c:pt>
                <c:pt idx="59">
                  <c:v>3261.4774497272701</c:v>
                </c:pt>
                <c:pt idx="60">
                  <c:v>3187.91766763636</c:v>
                </c:pt>
                <c:pt idx="61">
                  <c:v>3072.1091911818098</c:v>
                </c:pt>
                <c:pt idx="62">
                  <c:v>2861.7161786363599</c:v>
                </c:pt>
                <c:pt idx="63">
                  <c:v>2866.45349827272</c:v>
                </c:pt>
                <c:pt idx="64">
                  <c:v>2868.2551386363598</c:v>
                </c:pt>
                <c:pt idx="65">
                  <c:v>2741.4130568181799</c:v>
                </c:pt>
                <c:pt idx="66">
                  <c:v>2687.6097140909001</c:v>
                </c:pt>
                <c:pt idx="67">
                  <c:v>2659.01393845454</c:v>
                </c:pt>
                <c:pt idx="68">
                  <c:v>2648.805116</c:v>
                </c:pt>
                <c:pt idx="69">
                  <c:v>2591.9366245454498</c:v>
                </c:pt>
                <c:pt idx="70">
                  <c:v>2598.0827049999998</c:v>
                </c:pt>
                <c:pt idx="71">
                  <c:v>2595.48124090909</c:v>
                </c:pt>
                <c:pt idx="72">
                  <c:v>2535.3208401818101</c:v>
                </c:pt>
                <c:pt idx="73">
                  <c:v>2517.6301537272702</c:v>
                </c:pt>
                <c:pt idx="74">
                  <c:v>2574.42572636363</c:v>
                </c:pt>
                <c:pt idx="75">
                  <c:v>2494.67890654545</c:v>
                </c:pt>
                <c:pt idx="76">
                  <c:v>2623.3955115454501</c:v>
                </c:pt>
                <c:pt idx="77">
                  <c:v>2699.0577450909</c:v>
                </c:pt>
                <c:pt idx="78">
                  <c:v>2729.0875869090901</c:v>
                </c:pt>
                <c:pt idx="79">
                  <c:v>2679.4051537272699</c:v>
                </c:pt>
                <c:pt idx="80">
                  <c:v>2774.85430127272</c:v>
                </c:pt>
                <c:pt idx="81">
                  <c:v>2748.34926618181</c:v>
                </c:pt>
                <c:pt idx="82">
                  <c:v>2709.0776112727199</c:v>
                </c:pt>
                <c:pt idx="83">
                  <c:v>2663.5762752727201</c:v>
                </c:pt>
                <c:pt idx="84">
                  <c:v>2839.32779163636</c:v>
                </c:pt>
                <c:pt idx="85">
                  <c:v>2851.8276252727201</c:v>
                </c:pt>
                <c:pt idx="86">
                  <c:v>2860.0678618181801</c:v>
                </c:pt>
                <c:pt idx="87">
                  <c:v>2897.9129129090902</c:v>
                </c:pt>
                <c:pt idx="88">
                  <c:v>2996.3766092727201</c:v>
                </c:pt>
                <c:pt idx="89">
                  <c:v>2967.55290854545</c:v>
                </c:pt>
                <c:pt idx="90">
                  <c:v>2946.9075358181799</c:v>
                </c:pt>
                <c:pt idx="91">
                  <c:v>3042.4120290000001</c:v>
                </c:pt>
                <c:pt idx="92">
                  <c:v>3104.83772572727</c:v>
                </c:pt>
                <c:pt idx="93">
                  <c:v>3207.5872685454501</c:v>
                </c:pt>
                <c:pt idx="94">
                  <c:v>3266.4404528181799</c:v>
                </c:pt>
                <c:pt idx="95">
                  <c:v>3227.2294225454498</c:v>
                </c:pt>
                <c:pt idx="96">
                  <c:v>3141.23252581818</c:v>
                </c:pt>
                <c:pt idx="97">
                  <c:v>3070.6551930909</c:v>
                </c:pt>
                <c:pt idx="98">
                  <c:v>3113.2339749090902</c:v>
                </c:pt>
                <c:pt idx="99">
                  <c:v>3095.6475168181801</c:v>
                </c:pt>
                <c:pt idx="100">
                  <c:v>3071.3554765454501</c:v>
                </c:pt>
                <c:pt idx="101">
                  <c:v>2970.7086929090901</c:v>
                </c:pt>
                <c:pt idx="102">
                  <c:v>2888.87653572727</c:v>
                </c:pt>
                <c:pt idx="103">
                  <c:v>2847.05128318181</c:v>
                </c:pt>
                <c:pt idx="104">
                  <c:v>2717.69542136363</c:v>
                </c:pt>
                <c:pt idx="105">
                  <c:v>2740.7748468181799</c:v>
                </c:pt>
                <c:pt idx="106">
                  <c:v>2742.6940796363601</c:v>
                </c:pt>
                <c:pt idx="107">
                  <c:v>2691.0419181818102</c:v>
                </c:pt>
                <c:pt idx="108">
                  <c:v>2684.4979402727199</c:v>
                </c:pt>
                <c:pt idx="109">
                  <c:v>2574.5894214545401</c:v>
                </c:pt>
                <c:pt idx="110">
                  <c:v>2400.02371081818</c:v>
                </c:pt>
                <c:pt idx="111">
                  <c:v>2359.2465997272702</c:v>
                </c:pt>
                <c:pt idx="112">
                  <c:v>2327.84039118181</c:v>
                </c:pt>
                <c:pt idx="113">
                  <c:v>2362.7342095454501</c:v>
                </c:pt>
                <c:pt idx="114">
                  <c:v>2304.4447276363599</c:v>
                </c:pt>
                <c:pt idx="115">
                  <c:v>2243.1187379090902</c:v>
                </c:pt>
                <c:pt idx="116">
                  <c:v>2279.5014063636299</c:v>
                </c:pt>
                <c:pt idx="117">
                  <c:v>2365.7173573636301</c:v>
                </c:pt>
                <c:pt idx="118">
                  <c:v>2373.9948820908999</c:v>
                </c:pt>
                <c:pt idx="119">
                  <c:v>2431.7260131818098</c:v>
                </c:pt>
                <c:pt idx="120">
                  <c:v>2499.4035666363602</c:v>
                </c:pt>
                <c:pt idx="121">
                  <c:v>2509.20951636363</c:v>
                </c:pt>
                <c:pt idx="122">
                  <c:v>2431.34781727272</c:v>
                </c:pt>
                <c:pt idx="123">
                  <c:v>2443.6634962727198</c:v>
                </c:pt>
                <c:pt idx="124">
                  <c:v>2500.7328455454499</c:v>
                </c:pt>
                <c:pt idx="125">
                  <c:v>2532.8367946363601</c:v>
                </c:pt>
                <c:pt idx="126">
                  <c:v>2599.68429545454</c:v>
                </c:pt>
                <c:pt idx="127">
                  <c:v>2611.3743628181801</c:v>
                </c:pt>
                <c:pt idx="128">
                  <c:v>2564.2590987272702</c:v>
                </c:pt>
                <c:pt idx="129">
                  <c:v>2498.8494872727201</c:v>
                </c:pt>
                <c:pt idx="130">
                  <c:v>2473.0223775454501</c:v>
                </c:pt>
                <c:pt idx="131">
                  <c:v>2481.66597890909</c:v>
                </c:pt>
                <c:pt idx="132">
                  <c:v>2421.72087672727</c:v>
                </c:pt>
                <c:pt idx="133">
                  <c:v>2368.9398710908999</c:v>
                </c:pt>
                <c:pt idx="134">
                  <c:v>2324.07525427272</c:v>
                </c:pt>
                <c:pt idx="135">
                  <c:v>2252.4467383636302</c:v>
                </c:pt>
                <c:pt idx="136">
                  <c:v>2351.0130098181799</c:v>
                </c:pt>
                <c:pt idx="137">
                  <c:v>2298.15626418181</c:v>
                </c:pt>
                <c:pt idx="138">
                  <c:v>2257.0254605454502</c:v>
                </c:pt>
                <c:pt idx="139">
                  <c:v>2234.5039933636299</c:v>
                </c:pt>
                <c:pt idx="140">
                  <c:v>2269.9945911818099</c:v>
                </c:pt>
                <c:pt idx="141">
                  <c:v>2402.7381404545399</c:v>
                </c:pt>
                <c:pt idx="142">
                  <c:v>2456.1355840909</c:v>
                </c:pt>
                <c:pt idx="143">
                  <c:v>2571.0365785454501</c:v>
                </c:pt>
                <c:pt idx="144">
                  <c:v>2630.7138563636299</c:v>
                </c:pt>
                <c:pt idx="145">
                  <c:v>2581.5839269090902</c:v>
                </c:pt>
                <c:pt idx="146">
                  <c:v>2537.1226907272699</c:v>
                </c:pt>
                <c:pt idx="147">
                  <c:v>2529.34584127272</c:v>
                </c:pt>
                <c:pt idx="148">
                  <c:v>2463.4762394545401</c:v>
                </c:pt>
                <c:pt idx="149">
                  <c:v>2375.2889330909002</c:v>
                </c:pt>
                <c:pt idx="150">
                  <c:v>2275.8659594545402</c:v>
                </c:pt>
                <c:pt idx="151">
                  <c:v>2211.0985773636298</c:v>
                </c:pt>
                <c:pt idx="152">
                  <c:v>2235.6597990908999</c:v>
                </c:pt>
                <c:pt idx="153">
                  <c:v>2156.6048157272699</c:v>
                </c:pt>
                <c:pt idx="154">
                  <c:v>2193.9400716363598</c:v>
                </c:pt>
                <c:pt idx="155">
                  <c:v>2123.8262765454501</c:v>
                </c:pt>
                <c:pt idx="156">
                  <c:v>2141.47715145454</c:v>
                </c:pt>
                <c:pt idx="157">
                  <c:v>2069.6400115454499</c:v>
                </c:pt>
                <c:pt idx="158">
                  <c:v>2009.1319793636301</c:v>
                </c:pt>
                <c:pt idx="159">
                  <c:v>1958.4719458181801</c:v>
                </c:pt>
                <c:pt idx="160">
                  <c:v>1999.0546918181799</c:v>
                </c:pt>
                <c:pt idx="161">
                  <c:v>2002.1363040000001</c:v>
                </c:pt>
                <c:pt idx="162">
                  <c:v>2067.4214974545398</c:v>
                </c:pt>
                <c:pt idx="163">
                  <c:v>1992.3632880908999</c:v>
                </c:pt>
                <c:pt idx="164">
                  <c:v>1932.430474</c:v>
                </c:pt>
                <c:pt idx="165">
                  <c:v>1917.9217423636301</c:v>
                </c:pt>
                <c:pt idx="166">
                  <c:v>1912.3137827272701</c:v>
                </c:pt>
                <c:pt idx="167">
                  <c:v>1909.57776918181</c:v>
                </c:pt>
                <c:pt idx="168">
                  <c:v>1885.0516593636301</c:v>
                </c:pt>
                <c:pt idx="169">
                  <c:v>1876.1784023636301</c:v>
                </c:pt>
                <c:pt idx="170">
                  <c:v>1855.4459987272701</c:v>
                </c:pt>
                <c:pt idx="171">
                  <c:v>1817.6060560909</c:v>
                </c:pt>
                <c:pt idx="172">
                  <c:v>1786.52633963636</c:v>
                </c:pt>
                <c:pt idx="173">
                  <c:v>1794.0797872727201</c:v>
                </c:pt>
                <c:pt idx="174">
                  <c:v>1828.84942927272</c:v>
                </c:pt>
                <c:pt idx="175">
                  <c:v>1827.97725563636</c:v>
                </c:pt>
                <c:pt idx="176">
                  <c:v>1994.06071945454</c:v>
                </c:pt>
                <c:pt idx="177">
                  <c:v>1961.36039445454</c:v>
                </c:pt>
                <c:pt idx="178">
                  <c:v>1933.3993925454499</c:v>
                </c:pt>
                <c:pt idx="179">
                  <c:v>1984.539765</c:v>
                </c:pt>
                <c:pt idx="180">
                  <c:v>1967.0312457272701</c:v>
                </c:pt>
                <c:pt idx="181">
                  <c:v>1960.07616318181</c:v>
                </c:pt>
                <c:pt idx="182">
                  <c:v>1962.4832930908999</c:v>
                </c:pt>
                <c:pt idx="183">
                  <c:v>2790.9778609999998</c:v>
                </c:pt>
                <c:pt idx="184">
                  <c:v>2819.9779050909001</c:v>
                </c:pt>
                <c:pt idx="185">
                  <c:v>2811.62156845454</c:v>
                </c:pt>
                <c:pt idx="186">
                  <c:v>2914.2938101818099</c:v>
                </c:pt>
                <c:pt idx="187">
                  <c:v>2907.07275690909</c:v>
                </c:pt>
                <c:pt idx="188">
                  <c:v>2892.0938089090901</c:v>
                </c:pt>
                <c:pt idx="189">
                  <c:v>2914.2382437272699</c:v>
                </c:pt>
                <c:pt idx="190">
                  <c:v>3092.09457636363</c:v>
                </c:pt>
                <c:pt idx="191">
                  <c:v>3126.64773236363</c:v>
                </c:pt>
                <c:pt idx="192">
                  <c:v>3091.83410754545</c:v>
                </c:pt>
                <c:pt idx="193">
                  <c:v>3158.3457908181799</c:v>
                </c:pt>
                <c:pt idx="194">
                  <c:v>3197.9220034545401</c:v>
                </c:pt>
                <c:pt idx="195">
                  <c:v>3200.2721619090898</c:v>
                </c:pt>
                <c:pt idx="196">
                  <c:v>3263.9214876363599</c:v>
                </c:pt>
                <c:pt idx="197">
                  <c:v>3372.5730984545398</c:v>
                </c:pt>
                <c:pt idx="198">
                  <c:v>3365.9815587272701</c:v>
                </c:pt>
                <c:pt idx="199">
                  <c:v>3298.9142770909002</c:v>
                </c:pt>
                <c:pt idx="200">
                  <c:v>3255.9981686363599</c:v>
                </c:pt>
                <c:pt idx="201">
                  <c:v>3240.4050666363601</c:v>
                </c:pt>
                <c:pt idx="202">
                  <c:v>3318.7976454545401</c:v>
                </c:pt>
                <c:pt idx="203">
                  <c:v>3318.9894944545399</c:v>
                </c:pt>
                <c:pt idx="204">
                  <c:v>3310.7625287272699</c:v>
                </c:pt>
                <c:pt idx="205">
                  <c:v>3457.7425323636298</c:v>
                </c:pt>
                <c:pt idx="206">
                  <c:v>3383.8720664545399</c:v>
                </c:pt>
                <c:pt idx="207">
                  <c:v>3318.6318798181801</c:v>
                </c:pt>
                <c:pt idx="208">
                  <c:v>3361.1136902727199</c:v>
                </c:pt>
                <c:pt idx="209">
                  <c:v>3356.4322160909001</c:v>
                </c:pt>
                <c:pt idx="210">
                  <c:v>3401.5980972727202</c:v>
                </c:pt>
                <c:pt idx="211">
                  <c:v>3391.2153351818101</c:v>
                </c:pt>
                <c:pt idx="212">
                  <c:v>3405.6871740909</c:v>
                </c:pt>
                <c:pt idx="213">
                  <c:v>3378.82293427272</c:v>
                </c:pt>
                <c:pt idx="214">
                  <c:v>3346.57436672727</c:v>
                </c:pt>
                <c:pt idx="215">
                  <c:v>3339.04724472727</c:v>
                </c:pt>
                <c:pt idx="216">
                  <c:v>3290.5347600908999</c:v>
                </c:pt>
                <c:pt idx="217">
                  <c:v>3295.9820852727198</c:v>
                </c:pt>
                <c:pt idx="218">
                  <c:v>3332.540238</c:v>
                </c:pt>
                <c:pt idx="219">
                  <c:v>3491.911955</c:v>
                </c:pt>
                <c:pt idx="220">
                  <c:v>3461.78700472727</c:v>
                </c:pt>
                <c:pt idx="221">
                  <c:v>3576.1386953636302</c:v>
                </c:pt>
                <c:pt idx="222">
                  <c:v>3620.1827501818102</c:v>
                </c:pt>
                <c:pt idx="223">
                  <c:v>3572.3533011818099</c:v>
                </c:pt>
                <c:pt idx="224">
                  <c:v>3482.5150443636298</c:v>
                </c:pt>
                <c:pt idx="225">
                  <c:v>3410.5043942727202</c:v>
                </c:pt>
                <c:pt idx="226">
                  <c:v>3341.26852890909</c:v>
                </c:pt>
                <c:pt idx="227">
                  <c:v>3293.2749010909001</c:v>
                </c:pt>
                <c:pt idx="228">
                  <c:v>3253.7065520909</c:v>
                </c:pt>
                <c:pt idx="229">
                  <c:v>3405.216868</c:v>
                </c:pt>
                <c:pt idx="230">
                  <c:v>3339.78412381818</c:v>
                </c:pt>
                <c:pt idx="231">
                  <c:v>3374.1018930908999</c:v>
                </c:pt>
                <c:pt idx="232">
                  <c:v>3519.4133520908999</c:v>
                </c:pt>
                <c:pt idx="233">
                  <c:v>3543.9318100908999</c:v>
                </c:pt>
                <c:pt idx="234">
                  <c:v>3520.74364236363</c:v>
                </c:pt>
                <c:pt idx="235">
                  <c:v>3512.06538845454</c:v>
                </c:pt>
                <c:pt idx="236">
                  <c:v>3529.2208320908999</c:v>
                </c:pt>
                <c:pt idx="237">
                  <c:v>3545.6664023636299</c:v>
                </c:pt>
                <c:pt idx="238">
                  <c:v>3586.7235185454501</c:v>
                </c:pt>
                <c:pt idx="239">
                  <c:v>3525.8640030909</c:v>
                </c:pt>
                <c:pt idx="240">
                  <c:v>3433.0381495454499</c:v>
                </c:pt>
                <c:pt idx="241">
                  <c:v>3349.43100090909</c:v>
                </c:pt>
                <c:pt idx="242">
                  <c:v>3261.4774497272701</c:v>
                </c:pt>
                <c:pt idx="243">
                  <c:v>3187.91766763636</c:v>
                </c:pt>
                <c:pt idx="244">
                  <c:v>3072.1091911818098</c:v>
                </c:pt>
                <c:pt idx="245">
                  <c:v>2861.7161786363599</c:v>
                </c:pt>
                <c:pt idx="246">
                  <c:v>2866.45349827272</c:v>
                </c:pt>
                <c:pt idx="247">
                  <c:v>2868.2551386363598</c:v>
                </c:pt>
                <c:pt idx="248">
                  <c:v>2741.4130568181799</c:v>
                </c:pt>
                <c:pt idx="249">
                  <c:v>2687.6097140909001</c:v>
                </c:pt>
                <c:pt idx="250">
                  <c:v>2659.01393845454</c:v>
                </c:pt>
                <c:pt idx="251">
                  <c:v>2648.805116</c:v>
                </c:pt>
                <c:pt idx="252">
                  <c:v>2591.9366245454498</c:v>
                </c:pt>
                <c:pt idx="253">
                  <c:v>2598.0827049999998</c:v>
                </c:pt>
                <c:pt idx="254">
                  <c:v>2595.48124090909</c:v>
                </c:pt>
                <c:pt idx="255">
                  <c:v>2535.3208401818101</c:v>
                </c:pt>
                <c:pt idx="256">
                  <c:v>2517.6301537272702</c:v>
                </c:pt>
                <c:pt idx="257">
                  <c:v>2574.42572636363</c:v>
                </c:pt>
                <c:pt idx="258">
                  <c:v>2494.67890654545</c:v>
                </c:pt>
                <c:pt idx="259">
                  <c:v>2623.3955115454501</c:v>
                </c:pt>
                <c:pt idx="260">
                  <c:v>2699.0577450909</c:v>
                </c:pt>
                <c:pt idx="261">
                  <c:v>2729.0875869090901</c:v>
                </c:pt>
                <c:pt idx="262">
                  <c:v>2679.4051537272699</c:v>
                </c:pt>
                <c:pt idx="263">
                  <c:v>2774.85430127272</c:v>
                </c:pt>
                <c:pt idx="264">
                  <c:v>2748.34926618181</c:v>
                </c:pt>
                <c:pt idx="265">
                  <c:v>2709.0776112727199</c:v>
                </c:pt>
                <c:pt idx="266">
                  <c:v>2663.5762752727201</c:v>
                </c:pt>
                <c:pt idx="267">
                  <c:v>2839.32779163636</c:v>
                </c:pt>
                <c:pt idx="268">
                  <c:v>2851.8276252727201</c:v>
                </c:pt>
                <c:pt idx="269">
                  <c:v>2860.0678618181801</c:v>
                </c:pt>
                <c:pt idx="270">
                  <c:v>2897.9129129090902</c:v>
                </c:pt>
                <c:pt idx="271">
                  <c:v>2996.3766092727201</c:v>
                </c:pt>
                <c:pt idx="272">
                  <c:v>2967.55290854545</c:v>
                </c:pt>
                <c:pt idx="273">
                  <c:v>2946.9075358181799</c:v>
                </c:pt>
                <c:pt idx="274">
                  <c:v>3042.4120290000001</c:v>
                </c:pt>
                <c:pt idx="275">
                  <c:v>3104.83772572727</c:v>
                </c:pt>
                <c:pt idx="276">
                  <c:v>3207.5872685454501</c:v>
                </c:pt>
                <c:pt idx="277">
                  <c:v>3266.4404528181799</c:v>
                </c:pt>
                <c:pt idx="278">
                  <c:v>3227.2294225454498</c:v>
                </c:pt>
                <c:pt idx="279">
                  <c:v>3141.23252581818</c:v>
                </c:pt>
                <c:pt idx="280">
                  <c:v>3070.6551930909</c:v>
                </c:pt>
                <c:pt idx="281">
                  <c:v>3113.2339749090902</c:v>
                </c:pt>
                <c:pt idx="282">
                  <c:v>3095.6475168181801</c:v>
                </c:pt>
                <c:pt idx="283">
                  <c:v>3071.3554765454501</c:v>
                </c:pt>
                <c:pt idx="284">
                  <c:v>2970.7086929090901</c:v>
                </c:pt>
                <c:pt idx="285">
                  <c:v>2888.87653572727</c:v>
                </c:pt>
                <c:pt idx="286">
                  <c:v>2847.05128318181</c:v>
                </c:pt>
                <c:pt idx="287">
                  <c:v>2717.69542136363</c:v>
                </c:pt>
                <c:pt idx="288">
                  <c:v>2740.7748468181799</c:v>
                </c:pt>
                <c:pt idx="289">
                  <c:v>2742.6940796363601</c:v>
                </c:pt>
                <c:pt idx="290">
                  <c:v>2691.0419181818102</c:v>
                </c:pt>
                <c:pt idx="291">
                  <c:v>2684.4979402727199</c:v>
                </c:pt>
                <c:pt idx="292">
                  <c:v>2574.5894214545401</c:v>
                </c:pt>
                <c:pt idx="293">
                  <c:v>2400.02371081818</c:v>
                </c:pt>
                <c:pt idx="294">
                  <c:v>2359.2465997272702</c:v>
                </c:pt>
                <c:pt idx="295">
                  <c:v>2327.84039118181</c:v>
                </c:pt>
                <c:pt idx="296">
                  <c:v>2362.7342095454501</c:v>
                </c:pt>
                <c:pt idx="297">
                  <c:v>2304.4447276363599</c:v>
                </c:pt>
                <c:pt idx="298">
                  <c:v>2243.1187379090902</c:v>
                </c:pt>
                <c:pt idx="299">
                  <c:v>2279.5014063636299</c:v>
                </c:pt>
                <c:pt idx="300">
                  <c:v>2365.7173573636301</c:v>
                </c:pt>
                <c:pt idx="301">
                  <c:v>2373.9948820908999</c:v>
                </c:pt>
                <c:pt idx="302">
                  <c:v>2431.7260131818098</c:v>
                </c:pt>
                <c:pt idx="303">
                  <c:v>2499.4035666363602</c:v>
                </c:pt>
                <c:pt idx="304">
                  <c:v>2509.20951636363</c:v>
                </c:pt>
                <c:pt idx="305">
                  <c:v>2431.34781727272</c:v>
                </c:pt>
                <c:pt idx="306">
                  <c:v>2443.6634962727198</c:v>
                </c:pt>
                <c:pt idx="307">
                  <c:v>2500.7328455454499</c:v>
                </c:pt>
                <c:pt idx="308">
                  <c:v>2532.8367946363601</c:v>
                </c:pt>
                <c:pt idx="309">
                  <c:v>2599.68429545454</c:v>
                </c:pt>
                <c:pt idx="310">
                  <c:v>2611.3743628181801</c:v>
                </c:pt>
                <c:pt idx="311">
                  <c:v>2564.2590987272702</c:v>
                </c:pt>
                <c:pt idx="312">
                  <c:v>2498.8494872727201</c:v>
                </c:pt>
                <c:pt idx="313">
                  <c:v>2473.0223775454501</c:v>
                </c:pt>
                <c:pt idx="314">
                  <c:v>2481.66597890909</c:v>
                </c:pt>
                <c:pt idx="315">
                  <c:v>2421.72087672727</c:v>
                </c:pt>
                <c:pt idx="316">
                  <c:v>2368.9398710908999</c:v>
                </c:pt>
                <c:pt idx="317">
                  <c:v>2324.07525427272</c:v>
                </c:pt>
                <c:pt idx="318">
                  <c:v>2252.4467383636302</c:v>
                </c:pt>
                <c:pt idx="319">
                  <c:v>2351.0130098181799</c:v>
                </c:pt>
                <c:pt idx="320">
                  <c:v>2298.15626418181</c:v>
                </c:pt>
                <c:pt idx="321">
                  <c:v>2257.0254605454502</c:v>
                </c:pt>
                <c:pt idx="322">
                  <c:v>2234.5039933636299</c:v>
                </c:pt>
                <c:pt idx="323">
                  <c:v>2269.9945911818099</c:v>
                </c:pt>
                <c:pt idx="324">
                  <c:v>2402.7381404545399</c:v>
                </c:pt>
                <c:pt idx="325">
                  <c:v>2456.1355840909</c:v>
                </c:pt>
                <c:pt idx="326">
                  <c:v>2571.0365785454501</c:v>
                </c:pt>
                <c:pt idx="327">
                  <c:v>2630.7138563636299</c:v>
                </c:pt>
                <c:pt idx="328">
                  <c:v>2581.5839269090902</c:v>
                </c:pt>
                <c:pt idx="329">
                  <c:v>2537.1226907272699</c:v>
                </c:pt>
                <c:pt idx="330">
                  <c:v>2529.34584127272</c:v>
                </c:pt>
                <c:pt idx="331">
                  <c:v>2463.4762394545401</c:v>
                </c:pt>
                <c:pt idx="332">
                  <c:v>2375.2889330909002</c:v>
                </c:pt>
                <c:pt idx="333">
                  <c:v>2275.8659594545402</c:v>
                </c:pt>
                <c:pt idx="334">
                  <c:v>2211.0985773636298</c:v>
                </c:pt>
                <c:pt idx="335">
                  <c:v>2235.6597990908999</c:v>
                </c:pt>
                <c:pt idx="336">
                  <c:v>2156.6048157272699</c:v>
                </c:pt>
                <c:pt idx="337">
                  <c:v>2193.9400716363598</c:v>
                </c:pt>
                <c:pt idx="338">
                  <c:v>2123.8262765454501</c:v>
                </c:pt>
                <c:pt idx="339">
                  <c:v>2141.47715145454</c:v>
                </c:pt>
                <c:pt idx="340">
                  <c:v>2069.6400115454499</c:v>
                </c:pt>
                <c:pt idx="341">
                  <c:v>2009.1319793636301</c:v>
                </c:pt>
                <c:pt idx="342">
                  <c:v>1958.4719458181801</c:v>
                </c:pt>
                <c:pt idx="343">
                  <c:v>1999.0546918181799</c:v>
                </c:pt>
                <c:pt idx="344">
                  <c:v>2002.1363040000001</c:v>
                </c:pt>
                <c:pt idx="345">
                  <c:v>2067.4214974545398</c:v>
                </c:pt>
                <c:pt idx="346">
                  <c:v>1992.3632880908999</c:v>
                </c:pt>
                <c:pt idx="347">
                  <c:v>1932.430474</c:v>
                </c:pt>
                <c:pt idx="348">
                  <c:v>1917.9217423636301</c:v>
                </c:pt>
                <c:pt idx="349">
                  <c:v>1912.3137827272701</c:v>
                </c:pt>
                <c:pt idx="350">
                  <c:v>1909.57776918181</c:v>
                </c:pt>
                <c:pt idx="351">
                  <c:v>1885.0516593636301</c:v>
                </c:pt>
                <c:pt idx="352">
                  <c:v>1876.1784023636301</c:v>
                </c:pt>
                <c:pt idx="353">
                  <c:v>1855.4459987272701</c:v>
                </c:pt>
                <c:pt idx="354">
                  <c:v>1817.6060560909</c:v>
                </c:pt>
                <c:pt idx="355">
                  <c:v>1786.52633963636</c:v>
                </c:pt>
                <c:pt idx="356">
                  <c:v>1794.0797872727201</c:v>
                </c:pt>
                <c:pt idx="357">
                  <c:v>1828.84942927272</c:v>
                </c:pt>
                <c:pt idx="358">
                  <c:v>1827.97725563636</c:v>
                </c:pt>
                <c:pt idx="359">
                  <c:v>1994.06071945454</c:v>
                </c:pt>
                <c:pt idx="360">
                  <c:v>1961.36039445454</c:v>
                </c:pt>
                <c:pt idx="361">
                  <c:v>1933.3993925454499</c:v>
                </c:pt>
                <c:pt idx="362">
                  <c:v>1984.539765</c:v>
                </c:pt>
                <c:pt idx="363">
                  <c:v>1967.0312457272701</c:v>
                </c:pt>
                <c:pt idx="364">
                  <c:v>1960.07616318181</c:v>
                </c:pt>
                <c:pt idx="365">
                  <c:v>1962.4832930908999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B-481A-A675-D79B85793554}"/>
            </c:ext>
          </c:extLst>
        </c:ser>
        <c:ser>
          <c:idx val="1"/>
          <c:order val="1"/>
          <c:tx>
            <c:strRef>
              <c:f>'Figure 27'!$C$2</c:f>
              <c:strCache>
                <c:ptCount val="1"/>
                <c:pt idx="0">
                  <c:v>2023/24 Excl Rough</c:v>
                </c:pt>
              </c:strCache>
            </c:strRef>
          </c:tx>
          <c:spPr>
            <a:ln w="19050" cap="rnd">
              <a:solidFill>
                <a:srgbClr val="AED952"/>
              </a:solidFill>
              <a:round/>
            </a:ln>
            <a:effectLst/>
          </c:spPr>
          <c:marker>
            <c:symbol val="none"/>
          </c:marker>
          <c:cat>
            <c:numRef>
              <c:f>'Figure 27'!$A$3:$A$368</c:f>
              <c:numCache>
                <c:formatCode>d\-mmm</c:formatCode>
                <c:ptCount val="366"/>
                <c:pt idx="0">
                  <c:v>37895</c:v>
                </c:pt>
                <c:pt idx="1">
                  <c:v>37896</c:v>
                </c:pt>
                <c:pt idx="2">
                  <c:v>37897</c:v>
                </c:pt>
                <c:pt idx="3">
                  <c:v>37898</c:v>
                </c:pt>
                <c:pt idx="4">
                  <c:v>37899</c:v>
                </c:pt>
                <c:pt idx="5">
                  <c:v>37900</c:v>
                </c:pt>
                <c:pt idx="6">
                  <c:v>37901</c:v>
                </c:pt>
                <c:pt idx="7">
                  <c:v>37902</c:v>
                </c:pt>
                <c:pt idx="8">
                  <c:v>37903</c:v>
                </c:pt>
                <c:pt idx="9">
                  <c:v>37904</c:v>
                </c:pt>
                <c:pt idx="10">
                  <c:v>37905</c:v>
                </c:pt>
                <c:pt idx="11">
                  <c:v>37906</c:v>
                </c:pt>
                <c:pt idx="12">
                  <c:v>37907</c:v>
                </c:pt>
                <c:pt idx="13">
                  <c:v>37908</c:v>
                </c:pt>
                <c:pt idx="14">
                  <c:v>37909</c:v>
                </c:pt>
                <c:pt idx="15">
                  <c:v>37910</c:v>
                </c:pt>
                <c:pt idx="16">
                  <c:v>37911</c:v>
                </c:pt>
                <c:pt idx="17">
                  <c:v>37912</c:v>
                </c:pt>
                <c:pt idx="18">
                  <c:v>37913</c:v>
                </c:pt>
                <c:pt idx="19">
                  <c:v>37914</c:v>
                </c:pt>
                <c:pt idx="20">
                  <c:v>37915</c:v>
                </c:pt>
                <c:pt idx="21">
                  <c:v>37916</c:v>
                </c:pt>
                <c:pt idx="22">
                  <c:v>37917</c:v>
                </c:pt>
                <c:pt idx="23">
                  <c:v>37918</c:v>
                </c:pt>
                <c:pt idx="24">
                  <c:v>37919</c:v>
                </c:pt>
                <c:pt idx="25">
                  <c:v>37920</c:v>
                </c:pt>
                <c:pt idx="26">
                  <c:v>37921</c:v>
                </c:pt>
                <c:pt idx="27">
                  <c:v>37922</c:v>
                </c:pt>
                <c:pt idx="28">
                  <c:v>37923</c:v>
                </c:pt>
                <c:pt idx="29">
                  <c:v>37924</c:v>
                </c:pt>
                <c:pt idx="30">
                  <c:v>37925</c:v>
                </c:pt>
                <c:pt idx="31">
                  <c:v>37926</c:v>
                </c:pt>
                <c:pt idx="32">
                  <c:v>37927</c:v>
                </c:pt>
                <c:pt idx="33">
                  <c:v>37928</c:v>
                </c:pt>
                <c:pt idx="34">
                  <c:v>37929</c:v>
                </c:pt>
                <c:pt idx="35">
                  <c:v>37930</c:v>
                </c:pt>
                <c:pt idx="36">
                  <c:v>37931</c:v>
                </c:pt>
                <c:pt idx="37">
                  <c:v>37932</c:v>
                </c:pt>
                <c:pt idx="38">
                  <c:v>37933</c:v>
                </c:pt>
                <c:pt idx="39">
                  <c:v>37934</c:v>
                </c:pt>
                <c:pt idx="40">
                  <c:v>37935</c:v>
                </c:pt>
                <c:pt idx="41">
                  <c:v>37936</c:v>
                </c:pt>
                <c:pt idx="42">
                  <c:v>37937</c:v>
                </c:pt>
                <c:pt idx="43">
                  <c:v>37938</c:v>
                </c:pt>
                <c:pt idx="44">
                  <c:v>37939</c:v>
                </c:pt>
                <c:pt idx="45">
                  <c:v>37940</c:v>
                </c:pt>
                <c:pt idx="46">
                  <c:v>37941</c:v>
                </c:pt>
                <c:pt idx="47">
                  <c:v>37942</c:v>
                </c:pt>
                <c:pt idx="48">
                  <c:v>37943</c:v>
                </c:pt>
                <c:pt idx="49">
                  <c:v>37944</c:v>
                </c:pt>
                <c:pt idx="50">
                  <c:v>37945</c:v>
                </c:pt>
                <c:pt idx="51">
                  <c:v>37946</c:v>
                </c:pt>
                <c:pt idx="52">
                  <c:v>37947</c:v>
                </c:pt>
                <c:pt idx="53">
                  <c:v>37948</c:v>
                </c:pt>
                <c:pt idx="54">
                  <c:v>37949</c:v>
                </c:pt>
                <c:pt idx="55">
                  <c:v>37950</c:v>
                </c:pt>
                <c:pt idx="56">
                  <c:v>37951</c:v>
                </c:pt>
                <c:pt idx="57">
                  <c:v>37952</c:v>
                </c:pt>
                <c:pt idx="58">
                  <c:v>37953</c:v>
                </c:pt>
                <c:pt idx="59">
                  <c:v>37954</c:v>
                </c:pt>
                <c:pt idx="60">
                  <c:v>37955</c:v>
                </c:pt>
                <c:pt idx="61">
                  <c:v>37956</c:v>
                </c:pt>
                <c:pt idx="62">
                  <c:v>37957</c:v>
                </c:pt>
                <c:pt idx="63">
                  <c:v>37958</c:v>
                </c:pt>
                <c:pt idx="64">
                  <c:v>37959</c:v>
                </c:pt>
                <c:pt idx="65">
                  <c:v>37960</c:v>
                </c:pt>
                <c:pt idx="66">
                  <c:v>37961</c:v>
                </c:pt>
                <c:pt idx="67">
                  <c:v>37962</c:v>
                </c:pt>
                <c:pt idx="68">
                  <c:v>37963</c:v>
                </c:pt>
                <c:pt idx="69">
                  <c:v>37964</c:v>
                </c:pt>
                <c:pt idx="70">
                  <c:v>37965</c:v>
                </c:pt>
                <c:pt idx="71">
                  <c:v>37966</c:v>
                </c:pt>
                <c:pt idx="72">
                  <c:v>37967</c:v>
                </c:pt>
                <c:pt idx="73">
                  <c:v>37968</c:v>
                </c:pt>
                <c:pt idx="74">
                  <c:v>37969</c:v>
                </c:pt>
                <c:pt idx="75">
                  <c:v>37970</c:v>
                </c:pt>
                <c:pt idx="76">
                  <c:v>37971</c:v>
                </c:pt>
                <c:pt idx="77">
                  <c:v>37972</c:v>
                </c:pt>
                <c:pt idx="78">
                  <c:v>37973</c:v>
                </c:pt>
                <c:pt idx="79">
                  <c:v>37974</c:v>
                </c:pt>
                <c:pt idx="80">
                  <c:v>37975</c:v>
                </c:pt>
                <c:pt idx="81">
                  <c:v>37976</c:v>
                </c:pt>
                <c:pt idx="82">
                  <c:v>37977</c:v>
                </c:pt>
                <c:pt idx="83">
                  <c:v>37978</c:v>
                </c:pt>
                <c:pt idx="84">
                  <c:v>37979</c:v>
                </c:pt>
                <c:pt idx="85">
                  <c:v>37980</c:v>
                </c:pt>
                <c:pt idx="86">
                  <c:v>37981</c:v>
                </c:pt>
                <c:pt idx="87">
                  <c:v>37982</c:v>
                </c:pt>
                <c:pt idx="88">
                  <c:v>37983</c:v>
                </c:pt>
                <c:pt idx="89">
                  <c:v>37984</c:v>
                </c:pt>
                <c:pt idx="90">
                  <c:v>37985</c:v>
                </c:pt>
                <c:pt idx="91">
                  <c:v>37986</c:v>
                </c:pt>
                <c:pt idx="92">
                  <c:v>37987</c:v>
                </c:pt>
                <c:pt idx="93">
                  <c:v>37988</c:v>
                </c:pt>
                <c:pt idx="94">
                  <c:v>37989</c:v>
                </c:pt>
                <c:pt idx="95">
                  <c:v>37990</c:v>
                </c:pt>
                <c:pt idx="96">
                  <c:v>37991</c:v>
                </c:pt>
                <c:pt idx="97">
                  <c:v>37992</c:v>
                </c:pt>
                <c:pt idx="98">
                  <c:v>37993</c:v>
                </c:pt>
                <c:pt idx="99">
                  <c:v>37994</c:v>
                </c:pt>
                <c:pt idx="100">
                  <c:v>37995</c:v>
                </c:pt>
                <c:pt idx="101">
                  <c:v>37996</c:v>
                </c:pt>
                <c:pt idx="102">
                  <c:v>37997</c:v>
                </c:pt>
                <c:pt idx="103">
                  <c:v>37998</c:v>
                </c:pt>
                <c:pt idx="104">
                  <c:v>37999</c:v>
                </c:pt>
                <c:pt idx="105">
                  <c:v>38000</c:v>
                </c:pt>
                <c:pt idx="106">
                  <c:v>38001</c:v>
                </c:pt>
                <c:pt idx="107">
                  <c:v>38002</c:v>
                </c:pt>
                <c:pt idx="108">
                  <c:v>38003</c:v>
                </c:pt>
                <c:pt idx="109">
                  <c:v>38004</c:v>
                </c:pt>
                <c:pt idx="110">
                  <c:v>38005</c:v>
                </c:pt>
                <c:pt idx="111">
                  <c:v>38006</c:v>
                </c:pt>
                <c:pt idx="112">
                  <c:v>38007</c:v>
                </c:pt>
                <c:pt idx="113">
                  <c:v>38008</c:v>
                </c:pt>
                <c:pt idx="114">
                  <c:v>38009</c:v>
                </c:pt>
                <c:pt idx="115">
                  <c:v>38010</c:v>
                </c:pt>
                <c:pt idx="116">
                  <c:v>38011</c:v>
                </c:pt>
                <c:pt idx="117">
                  <c:v>38012</c:v>
                </c:pt>
                <c:pt idx="118">
                  <c:v>38013</c:v>
                </c:pt>
                <c:pt idx="119">
                  <c:v>38014</c:v>
                </c:pt>
                <c:pt idx="120">
                  <c:v>38015</c:v>
                </c:pt>
                <c:pt idx="121">
                  <c:v>38016</c:v>
                </c:pt>
                <c:pt idx="122">
                  <c:v>38017</c:v>
                </c:pt>
                <c:pt idx="123">
                  <c:v>38018</c:v>
                </c:pt>
                <c:pt idx="124">
                  <c:v>38019</c:v>
                </c:pt>
                <c:pt idx="125">
                  <c:v>38020</c:v>
                </c:pt>
                <c:pt idx="126">
                  <c:v>38021</c:v>
                </c:pt>
                <c:pt idx="127">
                  <c:v>38022</c:v>
                </c:pt>
                <c:pt idx="128">
                  <c:v>38023</c:v>
                </c:pt>
                <c:pt idx="129">
                  <c:v>38024</c:v>
                </c:pt>
                <c:pt idx="130">
                  <c:v>38025</c:v>
                </c:pt>
                <c:pt idx="131">
                  <c:v>38026</c:v>
                </c:pt>
                <c:pt idx="132">
                  <c:v>38027</c:v>
                </c:pt>
                <c:pt idx="133">
                  <c:v>38028</c:v>
                </c:pt>
                <c:pt idx="134">
                  <c:v>38029</c:v>
                </c:pt>
                <c:pt idx="135">
                  <c:v>38030</c:v>
                </c:pt>
                <c:pt idx="136">
                  <c:v>38031</c:v>
                </c:pt>
                <c:pt idx="137">
                  <c:v>38032</c:v>
                </c:pt>
                <c:pt idx="138">
                  <c:v>38033</c:v>
                </c:pt>
                <c:pt idx="139">
                  <c:v>38034</c:v>
                </c:pt>
                <c:pt idx="140">
                  <c:v>38035</c:v>
                </c:pt>
                <c:pt idx="141">
                  <c:v>38036</c:v>
                </c:pt>
                <c:pt idx="142">
                  <c:v>38037</c:v>
                </c:pt>
                <c:pt idx="143">
                  <c:v>38038</c:v>
                </c:pt>
                <c:pt idx="144">
                  <c:v>38039</c:v>
                </c:pt>
                <c:pt idx="145">
                  <c:v>38040</c:v>
                </c:pt>
                <c:pt idx="146">
                  <c:v>38041</c:v>
                </c:pt>
                <c:pt idx="147">
                  <c:v>38042</c:v>
                </c:pt>
                <c:pt idx="148">
                  <c:v>38043</c:v>
                </c:pt>
                <c:pt idx="149">
                  <c:v>38044</c:v>
                </c:pt>
                <c:pt idx="150">
                  <c:v>38045</c:v>
                </c:pt>
                <c:pt idx="151">
                  <c:v>38046</c:v>
                </c:pt>
                <c:pt idx="152">
                  <c:v>38047</c:v>
                </c:pt>
                <c:pt idx="153">
                  <c:v>38048</c:v>
                </c:pt>
                <c:pt idx="154">
                  <c:v>38049</c:v>
                </c:pt>
                <c:pt idx="155">
                  <c:v>38050</c:v>
                </c:pt>
                <c:pt idx="156">
                  <c:v>38051</c:v>
                </c:pt>
                <c:pt idx="157">
                  <c:v>38052</c:v>
                </c:pt>
                <c:pt idx="158">
                  <c:v>38053</c:v>
                </c:pt>
                <c:pt idx="159">
                  <c:v>38054</c:v>
                </c:pt>
                <c:pt idx="160">
                  <c:v>38055</c:v>
                </c:pt>
                <c:pt idx="161">
                  <c:v>38056</c:v>
                </c:pt>
                <c:pt idx="162">
                  <c:v>38057</c:v>
                </c:pt>
                <c:pt idx="163">
                  <c:v>38058</c:v>
                </c:pt>
                <c:pt idx="164">
                  <c:v>38059</c:v>
                </c:pt>
                <c:pt idx="165">
                  <c:v>38060</c:v>
                </c:pt>
                <c:pt idx="166">
                  <c:v>38061</c:v>
                </c:pt>
                <c:pt idx="167">
                  <c:v>38062</c:v>
                </c:pt>
                <c:pt idx="168">
                  <c:v>38063</c:v>
                </c:pt>
                <c:pt idx="169">
                  <c:v>38064</c:v>
                </c:pt>
                <c:pt idx="170">
                  <c:v>38065</c:v>
                </c:pt>
                <c:pt idx="171">
                  <c:v>38066</c:v>
                </c:pt>
                <c:pt idx="172">
                  <c:v>38067</c:v>
                </c:pt>
                <c:pt idx="173">
                  <c:v>38068</c:v>
                </c:pt>
                <c:pt idx="174">
                  <c:v>38069</c:v>
                </c:pt>
                <c:pt idx="175">
                  <c:v>38070</c:v>
                </c:pt>
                <c:pt idx="176">
                  <c:v>38071</c:v>
                </c:pt>
                <c:pt idx="177">
                  <c:v>38072</c:v>
                </c:pt>
                <c:pt idx="178">
                  <c:v>38073</c:v>
                </c:pt>
                <c:pt idx="179">
                  <c:v>38074</c:v>
                </c:pt>
                <c:pt idx="180">
                  <c:v>38075</c:v>
                </c:pt>
                <c:pt idx="181">
                  <c:v>38076</c:v>
                </c:pt>
                <c:pt idx="182">
                  <c:v>38077</c:v>
                </c:pt>
                <c:pt idx="183">
                  <c:v>37895</c:v>
                </c:pt>
                <c:pt idx="184">
                  <c:v>37896</c:v>
                </c:pt>
                <c:pt idx="185">
                  <c:v>37897</c:v>
                </c:pt>
                <c:pt idx="186">
                  <c:v>37898</c:v>
                </c:pt>
                <c:pt idx="187">
                  <c:v>37899</c:v>
                </c:pt>
                <c:pt idx="188">
                  <c:v>37900</c:v>
                </c:pt>
                <c:pt idx="189">
                  <c:v>37901</c:v>
                </c:pt>
                <c:pt idx="190">
                  <c:v>37902</c:v>
                </c:pt>
                <c:pt idx="191">
                  <c:v>37903</c:v>
                </c:pt>
                <c:pt idx="192">
                  <c:v>37904</c:v>
                </c:pt>
                <c:pt idx="193">
                  <c:v>37905</c:v>
                </c:pt>
                <c:pt idx="194">
                  <c:v>37906</c:v>
                </c:pt>
                <c:pt idx="195">
                  <c:v>37907</c:v>
                </c:pt>
                <c:pt idx="196">
                  <c:v>37908</c:v>
                </c:pt>
                <c:pt idx="197">
                  <c:v>37909</c:v>
                </c:pt>
                <c:pt idx="198">
                  <c:v>37910</c:v>
                </c:pt>
                <c:pt idx="199">
                  <c:v>37911</c:v>
                </c:pt>
                <c:pt idx="200">
                  <c:v>37912</c:v>
                </c:pt>
                <c:pt idx="201">
                  <c:v>37913</c:v>
                </c:pt>
                <c:pt idx="202">
                  <c:v>37914</c:v>
                </c:pt>
                <c:pt idx="203">
                  <c:v>37915</c:v>
                </c:pt>
                <c:pt idx="204">
                  <c:v>37916</c:v>
                </c:pt>
                <c:pt idx="205">
                  <c:v>37917</c:v>
                </c:pt>
                <c:pt idx="206">
                  <c:v>37918</c:v>
                </c:pt>
                <c:pt idx="207">
                  <c:v>37919</c:v>
                </c:pt>
                <c:pt idx="208">
                  <c:v>37920</c:v>
                </c:pt>
                <c:pt idx="209">
                  <c:v>37921</c:v>
                </c:pt>
                <c:pt idx="210">
                  <c:v>37922</c:v>
                </c:pt>
                <c:pt idx="211">
                  <c:v>37923</c:v>
                </c:pt>
                <c:pt idx="212">
                  <c:v>37924</c:v>
                </c:pt>
                <c:pt idx="213">
                  <c:v>37925</c:v>
                </c:pt>
                <c:pt idx="214">
                  <c:v>37926</c:v>
                </c:pt>
                <c:pt idx="215">
                  <c:v>37927</c:v>
                </c:pt>
                <c:pt idx="216">
                  <c:v>37928</c:v>
                </c:pt>
                <c:pt idx="217">
                  <c:v>37929</c:v>
                </c:pt>
                <c:pt idx="218">
                  <c:v>37930</c:v>
                </c:pt>
                <c:pt idx="219">
                  <c:v>37931</c:v>
                </c:pt>
                <c:pt idx="220">
                  <c:v>37932</c:v>
                </c:pt>
                <c:pt idx="221">
                  <c:v>37933</c:v>
                </c:pt>
                <c:pt idx="222">
                  <c:v>37934</c:v>
                </c:pt>
                <c:pt idx="223">
                  <c:v>37935</c:v>
                </c:pt>
                <c:pt idx="224">
                  <c:v>37936</c:v>
                </c:pt>
                <c:pt idx="225">
                  <c:v>37937</c:v>
                </c:pt>
                <c:pt idx="226">
                  <c:v>37938</c:v>
                </c:pt>
                <c:pt idx="227">
                  <c:v>37939</c:v>
                </c:pt>
                <c:pt idx="228">
                  <c:v>37940</c:v>
                </c:pt>
                <c:pt idx="229">
                  <c:v>37941</c:v>
                </c:pt>
                <c:pt idx="230">
                  <c:v>37942</c:v>
                </c:pt>
                <c:pt idx="231">
                  <c:v>37943</c:v>
                </c:pt>
                <c:pt idx="232">
                  <c:v>37944</c:v>
                </c:pt>
                <c:pt idx="233">
                  <c:v>37945</c:v>
                </c:pt>
                <c:pt idx="234">
                  <c:v>37946</c:v>
                </c:pt>
                <c:pt idx="235">
                  <c:v>37947</c:v>
                </c:pt>
                <c:pt idx="236">
                  <c:v>37948</c:v>
                </c:pt>
                <c:pt idx="237">
                  <c:v>37949</c:v>
                </c:pt>
                <c:pt idx="238">
                  <c:v>37950</c:v>
                </c:pt>
                <c:pt idx="239">
                  <c:v>37951</c:v>
                </c:pt>
                <c:pt idx="240">
                  <c:v>37952</c:v>
                </c:pt>
                <c:pt idx="241">
                  <c:v>37953</c:v>
                </c:pt>
                <c:pt idx="242">
                  <c:v>37954</c:v>
                </c:pt>
                <c:pt idx="243">
                  <c:v>37955</c:v>
                </c:pt>
                <c:pt idx="244">
                  <c:v>37956</c:v>
                </c:pt>
                <c:pt idx="245">
                  <c:v>37957</c:v>
                </c:pt>
                <c:pt idx="246">
                  <c:v>37958</c:v>
                </c:pt>
                <c:pt idx="247">
                  <c:v>37959</c:v>
                </c:pt>
                <c:pt idx="248">
                  <c:v>37960</c:v>
                </c:pt>
                <c:pt idx="249">
                  <c:v>37961</c:v>
                </c:pt>
                <c:pt idx="250">
                  <c:v>37962</c:v>
                </c:pt>
                <c:pt idx="251">
                  <c:v>37963</c:v>
                </c:pt>
                <c:pt idx="252">
                  <c:v>37964</c:v>
                </c:pt>
                <c:pt idx="253">
                  <c:v>37965</c:v>
                </c:pt>
                <c:pt idx="254">
                  <c:v>37966</c:v>
                </c:pt>
                <c:pt idx="255">
                  <c:v>37967</c:v>
                </c:pt>
                <c:pt idx="256">
                  <c:v>37968</c:v>
                </c:pt>
                <c:pt idx="257">
                  <c:v>37969</c:v>
                </c:pt>
                <c:pt idx="258">
                  <c:v>37970</c:v>
                </c:pt>
                <c:pt idx="259">
                  <c:v>37971</c:v>
                </c:pt>
                <c:pt idx="260">
                  <c:v>37972</c:v>
                </c:pt>
                <c:pt idx="261">
                  <c:v>37973</c:v>
                </c:pt>
                <c:pt idx="262">
                  <c:v>37974</c:v>
                </c:pt>
                <c:pt idx="263">
                  <c:v>37975</c:v>
                </c:pt>
                <c:pt idx="264">
                  <c:v>37976</c:v>
                </c:pt>
                <c:pt idx="265">
                  <c:v>37977</c:v>
                </c:pt>
                <c:pt idx="266">
                  <c:v>37978</c:v>
                </c:pt>
                <c:pt idx="267">
                  <c:v>37979</c:v>
                </c:pt>
                <c:pt idx="268">
                  <c:v>37980</c:v>
                </c:pt>
                <c:pt idx="269">
                  <c:v>37981</c:v>
                </c:pt>
                <c:pt idx="270">
                  <c:v>37982</c:v>
                </c:pt>
                <c:pt idx="271">
                  <c:v>37983</c:v>
                </c:pt>
                <c:pt idx="272">
                  <c:v>37984</c:v>
                </c:pt>
                <c:pt idx="273">
                  <c:v>37985</c:v>
                </c:pt>
                <c:pt idx="274">
                  <c:v>37986</c:v>
                </c:pt>
                <c:pt idx="275">
                  <c:v>37987</c:v>
                </c:pt>
                <c:pt idx="276">
                  <c:v>37988</c:v>
                </c:pt>
                <c:pt idx="277">
                  <c:v>37989</c:v>
                </c:pt>
                <c:pt idx="278">
                  <c:v>37990</c:v>
                </c:pt>
                <c:pt idx="279">
                  <c:v>37991</c:v>
                </c:pt>
                <c:pt idx="280">
                  <c:v>37992</c:v>
                </c:pt>
                <c:pt idx="281">
                  <c:v>37993</c:v>
                </c:pt>
                <c:pt idx="282">
                  <c:v>37994</c:v>
                </c:pt>
                <c:pt idx="283">
                  <c:v>37995</c:v>
                </c:pt>
                <c:pt idx="284">
                  <c:v>37996</c:v>
                </c:pt>
                <c:pt idx="285">
                  <c:v>37997</c:v>
                </c:pt>
                <c:pt idx="286">
                  <c:v>37998</c:v>
                </c:pt>
                <c:pt idx="287">
                  <c:v>37999</c:v>
                </c:pt>
                <c:pt idx="288">
                  <c:v>38000</c:v>
                </c:pt>
                <c:pt idx="289">
                  <c:v>38001</c:v>
                </c:pt>
                <c:pt idx="290">
                  <c:v>38002</c:v>
                </c:pt>
                <c:pt idx="291">
                  <c:v>38003</c:v>
                </c:pt>
                <c:pt idx="292">
                  <c:v>38004</c:v>
                </c:pt>
                <c:pt idx="293">
                  <c:v>38005</c:v>
                </c:pt>
                <c:pt idx="294">
                  <c:v>38006</c:v>
                </c:pt>
                <c:pt idx="295">
                  <c:v>38007</c:v>
                </c:pt>
                <c:pt idx="296">
                  <c:v>38008</c:v>
                </c:pt>
                <c:pt idx="297">
                  <c:v>38009</c:v>
                </c:pt>
                <c:pt idx="298">
                  <c:v>38010</c:v>
                </c:pt>
                <c:pt idx="299">
                  <c:v>38011</c:v>
                </c:pt>
                <c:pt idx="300">
                  <c:v>38012</c:v>
                </c:pt>
                <c:pt idx="301">
                  <c:v>38013</c:v>
                </c:pt>
                <c:pt idx="302">
                  <c:v>38014</c:v>
                </c:pt>
                <c:pt idx="303">
                  <c:v>38015</c:v>
                </c:pt>
                <c:pt idx="304">
                  <c:v>38016</c:v>
                </c:pt>
                <c:pt idx="305">
                  <c:v>38017</c:v>
                </c:pt>
                <c:pt idx="306">
                  <c:v>38018</c:v>
                </c:pt>
                <c:pt idx="307">
                  <c:v>38019</c:v>
                </c:pt>
                <c:pt idx="308">
                  <c:v>38020</c:v>
                </c:pt>
                <c:pt idx="309">
                  <c:v>38021</c:v>
                </c:pt>
                <c:pt idx="310">
                  <c:v>38022</c:v>
                </c:pt>
                <c:pt idx="311">
                  <c:v>38023</c:v>
                </c:pt>
                <c:pt idx="312">
                  <c:v>38024</c:v>
                </c:pt>
                <c:pt idx="313">
                  <c:v>38025</c:v>
                </c:pt>
                <c:pt idx="314">
                  <c:v>38026</c:v>
                </c:pt>
                <c:pt idx="315">
                  <c:v>38027</c:v>
                </c:pt>
                <c:pt idx="316">
                  <c:v>38028</c:v>
                </c:pt>
                <c:pt idx="317">
                  <c:v>38029</c:v>
                </c:pt>
                <c:pt idx="318">
                  <c:v>38030</c:v>
                </c:pt>
                <c:pt idx="319">
                  <c:v>38031</c:v>
                </c:pt>
                <c:pt idx="320">
                  <c:v>38032</c:v>
                </c:pt>
                <c:pt idx="321">
                  <c:v>38033</c:v>
                </c:pt>
                <c:pt idx="322">
                  <c:v>38034</c:v>
                </c:pt>
                <c:pt idx="323">
                  <c:v>38035</c:v>
                </c:pt>
                <c:pt idx="324">
                  <c:v>38036</c:v>
                </c:pt>
                <c:pt idx="325">
                  <c:v>38037</c:v>
                </c:pt>
                <c:pt idx="326">
                  <c:v>38038</c:v>
                </c:pt>
                <c:pt idx="327">
                  <c:v>38039</c:v>
                </c:pt>
                <c:pt idx="328">
                  <c:v>38040</c:v>
                </c:pt>
                <c:pt idx="329">
                  <c:v>38041</c:v>
                </c:pt>
                <c:pt idx="330">
                  <c:v>38042</c:v>
                </c:pt>
                <c:pt idx="331">
                  <c:v>38043</c:v>
                </c:pt>
                <c:pt idx="332">
                  <c:v>38044</c:v>
                </c:pt>
                <c:pt idx="333">
                  <c:v>38045</c:v>
                </c:pt>
                <c:pt idx="334">
                  <c:v>38046</c:v>
                </c:pt>
                <c:pt idx="335">
                  <c:v>38047</c:v>
                </c:pt>
                <c:pt idx="336">
                  <c:v>38048</c:v>
                </c:pt>
                <c:pt idx="337">
                  <c:v>38049</c:v>
                </c:pt>
                <c:pt idx="338">
                  <c:v>38050</c:v>
                </c:pt>
                <c:pt idx="339">
                  <c:v>38051</c:v>
                </c:pt>
                <c:pt idx="340">
                  <c:v>38052</c:v>
                </c:pt>
                <c:pt idx="341">
                  <c:v>38053</c:v>
                </c:pt>
                <c:pt idx="342">
                  <c:v>38054</c:v>
                </c:pt>
                <c:pt idx="343">
                  <c:v>38055</c:v>
                </c:pt>
                <c:pt idx="344">
                  <c:v>38056</c:v>
                </c:pt>
                <c:pt idx="345">
                  <c:v>38057</c:v>
                </c:pt>
                <c:pt idx="346">
                  <c:v>38058</c:v>
                </c:pt>
                <c:pt idx="347">
                  <c:v>38059</c:v>
                </c:pt>
                <c:pt idx="348">
                  <c:v>38060</c:v>
                </c:pt>
                <c:pt idx="349">
                  <c:v>38061</c:v>
                </c:pt>
                <c:pt idx="350">
                  <c:v>38062</c:v>
                </c:pt>
                <c:pt idx="351">
                  <c:v>38063</c:v>
                </c:pt>
                <c:pt idx="352">
                  <c:v>38064</c:v>
                </c:pt>
                <c:pt idx="353">
                  <c:v>38065</c:v>
                </c:pt>
                <c:pt idx="354">
                  <c:v>38066</c:v>
                </c:pt>
                <c:pt idx="355">
                  <c:v>38067</c:v>
                </c:pt>
                <c:pt idx="356">
                  <c:v>38068</c:v>
                </c:pt>
                <c:pt idx="357">
                  <c:v>38069</c:v>
                </c:pt>
                <c:pt idx="358">
                  <c:v>38070</c:v>
                </c:pt>
                <c:pt idx="359">
                  <c:v>38071</c:v>
                </c:pt>
                <c:pt idx="360">
                  <c:v>38072</c:v>
                </c:pt>
                <c:pt idx="361">
                  <c:v>38073</c:v>
                </c:pt>
                <c:pt idx="362">
                  <c:v>38074</c:v>
                </c:pt>
                <c:pt idx="363">
                  <c:v>38075</c:v>
                </c:pt>
                <c:pt idx="364">
                  <c:v>38076</c:v>
                </c:pt>
                <c:pt idx="365">
                  <c:v>38077</c:v>
                </c:pt>
              </c:numCache>
            </c:numRef>
          </c:cat>
          <c:val>
            <c:numRef>
              <c:f>'Figure 27'!$C$3:$C$368</c:f>
              <c:numCache>
                <c:formatCode>General</c:formatCode>
                <c:ptCount val="366"/>
                <c:pt idx="0">
                  <c:v>1834.20584136363</c:v>
                </c:pt>
                <c:pt idx="1">
                  <c:v>1858.24487863636</c:v>
                </c:pt>
                <c:pt idx="2">
                  <c:v>1845.1754691818101</c:v>
                </c:pt>
                <c:pt idx="3">
                  <c:v>1944.0211597272701</c:v>
                </c:pt>
                <c:pt idx="4">
                  <c:v>1933.6192713636301</c:v>
                </c:pt>
                <c:pt idx="5">
                  <c:v>1915.1745888181799</c:v>
                </c:pt>
                <c:pt idx="6">
                  <c:v>1934.36345954545</c:v>
                </c:pt>
                <c:pt idx="7">
                  <c:v>2108.73315581818</c:v>
                </c:pt>
                <c:pt idx="8">
                  <c:v>2140.1680669090902</c:v>
                </c:pt>
                <c:pt idx="9">
                  <c:v>2104.1646231818099</c:v>
                </c:pt>
                <c:pt idx="10">
                  <c:v>2169.1023070909</c:v>
                </c:pt>
                <c:pt idx="11">
                  <c:v>2208.6541808181801</c:v>
                </c:pt>
                <c:pt idx="12">
                  <c:v>2211.0043392727198</c:v>
                </c:pt>
                <c:pt idx="13">
                  <c:v>2274.6536649999998</c:v>
                </c:pt>
                <c:pt idx="14">
                  <c:v>2383.3052758181798</c:v>
                </c:pt>
                <c:pt idx="15">
                  <c:v>2376.7137360909001</c:v>
                </c:pt>
                <c:pt idx="16">
                  <c:v>2309.6464544545402</c:v>
                </c:pt>
                <c:pt idx="17">
                  <c:v>2265.2521016363598</c:v>
                </c:pt>
                <c:pt idx="18">
                  <c:v>2246.20212036363</c:v>
                </c:pt>
                <c:pt idx="19">
                  <c:v>2321.3500901818102</c:v>
                </c:pt>
                <c:pt idx="20">
                  <c:v>2317.5604852727201</c:v>
                </c:pt>
                <c:pt idx="21">
                  <c:v>2306.5079526363602</c:v>
                </c:pt>
                <c:pt idx="22">
                  <c:v>2451.9984541818098</c:v>
                </c:pt>
                <c:pt idx="23">
                  <c:v>2378.1279882727199</c:v>
                </c:pt>
                <c:pt idx="24">
                  <c:v>2312.1271886363602</c:v>
                </c:pt>
                <c:pt idx="25">
                  <c:v>2354.6089990908999</c:v>
                </c:pt>
                <c:pt idx="26">
                  <c:v>2349.9275249090902</c:v>
                </c:pt>
                <c:pt idx="27">
                  <c:v>2395.0934060908999</c:v>
                </c:pt>
                <c:pt idx="28">
                  <c:v>2382.5811085454502</c:v>
                </c:pt>
                <c:pt idx="29">
                  <c:v>2394.7479312727201</c:v>
                </c:pt>
                <c:pt idx="30">
                  <c:v>2366.2431623636298</c:v>
                </c:pt>
                <c:pt idx="31">
                  <c:v>2332.3925135454501</c:v>
                </c:pt>
                <c:pt idx="32">
                  <c:v>2319.8138785454498</c:v>
                </c:pt>
                <c:pt idx="33">
                  <c:v>2271.3013939090902</c:v>
                </c:pt>
                <c:pt idx="34">
                  <c:v>2275.8642193636301</c:v>
                </c:pt>
                <c:pt idx="35">
                  <c:v>2312.4223720908999</c:v>
                </c:pt>
                <c:pt idx="36">
                  <c:v>2471.7940890908999</c:v>
                </c:pt>
                <c:pt idx="37">
                  <c:v>2437.6218742727201</c:v>
                </c:pt>
                <c:pt idx="38">
                  <c:v>2547.3348280908999</c:v>
                </c:pt>
                <c:pt idx="39">
                  <c:v>2587.3876489999998</c:v>
                </c:pt>
                <c:pt idx="40">
                  <c:v>2538.3654589090902</c:v>
                </c:pt>
                <c:pt idx="41">
                  <c:v>2444.4694432727201</c:v>
                </c:pt>
                <c:pt idx="42">
                  <c:v>2371.3912515454499</c:v>
                </c:pt>
                <c:pt idx="43">
                  <c:v>2301.08968536363</c:v>
                </c:pt>
                <c:pt idx="44">
                  <c:v>2249.8117891818101</c:v>
                </c:pt>
                <c:pt idx="45">
                  <c:v>2206.7446982727201</c:v>
                </c:pt>
                <c:pt idx="46">
                  <c:v>2355.3601359090899</c:v>
                </c:pt>
                <c:pt idx="47">
                  <c:v>2288.3050015454501</c:v>
                </c:pt>
                <c:pt idx="48">
                  <c:v>2319.3706910000001</c:v>
                </c:pt>
                <c:pt idx="49">
                  <c:v>2461.5668454545398</c:v>
                </c:pt>
                <c:pt idx="50">
                  <c:v>2483.0956154545402</c:v>
                </c:pt>
                <c:pt idx="51">
                  <c:v>2456.4459870000001</c:v>
                </c:pt>
                <c:pt idx="52">
                  <c:v>2445.9035088181799</c:v>
                </c:pt>
                <c:pt idx="53">
                  <c:v>2460.1539889999999</c:v>
                </c:pt>
                <c:pt idx="54">
                  <c:v>2474.0880970909002</c:v>
                </c:pt>
                <c:pt idx="55">
                  <c:v>2513.5169910908999</c:v>
                </c:pt>
                <c:pt idx="56">
                  <c:v>2452.6574756363598</c:v>
                </c:pt>
                <c:pt idx="57">
                  <c:v>2359.8316220909001</c:v>
                </c:pt>
                <c:pt idx="58">
                  <c:v>2277.3205460908998</c:v>
                </c:pt>
                <c:pt idx="59">
                  <c:v>2194.9597045454502</c:v>
                </c:pt>
                <c:pt idx="60">
                  <c:v>2129.8326390909001</c:v>
                </c:pt>
                <c:pt idx="61">
                  <c:v>2023.26740990909</c:v>
                </c:pt>
                <c:pt idx="62">
                  <c:v>1821.35920518181</c:v>
                </c:pt>
                <c:pt idx="63">
                  <c:v>1834.1811720909</c:v>
                </c:pt>
                <c:pt idx="64">
                  <c:v>1844.32664181818</c:v>
                </c:pt>
                <c:pt idx="65">
                  <c:v>1721.8200916363601</c:v>
                </c:pt>
                <c:pt idx="66">
                  <c:v>1674.68761527272</c:v>
                </c:pt>
                <c:pt idx="67">
                  <c:v>1655.73241290909</c:v>
                </c:pt>
                <c:pt idx="68">
                  <c:v>1653.5195371818099</c:v>
                </c:pt>
                <c:pt idx="69">
                  <c:v>1603.31790418181</c:v>
                </c:pt>
                <c:pt idx="70">
                  <c:v>1612.1305628181799</c:v>
                </c:pt>
                <c:pt idx="71">
                  <c:v>1613.14433227272</c:v>
                </c:pt>
                <c:pt idx="72">
                  <c:v>1555.65888572727</c:v>
                </c:pt>
                <c:pt idx="73">
                  <c:v>1539.8464208181799</c:v>
                </c:pt>
                <c:pt idx="74">
                  <c:v>1598.0032099090899</c:v>
                </c:pt>
                <c:pt idx="75">
                  <c:v>1519.6240670909001</c:v>
                </c:pt>
                <c:pt idx="76">
                  <c:v>1649.67500681818</c:v>
                </c:pt>
                <c:pt idx="77">
                  <c:v>1726.68469954545</c:v>
                </c:pt>
                <c:pt idx="78">
                  <c:v>1758.0559505454501</c:v>
                </c:pt>
                <c:pt idx="79">
                  <c:v>1709.71840990909</c:v>
                </c:pt>
                <c:pt idx="80">
                  <c:v>1806.53124427272</c:v>
                </c:pt>
                <c:pt idx="81">
                  <c:v>1781.3812610908999</c:v>
                </c:pt>
                <c:pt idx="82">
                  <c:v>1745.90742</c:v>
                </c:pt>
                <c:pt idx="83">
                  <c:v>1701.8556727272701</c:v>
                </c:pt>
                <c:pt idx="84">
                  <c:v>1878.9870459090901</c:v>
                </c:pt>
                <c:pt idx="85">
                  <c:v>1892.39376590909</c:v>
                </c:pt>
                <c:pt idx="86">
                  <c:v>1902.3365731818101</c:v>
                </c:pt>
                <c:pt idx="87">
                  <c:v>1940.9621401818099</c:v>
                </c:pt>
                <c:pt idx="88">
                  <c:v>2040.6735815454499</c:v>
                </c:pt>
                <c:pt idx="89">
                  <c:v>2013.81260418181</c:v>
                </c:pt>
                <c:pt idx="90">
                  <c:v>1994.2651587272701</c:v>
                </c:pt>
                <c:pt idx="91">
                  <c:v>2090.99682690909</c:v>
                </c:pt>
                <c:pt idx="92">
                  <c:v>2154.12586454545</c:v>
                </c:pt>
                <c:pt idx="93">
                  <c:v>2258.1128651818099</c:v>
                </c:pt>
                <c:pt idx="94">
                  <c:v>2318.25189</c:v>
                </c:pt>
                <c:pt idx="95">
                  <c:v>2281.7156458181798</c:v>
                </c:pt>
                <c:pt idx="96">
                  <c:v>2204.8983020000001</c:v>
                </c:pt>
                <c:pt idx="97">
                  <c:v>2143.4368920909001</c:v>
                </c:pt>
                <c:pt idx="98">
                  <c:v>2194.9823658181799</c:v>
                </c:pt>
                <c:pt idx="99">
                  <c:v>2186.2316037272699</c:v>
                </c:pt>
                <c:pt idx="100">
                  <c:v>2170.6758726363601</c:v>
                </c:pt>
                <c:pt idx="101">
                  <c:v>2078.77708254545</c:v>
                </c:pt>
                <c:pt idx="102">
                  <c:v>2005.93286481818</c:v>
                </c:pt>
                <c:pt idx="103">
                  <c:v>1973.37300272727</c:v>
                </c:pt>
                <c:pt idx="104">
                  <c:v>1853.15806990909</c:v>
                </c:pt>
                <c:pt idx="105">
                  <c:v>1885.2770439999999</c:v>
                </c:pt>
                <c:pt idx="106">
                  <c:v>1896.1263420908999</c:v>
                </c:pt>
                <c:pt idx="107">
                  <c:v>1853.3112573636299</c:v>
                </c:pt>
                <c:pt idx="108">
                  <c:v>1855.5224072727201</c:v>
                </c:pt>
                <c:pt idx="109">
                  <c:v>1754.25840818181</c:v>
                </c:pt>
                <c:pt idx="110">
                  <c:v>1588.2617479999999</c:v>
                </c:pt>
                <c:pt idx="111">
                  <c:v>1555.96260918181</c:v>
                </c:pt>
                <c:pt idx="112">
                  <c:v>1532.933229</c:v>
                </c:pt>
                <c:pt idx="113">
                  <c:v>1576.1273336363599</c:v>
                </c:pt>
                <c:pt idx="114">
                  <c:v>1525.9965388181799</c:v>
                </c:pt>
                <c:pt idx="115">
                  <c:v>1472.78040381818</c:v>
                </c:pt>
                <c:pt idx="116">
                  <c:v>1517.21194018181</c:v>
                </c:pt>
                <c:pt idx="117">
                  <c:v>1611.40940045454</c:v>
                </c:pt>
                <c:pt idx="118">
                  <c:v>1627.5832572727199</c:v>
                </c:pt>
                <c:pt idx="119">
                  <c:v>1692.56359372727</c:v>
                </c:pt>
                <c:pt idx="120">
                  <c:v>1768.01571718181</c:v>
                </c:pt>
                <c:pt idx="121">
                  <c:v>1785.52391072727</c:v>
                </c:pt>
                <c:pt idx="122">
                  <c:v>1715.2698770909001</c:v>
                </c:pt>
                <c:pt idx="123">
                  <c:v>1735.1339310909</c:v>
                </c:pt>
                <c:pt idx="124">
                  <c:v>1799.6773493636299</c:v>
                </c:pt>
                <c:pt idx="125">
                  <c:v>1839.1744079999901</c:v>
                </c:pt>
                <c:pt idx="126">
                  <c:v>1912.76833163636</c:v>
                </c:pt>
                <c:pt idx="127">
                  <c:v>1931.18171799999</c:v>
                </c:pt>
                <c:pt idx="128">
                  <c:v>1891.2410370908999</c:v>
                </c:pt>
                <c:pt idx="129">
                  <c:v>1832.4838421818099</c:v>
                </c:pt>
                <c:pt idx="130">
                  <c:v>1813.6675806363601</c:v>
                </c:pt>
                <c:pt idx="131">
                  <c:v>1829.2850328181801</c:v>
                </c:pt>
                <c:pt idx="132">
                  <c:v>1776.2518883636301</c:v>
                </c:pt>
                <c:pt idx="133">
                  <c:v>1730.30811727272</c:v>
                </c:pt>
                <c:pt idx="134">
                  <c:v>1692.20865845454</c:v>
                </c:pt>
                <c:pt idx="135">
                  <c:v>1627.27463054545</c:v>
                </c:pt>
                <c:pt idx="136">
                  <c:v>1732.46237790909</c:v>
                </c:pt>
                <c:pt idx="137">
                  <c:v>1686.17441654545</c:v>
                </c:pt>
                <c:pt idx="138">
                  <c:v>1651.54796854545</c:v>
                </c:pt>
                <c:pt idx="139">
                  <c:v>1635.486909</c:v>
                </c:pt>
                <c:pt idx="140">
                  <c:v>1677.3712243636301</c:v>
                </c:pt>
                <c:pt idx="141">
                  <c:v>1813.0121829090899</c:v>
                </c:pt>
                <c:pt idx="142">
                  <c:v>1869.18785090909</c:v>
                </c:pt>
                <c:pt idx="143">
                  <c:v>1986.7748454545399</c:v>
                </c:pt>
                <c:pt idx="144">
                  <c:v>2051.9152923636302</c:v>
                </c:pt>
                <c:pt idx="145">
                  <c:v>2009.02492490909</c:v>
                </c:pt>
                <c:pt idx="146">
                  <c:v>1970.83014754545</c:v>
                </c:pt>
                <c:pt idx="147">
                  <c:v>1969.2363163636301</c:v>
                </c:pt>
                <c:pt idx="148">
                  <c:v>1909.49632954545</c:v>
                </c:pt>
                <c:pt idx="149">
                  <c:v>1827.1138160908999</c:v>
                </c:pt>
                <c:pt idx="150">
                  <c:v>1733.6624477272701</c:v>
                </c:pt>
                <c:pt idx="151">
                  <c:v>1674.83575036363</c:v>
                </c:pt>
                <c:pt idx="152">
                  <c:v>1705.26904454545</c:v>
                </c:pt>
                <c:pt idx="153">
                  <c:v>1631.9932558181799</c:v>
                </c:pt>
                <c:pt idx="154">
                  <c:v>1675.05799263636</c:v>
                </c:pt>
                <c:pt idx="155">
                  <c:v>1610.60954545454</c:v>
                </c:pt>
                <c:pt idx="156">
                  <c:v>1633.8775617272699</c:v>
                </c:pt>
                <c:pt idx="157">
                  <c:v>1567.5961674545399</c:v>
                </c:pt>
                <c:pt idx="158">
                  <c:v>1512.6003245454499</c:v>
                </c:pt>
                <c:pt idx="159">
                  <c:v>1467.4063155454501</c:v>
                </c:pt>
                <c:pt idx="160">
                  <c:v>1513.4085569090901</c:v>
                </c:pt>
                <c:pt idx="161">
                  <c:v>1521.85542118181</c:v>
                </c:pt>
                <c:pt idx="162">
                  <c:v>1592.46458627272</c:v>
                </c:pt>
                <c:pt idx="163">
                  <c:v>1521.4924040000001</c:v>
                </c:pt>
                <c:pt idx="164">
                  <c:v>1466.8005821818099</c:v>
                </c:pt>
                <c:pt idx="165">
                  <c:v>1457.4699034545399</c:v>
                </c:pt>
                <c:pt idx="166">
                  <c:v>1456.99863872727</c:v>
                </c:pt>
                <c:pt idx="167">
                  <c:v>1459.34166754545</c:v>
                </c:pt>
                <c:pt idx="168">
                  <c:v>1439.85091872727</c:v>
                </c:pt>
                <c:pt idx="169">
                  <c:v>1435.95470245454</c:v>
                </c:pt>
                <c:pt idx="170">
                  <c:v>1420.24260336363</c:v>
                </c:pt>
                <c:pt idx="171">
                  <c:v>1387.38231945454</c:v>
                </c:pt>
                <c:pt idx="172">
                  <c:v>1361.17148081818</c:v>
                </c:pt>
                <c:pt idx="173">
                  <c:v>1372.0503610000001</c:v>
                </c:pt>
                <c:pt idx="174">
                  <c:v>1408.8234310908999</c:v>
                </c:pt>
                <c:pt idx="175">
                  <c:v>1407.9512574545399</c:v>
                </c:pt>
                <c:pt idx="176">
                  <c:v>1574.0347212727199</c:v>
                </c:pt>
                <c:pt idx="177">
                  <c:v>1541.3344287272701</c:v>
                </c:pt>
                <c:pt idx="178">
                  <c:v>1513.37342681818</c:v>
                </c:pt>
                <c:pt idx="179">
                  <c:v>1564.51379927272</c:v>
                </c:pt>
                <c:pt idx="180">
                  <c:v>1547.0052799999901</c:v>
                </c:pt>
                <c:pt idx="181">
                  <c:v>1540.05019745454</c:v>
                </c:pt>
                <c:pt idx="182">
                  <c:v>1542.4573273636299</c:v>
                </c:pt>
                <c:pt idx="183">
                  <c:v>1834.20584136363</c:v>
                </c:pt>
                <c:pt idx="184">
                  <c:v>1858.24487863636</c:v>
                </c:pt>
                <c:pt idx="185">
                  <c:v>1845.1754691818101</c:v>
                </c:pt>
                <c:pt idx="186">
                  <c:v>1944.0211597272701</c:v>
                </c:pt>
                <c:pt idx="187">
                  <c:v>1933.6192713636301</c:v>
                </c:pt>
                <c:pt idx="188">
                  <c:v>1915.1745888181799</c:v>
                </c:pt>
                <c:pt idx="189">
                  <c:v>1934.36345954545</c:v>
                </c:pt>
                <c:pt idx="190">
                  <c:v>2108.73315581818</c:v>
                </c:pt>
                <c:pt idx="191">
                  <c:v>2140.1680669090902</c:v>
                </c:pt>
                <c:pt idx="192">
                  <c:v>2104.1646231818099</c:v>
                </c:pt>
                <c:pt idx="193">
                  <c:v>2169.1023070909</c:v>
                </c:pt>
                <c:pt idx="194">
                  <c:v>2208.6541808181801</c:v>
                </c:pt>
                <c:pt idx="195">
                  <c:v>2211.0043392727198</c:v>
                </c:pt>
                <c:pt idx="196">
                  <c:v>2274.6536649999998</c:v>
                </c:pt>
                <c:pt idx="197">
                  <c:v>2383.3052758181798</c:v>
                </c:pt>
                <c:pt idx="198">
                  <c:v>2376.7137360909001</c:v>
                </c:pt>
                <c:pt idx="199">
                  <c:v>2309.6464544545402</c:v>
                </c:pt>
                <c:pt idx="200">
                  <c:v>2265.2521016363598</c:v>
                </c:pt>
                <c:pt idx="201">
                  <c:v>2246.20212036363</c:v>
                </c:pt>
                <c:pt idx="202">
                  <c:v>2321.3500901818102</c:v>
                </c:pt>
                <c:pt idx="203">
                  <c:v>2317.5604852727201</c:v>
                </c:pt>
                <c:pt idx="204">
                  <c:v>2306.5079526363602</c:v>
                </c:pt>
                <c:pt idx="205">
                  <c:v>2451.9984541818098</c:v>
                </c:pt>
                <c:pt idx="206">
                  <c:v>2378.1279882727199</c:v>
                </c:pt>
                <c:pt idx="207">
                  <c:v>2312.1271886363602</c:v>
                </c:pt>
                <c:pt idx="208">
                  <c:v>2354.6089990908999</c:v>
                </c:pt>
                <c:pt idx="209">
                  <c:v>2349.9275249090902</c:v>
                </c:pt>
                <c:pt idx="210">
                  <c:v>2395.0934060908999</c:v>
                </c:pt>
                <c:pt idx="211">
                  <c:v>2382.5811085454502</c:v>
                </c:pt>
                <c:pt idx="212">
                  <c:v>2394.7479312727201</c:v>
                </c:pt>
                <c:pt idx="213">
                  <c:v>2366.2431623636298</c:v>
                </c:pt>
                <c:pt idx="214">
                  <c:v>2332.3925135454501</c:v>
                </c:pt>
                <c:pt idx="215">
                  <c:v>2319.8138785454498</c:v>
                </c:pt>
                <c:pt idx="216">
                  <c:v>2271.3013939090902</c:v>
                </c:pt>
                <c:pt idx="217">
                  <c:v>2275.8642193636301</c:v>
                </c:pt>
                <c:pt idx="218">
                  <c:v>2312.4223720908999</c:v>
                </c:pt>
                <c:pt idx="219">
                  <c:v>2471.7940890908999</c:v>
                </c:pt>
                <c:pt idx="220">
                  <c:v>2437.6218742727201</c:v>
                </c:pt>
                <c:pt idx="221">
                  <c:v>2547.3348280908999</c:v>
                </c:pt>
                <c:pt idx="222">
                  <c:v>2587.3876489999998</c:v>
                </c:pt>
                <c:pt idx="223">
                  <c:v>2538.3654589090902</c:v>
                </c:pt>
                <c:pt idx="224">
                  <c:v>2444.4694432727201</c:v>
                </c:pt>
                <c:pt idx="225">
                  <c:v>2371.3912515454499</c:v>
                </c:pt>
                <c:pt idx="226">
                  <c:v>2301.08968536363</c:v>
                </c:pt>
                <c:pt idx="227">
                  <c:v>2249.8117891818101</c:v>
                </c:pt>
                <c:pt idx="228">
                  <c:v>2206.7446982727201</c:v>
                </c:pt>
                <c:pt idx="229">
                  <c:v>2355.3601359090899</c:v>
                </c:pt>
                <c:pt idx="230">
                  <c:v>2288.3050015454501</c:v>
                </c:pt>
                <c:pt idx="231">
                  <c:v>2319.3706910000001</c:v>
                </c:pt>
                <c:pt idx="232">
                  <c:v>2461.5668454545398</c:v>
                </c:pt>
                <c:pt idx="233">
                  <c:v>2483.0956154545402</c:v>
                </c:pt>
                <c:pt idx="234">
                  <c:v>2456.4459870000001</c:v>
                </c:pt>
                <c:pt idx="235">
                  <c:v>2445.9035088181799</c:v>
                </c:pt>
                <c:pt idx="236">
                  <c:v>2460.1539889999999</c:v>
                </c:pt>
                <c:pt idx="237">
                  <c:v>2474.0880970909002</c:v>
                </c:pt>
                <c:pt idx="238">
                  <c:v>2513.5169910908999</c:v>
                </c:pt>
                <c:pt idx="239">
                  <c:v>2452.6574756363598</c:v>
                </c:pt>
                <c:pt idx="240">
                  <c:v>2359.8316220909001</c:v>
                </c:pt>
                <c:pt idx="241">
                  <c:v>2277.3205460908998</c:v>
                </c:pt>
                <c:pt idx="242">
                  <c:v>2194.9597045454502</c:v>
                </c:pt>
                <c:pt idx="243">
                  <c:v>2129.8326390909001</c:v>
                </c:pt>
                <c:pt idx="244">
                  <c:v>2023.26740990909</c:v>
                </c:pt>
                <c:pt idx="245">
                  <c:v>1821.35920518181</c:v>
                </c:pt>
                <c:pt idx="246">
                  <c:v>1834.1811720909</c:v>
                </c:pt>
                <c:pt idx="247">
                  <c:v>1844.32664181818</c:v>
                </c:pt>
                <c:pt idx="248">
                  <c:v>1721.8200916363601</c:v>
                </c:pt>
                <c:pt idx="249">
                  <c:v>1674.68761527272</c:v>
                </c:pt>
                <c:pt idx="250">
                  <c:v>1655.73241290909</c:v>
                </c:pt>
                <c:pt idx="251">
                  <c:v>1653.5195371818099</c:v>
                </c:pt>
                <c:pt idx="252">
                  <c:v>1603.31790418181</c:v>
                </c:pt>
                <c:pt idx="253">
                  <c:v>1612.1305628181799</c:v>
                </c:pt>
                <c:pt idx="254">
                  <c:v>1613.14433227272</c:v>
                </c:pt>
                <c:pt idx="255">
                  <c:v>1555.65888572727</c:v>
                </c:pt>
                <c:pt idx="256">
                  <c:v>1539.8464208181799</c:v>
                </c:pt>
                <c:pt idx="257">
                  <c:v>1598.0032099090899</c:v>
                </c:pt>
                <c:pt idx="258">
                  <c:v>1519.6240670909001</c:v>
                </c:pt>
                <c:pt idx="259">
                  <c:v>1649.67500681818</c:v>
                </c:pt>
                <c:pt idx="260">
                  <c:v>1726.68469954545</c:v>
                </c:pt>
                <c:pt idx="261">
                  <c:v>1758.0559505454501</c:v>
                </c:pt>
                <c:pt idx="262">
                  <c:v>1709.71840990909</c:v>
                </c:pt>
                <c:pt idx="263">
                  <c:v>1806.53124427272</c:v>
                </c:pt>
                <c:pt idx="264">
                  <c:v>1781.3812610908999</c:v>
                </c:pt>
                <c:pt idx="265">
                  <c:v>1745.90742</c:v>
                </c:pt>
                <c:pt idx="266">
                  <c:v>1701.8556727272701</c:v>
                </c:pt>
                <c:pt idx="267">
                  <c:v>1878.9870459090901</c:v>
                </c:pt>
                <c:pt idx="268">
                  <c:v>1892.39376590909</c:v>
                </c:pt>
                <c:pt idx="269">
                  <c:v>1902.3365731818101</c:v>
                </c:pt>
                <c:pt idx="270">
                  <c:v>1940.9621401818099</c:v>
                </c:pt>
                <c:pt idx="271">
                  <c:v>2040.6735815454499</c:v>
                </c:pt>
                <c:pt idx="272">
                  <c:v>2013.81260418181</c:v>
                </c:pt>
                <c:pt idx="273">
                  <c:v>1994.2651587272701</c:v>
                </c:pt>
                <c:pt idx="274">
                  <c:v>2090.99682690909</c:v>
                </c:pt>
                <c:pt idx="275">
                  <c:v>2154.12586454545</c:v>
                </c:pt>
                <c:pt idx="276">
                  <c:v>2258.1128651818099</c:v>
                </c:pt>
                <c:pt idx="277">
                  <c:v>2318.25189</c:v>
                </c:pt>
                <c:pt idx="278">
                  <c:v>2281.7156458181798</c:v>
                </c:pt>
                <c:pt idx="279">
                  <c:v>2204.8983020000001</c:v>
                </c:pt>
                <c:pt idx="280">
                  <c:v>2143.4368920909001</c:v>
                </c:pt>
                <c:pt idx="281">
                  <c:v>2194.9823658181799</c:v>
                </c:pt>
                <c:pt idx="282">
                  <c:v>2186.2316037272699</c:v>
                </c:pt>
                <c:pt idx="283">
                  <c:v>2170.6758726363601</c:v>
                </c:pt>
                <c:pt idx="284">
                  <c:v>2078.77708254545</c:v>
                </c:pt>
                <c:pt idx="285">
                  <c:v>2005.93286481818</c:v>
                </c:pt>
                <c:pt idx="286">
                  <c:v>1973.37300272727</c:v>
                </c:pt>
                <c:pt idx="287">
                  <c:v>1853.15806990909</c:v>
                </c:pt>
                <c:pt idx="288">
                  <c:v>1885.2770439999999</c:v>
                </c:pt>
                <c:pt idx="289">
                  <c:v>1896.1263420908999</c:v>
                </c:pt>
                <c:pt idx="290">
                  <c:v>1853.3112573636299</c:v>
                </c:pt>
                <c:pt idx="291">
                  <c:v>1855.5224072727201</c:v>
                </c:pt>
                <c:pt idx="292">
                  <c:v>1754.25840818181</c:v>
                </c:pt>
                <c:pt idx="293">
                  <c:v>1588.2617479999999</c:v>
                </c:pt>
                <c:pt idx="294">
                  <c:v>1555.96260918181</c:v>
                </c:pt>
                <c:pt idx="295">
                  <c:v>1532.933229</c:v>
                </c:pt>
                <c:pt idx="296">
                  <c:v>1576.1273336363599</c:v>
                </c:pt>
                <c:pt idx="297">
                  <c:v>1525.9965388181799</c:v>
                </c:pt>
                <c:pt idx="298">
                  <c:v>1472.78040381818</c:v>
                </c:pt>
                <c:pt idx="299">
                  <c:v>1517.21194018181</c:v>
                </c:pt>
                <c:pt idx="300">
                  <c:v>1611.40940045454</c:v>
                </c:pt>
                <c:pt idx="301">
                  <c:v>1627.5832572727199</c:v>
                </c:pt>
                <c:pt idx="302">
                  <c:v>1692.56359372727</c:v>
                </c:pt>
                <c:pt idx="303">
                  <c:v>1768.01571718181</c:v>
                </c:pt>
                <c:pt idx="304">
                  <c:v>1785.52391072727</c:v>
                </c:pt>
                <c:pt idx="305">
                  <c:v>1715.2698770909001</c:v>
                </c:pt>
                <c:pt idx="306">
                  <c:v>1735.1339310909</c:v>
                </c:pt>
                <c:pt idx="307">
                  <c:v>1799.6773493636299</c:v>
                </c:pt>
                <c:pt idx="308">
                  <c:v>1839.1744079999901</c:v>
                </c:pt>
                <c:pt idx="309">
                  <c:v>1912.76833163636</c:v>
                </c:pt>
                <c:pt idx="310">
                  <c:v>1931.18171799999</c:v>
                </c:pt>
                <c:pt idx="311">
                  <c:v>1891.2410370908999</c:v>
                </c:pt>
                <c:pt idx="312">
                  <c:v>1832.4838421818099</c:v>
                </c:pt>
                <c:pt idx="313">
                  <c:v>1813.6675806363601</c:v>
                </c:pt>
                <c:pt idx="314">
                  <c:v>1829.2850328181801</c:v>
                </c:pt>
                <c:pt idx="315">
                  <c:v>1776.2518883636301</c:v>
                </c:pt>
                <c:pt idx="316">
                  <c:v>1730.30811727272</c:v>
                </c:pt>
                <c:pt idx="317">
                  <c:v>1692.20865845454</c:v>
                </c:pt>
                <c:pt idx="318">
                  <c:v>1627.27463054545</c:v>
                </c:pt>
                <c:pt idx="319">
                  <c:v>1732.46237790909</c:v>
                </c:pt>
                <c:pt idx="320">
                  <c:v>1686.17441654545</c:v>
                </c:pt>
                <c:pt idx="321">
                  <c:v>1651.54796854545</c:v>
                </c:pt>
                <c:pt idx="322">
                  <c:v>1635.486909</c:v>
                </c:pt>
                <c:pt idx="323">
                  <c:v>1677.3712243636301</c:v>
                </c:pt>
                <c:pt idx="324">
                  <c:v>1813.0121829090899</c:v>
                </c:pt>
                <c:pt idx="325">
                  <c:v>1869.18785090909</c:v>
                </c:pt>
                <c:pt idx="326">
                  <c:v>1986.7748454545399</c:v>
                </c:pt>
                <c:pt idx="327">
                  <c:v>2051.9152923636302</c:v>
                </c:pt>
                <c:pt idx="328">
                  <c:v>2009.02492490909</c:v>
                </c:pt>
                <c:pt idx="329">
                  <c:v>1970.83014754545</c:v>
                </c:pt>
                <c:pt idx="330">
                  <c:v>1969.2363163636301</c:v>
                </c:pt>
                <c:pt idx="331">
                  <c:v>1909.49632954545</c:v>
                </c:pt>
                <c:pt idx="332">
                  <c:v>1827.1138160908999</c:v>
                </c:pt>
                <c:pt idx="333">
                  <c:v>1733.6624477272701</c:v>
                </c:pt>
                <c:pt idx="334">
                  <c:v>1674.83575036363</c:v>
                </c:pt>
                <c:pt idx="335">
                  <c:v>1705.26904454545</c:v>
                </c:pt>
                <c:pt idx="336">
                  <c:v>1631.9932558181799</c:v>
                </c:pt>
                <c:pt idx="337">
                  <c:v>1675.05799263636</c:v>
                </c:pt>
                <c:pt idx="338">
                  <c:v>1610.60954545454</c:v>
                </c:pt>
                <c:pt idx="339">
                  <c:v>1633.8775617272699</c:v>
                </c:pt>
                <c:pt idx="340">
                  <c:v>1567.5961674545399</c:v>
                </c:pt>
                <c:pt idx="341">
                  <c:v>1512.6003245454499</c:v>
                </c:pt>
                <c:pt idx="342">
                  <c:v>1467.4063155454501</c:v>
                </c:pt>
                <c:pt idx="343">
                  <c:v>1513.4085569090901</c:v>
                </c:pt>
                <c:pt idx="344">
                  <c:v>1521.85542118181</c:v>
                </c:pt>
                <c:pt idx="345">
                  <c:v>1592.46458627272</c:v>
                </c:pt>
                <c:pt idx="346">
                  <c:v>1521.4924040000001</c:v>
                </c:pt>
                <c:pt idx="347">
                  <c:v>1466.8005821818099</c:v>
                </c:pt>
                <c:pt idx="348">
                  <c:v>1457.4699034545399</c:v>
                </c:pt>
                <c:pt idx="349">
                  <c:v>1456.99863872727</c:v>
                </c:pt>
                <c:pt idx="350">
                  <c:v>1459.34166754545</c:v>
                </c:pt>
                <c:pt idx="351">
                  <c:v>1439.85091872727</c:v>
                </c:pt>
                <c:pt idx="352">
                  <c:v>1435.95470245454</c:v>
                </c:pt>
                <c:pt idx="353">
                  <c:v>1420.24260336363</c:v>
                </c:pt>
                <c:pt idx="354">
                  <c:v>1387.38231945454</c:v>
                </c:pt>
                <c:pt idx="355">
                  <c:v>1361.17148081818</c:v>
                </c:pt>
                <c:pt idx="356">
                  <c:v>1372.0503610000001</c:v>
                </c:pt>
                <c:pt idx="357">
                  <c:v>1408.8234310908999</c:v>
                </c:pt>
                <c:pt idx="358">
                  <c:v>1407.9512574545399</c:v>
                </c:pt>
                <c:pt idx="359">
                  <c:v>1574.0347212727199</c:v>
                </c:pt>
                <c:pt idx="360">
                  <c:v>1541.3344287272701</c:v>
                </c:pt>
                <c:pt idx="361">
                  <c:v>1513.37342681818</c:v>
                </c:pt>
                <c:pt idx="362">
                  <c:v>1564.51379927272</c:v>
                </c:pt>
                <c:pt idx="363">
                  <c:v>1547.0052799999901</c:v>
                </c:pt>
                <c:pt idx="364">
                  <c:v>1540.05019745454</c:v>
                </c:pt>
                <c:pt idx="365">
                  <c:v>1542.4573273636299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EB-481A-A675-D79B85793554}"/>
            </c:ext>
          </c:extLst>
        </c:ser>
        <c:ser>
          <c:idx val="2"/>
          <c:order val="2"/>
          <c:tx>
            <c:strRef>
              <c:f>'Figure 27'!$D$2</c:f>
              <c:strCache>
                <c:ptCount val="1"/>
                <c:pt idx="0">
                  <c:v>2024/25 Incl Rough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'Figure 27'!$A$3:$A$368</c:f>
              <c:numCache>
                <c:formatCode>d\-mmm</c:formatCode>
                <c:ptCount val="366"/>
                <c:pt idx="0">
                  <c:v>37895</c:v>
                </c:pt>
                <c:pt idx="1">
                  <c:v>37896</c:v>
                </c:pt>
                <c:pt idx="2">
                  <c:v>37897</c:v>
                </c:pt>
                <c:pt idx="3">
                  <c:v>37898</c:v>
                </c:pt>
                <c:pt idx="4">
                  <c:v>37899</c:v>
                </c:pt>
                <c:pt idx="5">
                  <c:v>37900</c:v>
                </c:pt>
                <c:pt idx="6">
                  <c:v>37901</c:v>
                </c:pt>
                <c:pt idx="7">
                  <c:v>37902</c:v>
                </c:pt>
                <c:pt idx="8">
                  <c:v>37903</c:v>
                </c:pt>
                <c:pt idx="9">
                  <c:v>37904</c:v>
                </c:pt>
                <c:pt idx="10">
                  <c:v>37905</c:v>
                </c:pt>
                <c:pt idx="11">
                  <c:v>37906</c:v>
                </c:pt>
                <c:pt idx="12">
                  <c:v>37907</c:v>
                </c:pt>
                <c:pt idx="13">
                  <c:v>37908</c:v>
                </c:pt>
                <c:pt idx="14">
                  <c:v>37909</c:v>
                </c:pt>
                <c:pt idx="15">
                  <c:v>37910</c:v>
                </c:pt>
                <c:pt idx="16">
                  <c:v>37911</c:v>
                </c:pt>
                <c:pt idx="17">
                  <c:v>37912</c:v>
                </c:pt>
                <c:pt idx="18">
                  <c:v>37913</c:v>
                </c:pt>
                <c:pt idx="19">
                  <c:v>37914</c:v>
                </c:pt>
                <c:pt idx="20">
                  <c:v>37915</c:v>
                </c:pt>
                <c:pt idx="21">
                  <c:v>37916</c:v>
                </c:pt>
                <c:pt idx="22">
                  <c:v>37917</c:v>
                </c:pt>
                <c:pt idx="23">
                  <c:v>37918</c:v>
                </c:pt>
                <c:pt idx="24">
                  <c:v>37919</c:v>
                </c:pt>
                <c:pt idx="25">
                  <c:v>37920</c:v>
                </c:pt>
                <c:pt idx="26">
                  <c:v>37921</c:v>
                </c:pt>
                <c:pt idx="27">
                  <c:v>37922</c:v>
                </c:pt>
                <c:pt idx="28">
                  <c:v>37923</c:v>
                </c:pt>
                <c:pt idx="29">
                  <c:v>37924</c:v>
                </c:pt>
                <c:pt idx="30">
                  <c:v>37925</c:v>
                </c:pt>
                <c:pt idx="31">
                  <c:v>37926</c:v>
                </c:pt>
                <c:pt idx="32">
                  <c:v>37927</c:v>
                </c:pt>
                <c:pt idx="33">
                  <c:v>37928</c:v>
                </c:pt>
                <c:pt idx="34">
                  <c:v>37929</c:v>
                </c:pt>
                <c:pt idx="35">
                  <c:v>37930</c:v>
                </c:pt>
                <c:pt idx="36">
                  <c:v>37931</c:v>
                </c:pt>
                <c:pt idx="37">
                  <c:v>37932</c:v>
                </c:pt>
                <c:pt idx="38">
                  <c:v>37933</c:v>
                </c:pt>
                <c:pt idx="39">
                  <c:v>37934</c:v>
                </c:pt>
                <c:pt idx="40">
                  <c:v>37935</c:v>
                </c:pt>
                <c:pt idx="41">
                  <c:v>37936</c:v>
                </c:pt>
                <c:pt idx="42">
                  <c:v>37937</c:v>
                </c:pt>
                <c:pt idx="43">
                  <c:v>37938</c:v>
                </c:pt>
                <c:pt idx="44">
                  <c:v>37939</c:v>
                </c:pt>
                <c:pt idx="45">
                  <c:v>37940</c:v>
                </c:pt>
                <c:pt idx="46">
                  <c:v>37941</c:v>
                </c:pt>
                <c:pt idx="47">
                  <c:v>37942</c:v>
                </c:pt>
                <c:pt idx="48">
                  <c:v>37943</c:v>
                </c:pt>
                <c:pt idx="49">
                  <c:v>37944</c:v>
                </c:pt>
                <c:pt idx="50">
                  <c:v>37945</c:v>
                </c:pt>
                <c:pt idx="51">
                  <c:v>37946</c:v>
                </c:pt>
                <c:pt idx="52">
                  <c:v>37947</c:v>
                </c:pt>
                <c:pt idx="53">
                  <c:v>37948</c:v>
                </c:pt>
                <c:pt idx="54">
                  <c:v>37949</c:v>
                </c:pt>
                <c:pt idx="55">
                  <c:v>37950</c:v>
                </c:pt>
                <c:pt idx="56">
                  <c:v>37951</c:v>
                </c:pt>
                <c:pt idx="57">
                  <c:v>37952</c:v>
                </c:pt>
                <c:pt idx="58">
                  <c:v>37953</c:v>
                </c:pt>
                <c:pt idx="59">
                  <c:v>37954</c:v>
                </c:pt>
                <c:pt idx="60">
                  <c:v>37955</c:v>
                </c:pt>
                <c:pt idx="61">
                  <c:v>37956</c:v>
                </c:pt>
                <c:pt idx="62">
                  <c:v>37957</c:v>
                </c:pt>
                <c:pt idx="63">
                  <c:v>37958</c:v>
                </c:pt>
                <c:pt idx="64">
                  <c:v>37959</c:v>
                </c:pt>
                <c:pt idx="65">
                  <c:v>37960</c:v>
                </c:pt>
                <c:pt idx="66">
                  <c:v>37961</c:v>
                </c:pt>
                <c:pt idx="67">
                  <c:v>37962</c:v>
                </c:pt>
                <c:pt idx="68">
                  <c:v>37963</c:v>
                </c:pt>
                <c:pt idx="69">
                  <c:v>37964</c:v>
                </c:pt>
                <c:pt idx="70">
                  <c:v>37965</c:v>
                </c:pt>
                <c:pt idx="71">
                  <c:v>37966</c:v>
                </c:pt>
                <c:pt idx="72">
                  <c:v>37967</c:v>
                </c:pt>
                <c:pt idx="73">
                  <c:v>37968</c:v>
                </c:pt>
                <c:pt idx="74">
                  <c:v>37969</c:v>
                </c:pt>
                <c:pt idx="75">
                  <c:v>37970</c:v>
                </c:pt>
                <c:pt idx="76">
                  <c:v>37971</c:v>
                </c:pt>
                <c:pt idx="77">
                  <c:v>37972</c:v>
                </c:pt>
                <c:pt idx="78">
                  <c:v>37973</c:v>
                </c:pt>
                <c:pt idx="79">
                  <c:v>37974</c:v>
                </c:pt>
                <c:pt idx="80">
                  <c:v>37975</c:v>
                </c:pt>
                <c:pt idx="81">
                  <c:v>37976</c:v>
                </c:pt>
                <c:pt idx="82">
                  <c:v>37977</c:v>
                </c:pt>
                <c:pt idx="83">
                  <c:v>37978</c:v>
                </c:pt>
                <c:pt idx="84">
                  <c:v>37979</c:v>
                </c:pt>
                <c:pt idx="85">
                  <c:v>37980</c:v>
                </c:pt>
                <c:pt idx="86">
                  <c:v>37981</c:v>
                </c:pt>
                <c:pt idx="87">
                  <c:v>37982</c:v>
                </c:pt>
                <c:pt idx="88">
                  <c:v>37983</c:v>
                </c:pt>
                <c:pt idx="89">
                  <c:v>37984</c:v>
                </c:pt>
                <c:pt idx="90">
                  <c:v>37985</c:v>
                </c:pt>
                <c:pt idx="91">
                  <c:v>37986</c:v>
                </c:pt>
                <c:pt idx="92">
                  <c:v>37987</c:v>
                </c:pt>
                <c:pt idx="93">
                  <c:v>37988</c:v>
                </c:pt>
                <c:pt idx="94">
                  <c:v>37989</c:v>
                </c:pt>
                <c:pt idx="95">
                  <c:v>37990</c:v>
                </c:pt>
                <c:pt idx="96">
                  <c:v>37991</c:v>
                </c:pt>
                <c:pt idx="97">
                  <c:v>37992</c:v>
                </c:pt>
                <c:pt idx="98">
                  <c:v>37993</c:v>
                </c:pt>
                <c:pt idx="99">
                  <c:v>37994</c:v>
                </c:pt>
                <c:pt idx="100">
                  <c:v>37995</c:v>
                </c:pt>
                <c:pt idx="101">
                  <c:v>37996</c:v>
                </c:pt>
                <c:pt idx="102">
                  <c:v>37997</c:v>
                </c:pt>
                <c:pt idx="103">
                  <c:v>37998</c:v>
                </c:pt>
                <c:pt idx="104">
                  <c:v>37999</c:v>
                </c:pt>
                <c:pt idx="105">
                  <c:v>38000</c:v>
                </c:pt>
                <c:pt idx="106">
                  <c:v>38001</c:v>
                </c:pt>
                <c:pt idx="107">
                  <c:v>38002</c:v>
                </c:pt>
                <c:pt idx="108">
                  <c:v>38003</c:v>
                </c:pt>
                <c:pt idx="109">
                  <c:v>38004</c:v>
                </c:pt>
                <c:pt idx="110">
                  <c:v>38005</c:v>
                </c:pt>
                <c:pt idx="111">
                  <c:v>38006</c:v>
                </c:pt>
                <c:pt idx="112">
                  <c:v>38007</c:v>
                </c:pt>
                <c:pt idx="113">
                  <c:v>38008</c:v>
                </c:pt>
                <c:pt idx="114">
                  <c:v>38009</c:v>
                </c:pt>
                <c:pt idx="115">
                  <c:v>38010</c:v>
                </c:pt>
                <c:pt idx="116">
                  <c:v>38011</c:v>
                </c:pt>
                <c:pt idx="117">
                  <c:v>38012</c:v>
                </c:pt>
                <c:pt idx="118">
                  <c:v>38013</c:v>
                </c:pt>
                <c:pt idx="119">
                  <c:v>38014</c:v>
                </c:pt>
                <c:pt idx="120">
                  <c:v>38015</c:v>
                </c:pt>
                <c:pt idx="121">
                  <c:v>38016</c:v>
                </c:pt>
                <c:pt idx="122">
                  <c:v>38017</c:v>
                </c:pt>
                <c:pt idx="123">
                  <c:v>38018</c:v>
                </c:pt>
                <c:pt idx="124">
                  <c:v>38019</c:v>
                </c:pt>
                <c:pt idx="125">
                  <c:v>38020</c:v>
                </c:pt>
                <c:pt idx="126">
                  <c:v>38021</c:v>
                </c:pt>
                <c:pt idx="127">
                  <c:v>38022</c:v>
                </c:pt>
                <c:pt idx="128">
                  <c:v>38023</c:v>
                </c:pt>
                <c:pt idx="129">
                  <c:v>38024</c:v>
                </c:pt>
                <c:pt idx="130">
                  <c:v>38025</c:v>
                </c:pt>
                <c:pt idx="131">
                  <c:v>38026</c:v>
                </c:pt>
                <c:pt idx="132">
                  <c:v>38027</c:v>
                </c:pt>
                <c:pt idx="133">
                  <c:v>38028</c:v>
                </c:pt>
                <c:pt idx="134">
                  <c:v>38029</c:v>
                </c:pt>
                <c:pt idx="135">
                  <c:v>38030</c:v>
                </c:pt>
                <c:pt idx="136">
                  <c:v>38031</c:v>
                </c:pt>
                <c:pt idx="137">
                  <c:v>38032</c:v>
                </c:pt>
                <c:pt idx="138">
                  <c:v>38033</c:v>
                </c:pt>
                <c:pt idx="139">
                  <c:v>38034</c:v>
                </c:pt>
                <c:pt idx="140">
                  <c:v>38035</c:v>
                </c:pt>
                <c:pt idx="141">
                  <c:v>38036</c:v>
                </c:pt>
                <c:pt idx="142">
                  <c:v>38037</c:v>
                </c:pt>
                <c:pt idx="143">
                  <c:v>38038</c:v>
                </c:pt>
                <c:pt idx="144">
                  <c:v>38039</c:v>
                </c:pt>
                <c:pt idx="145">
                  <c:v>38040</c:v>
                </c:pt>
                <c:pt idx="146">
                  <c:v>38041</c:v>
                </c:pt>
                <c:pt idx="147">
                  <c:v>38042</c:v>
                </c:pt>
                <c:pt idx="148">
                  <c:v>38043</c:v>
                </c:pt>
                <c:pt idx="149">
                  <c:v>38044</c:v>
                </c:pt>
                <c:pt idx="150">
                  <c:v>38045</c:v>
                </c:pt>
                <c:pt idx="151">
                  <c:v>38046</c:v>
                </c:pt>
                <c:pt idx="152">
                  <c:v>38047</c:v>
                </c:pt>
                <c:pt idx="153">
                  <c:v>38048</c:v>
                </c:pt>
                <c:pt idx="154">
                  <c:v>38049</c:v>
                </c:pt>
                <c:pt idx="155">
                  <c:v>38050</c:v>
                </c:pt>
                <c:pt idx="156">
                  <c:v>38051</c:v>
                </c:pt>
                <c:pt idx="157">
                  <c:v>38052</c:v>
                </c:pt>
                <c:pt idx="158">
                  <c:v>38053</c:v>
                </c:pt>
                <c:pt idx="159">
                  <c:v>38054</c:v>
                </c:pt>
                <c:pt idx="160">
                  <c:v>38055</c:v>
                </c:pt>
                <c:pt idx="161">
                  <c:v>38056</c:v>
                </c:pt>
                <c:pt idx="162">
                  <c:v>38057</c:v>
                </c:pt>
                <c:pt idx="163">
                  <c:v>38058</c:v>
                </c:pt>
                <c:pt idx="164">
                  <c:v>38059</c:v>
                </c:pt>
                <c:pt idx="165">
                  <c:v>38060</c:v>
                </c:pt>
                <c:pt idx="166">
                  <c:v>38061</c:v>
                </c:pt>
                <c:pt idx="167">
                  <c:v>38062</c:v>
                </c:pt>
                <c:pt idx="168">
                  <c:v>38063</c:v>
                </c:pt>
                <c:pt idx="169">
                  <c:v>38064</c:v>
                </c:pt>
                <c:pt idx="170">
                  <c:v>38065</c:v>
                </c:pt>
                <c:pt idx="171">
                  <c:v>38066</c:v>
                </c:pt>
                <c:pt idx="172">
                  <c:v>38067</c:v>
                </c:pt>
                <c:pt idx="173">
                  <c:v>38068</c:v>
                </c:pt>
                <c:pt idx="174">
                  <c:v>38069</c:v>
                </c:pt>
                <c:pt idx="175">
                  <c:v>38070</c:v>
                </c:pt>
                <c:pt idx="176">
                  <c:v>38071</c:v>
                </c:pt>
                <c:pt idx="177">
                  <c:v>38072</c:v>
                </c:pt>
                <c:pt idx="178">
                  <c:v>38073</c:v>
                </c:pt>
                <c:pt idx="179">
                  <c:v>38074</c:v>
                </c:pt>
                <c:pt idx="180">
                  <c:v>38075</c:v>
                </c:pt>
                <c:pt idx="181">
                  <c:v>38076</c:v>
                </c:pt>
                <c:pt idx="182">
                  <c:v>38077</c:v>
                </c:pt>
                <c:pt idx="183">
                  <c:v>37895</c:v>
                </c:pt>
                <c:pt idx="184">
                  <c:v>37896</c:v>
                </c:pt>
                <c:pt idx="185">
                  <c:v>37897</c:v>
                </c:pt>
                <c:pt idx="186">
                  <c:v>37898</c:v>
                </c:pt>
                <c:pt idx="187">
                  <c:v>37899</c:v>
                </c:pt>
                <c:pt idx="188">
                  <c:v>37900</c:v>
                </c:pt>
                <c:pt idx="189">
                  <c:v>37901</c:v>
                </c:pt>
                <c:pt idx="190">
                  <c:v>37902</c:v>
                </c:pt>
                <c:pt idx="191">
                  <c:v>37903</c:v>
                </c:pt>
                <c:pt idx="192">
                  <c:v>37904</c:v>
                </c:pt>
                <c:pt idx="193">
                  <c:v>37905</c:v>
                </c:pt>
                <c:pt idx="194">
                  <c:v>37906</c:v>
                </c:pt>
                <c:pt idx="195">
                  <c:v>37907</c:v>
                </c:pt>
                <c:pt idx="196">
                  <c:v>37908</c:v>
                </c:pt>
                <c:pt idx="197">
                  <c:v>37909</c:v>
                </c:pt>
                <c:pt idx="198">
                  <c:v>37910</c:v>
                </c:pt>
                <c:pt idx="199">
                  <c:v>37911</c:v>
                </c:pt>
                <c:pt idx="200">
                  <c:v>37912</c:v>
                </c:pt>
                <c:pt idx="201">
                  <c:v>37913</c:v>
                </c:pt>
                <c:pt idx="202">
                  <c:v>37914</c:v>
                </c:pt>
                <c:pt idx="203">
                  <c:v>37915</c:v>
                </c:pt>
                <c:pt idx="204">
                  <c:v>37916</c:v>
                </c:pt>
                <c:pt idx="205">
                  <c:v>37917</c:v>
                </c:pt>
                <c:pt idx="206">
                  <c:v>37918</c:v>
                </c:pt>
                <c:pt idx="207">
                  <c:v>37919</c:v>
                </c:pt>
                <c:pt idx="208">
                  <c:v>37920</c:v>
                </c:pt>
                <c:pt idx="209">
                  <c:v>37921</c:v>
                </c:pt>
                <c:pt idx="210">
                  <c:v>37922</c:v>
                </c:pt>
                <c:pt idx="211">
                  <c:v>37923</c:v>
                </c:pt>
                <c:pt idx="212">
                  <c:v>37924</c:v>
                </c:pt>
                <c:pt idx="213">
                  <c:v>37925</c:v>
                </c:pt>
                <c:pt idx="214">
                  <c:v>37926</c:v>
                </c:pt>
                <c:pt idx="215">
                  <c:v>37927</c:v>
                </c:pt>
                <c:pt idx="216">
                  <c:v>37928</c:v>
                </c:pt>
                <c:pt idx="217">
                  <c:v>37929</c:v>
                </c:pt>
                <c:pt idx="218">
                  <c:v>37930</c:v>
                </c:pt>
                <c:pt idx="219">
                  <c:v>37931</c:v>
                </c:pt>
                <c:pt idx="220">
                  <c:v>37932</c:v>
                </c:pt>
                <c:pt idx="221">
                  <c:v>37933</c:v>
                </c:pt>
                <c:pt idx="222">
                  <c:v>37934</c:v>
                </c:pt>
                <c:pt idx="223">
                  <c:v>37935</c:v>
                </c:pt>
                <c:pt idx="224">
                  <c:v>37936</c:v>
                </c:pt>
                <c:pt idx="225">
                  <c:v>37937</c:v>
                </c:pt>
                <c:pt idx="226">
                  <c:v>37938</c:v>
                </c:pt>
                <c:pt idx="227">
                  <c:v>37939</c:v>
                </c:pt>
                <c:pt idx="228">
                  <c:v>37940</c:v>
                </c:pt>
                <c:pt idx="229">
                  <c:v>37941</c:v>
                </c:pt>
                <c:pt idx="230">
                  <c:v>37942</c:v>
                </c:pt>
                <c:pt idx="231">
                  <c:v>37943</c:v>
                </c:pt>
                <c:pt idx="232">
                  <c:v>37944</c:v>
                </c:pt>
                <c:pt idx="233">
                  <c:v>37945</c:v>
                </c:pt>
                <c:pt idx="234">
                  <c:v>37946</c:v>
                </c:pt>
                <c:pt idx="235">
                  <c:v>37947</c:v>
                </c:pt>
                <c:pt idx="236">
                  <c:v>37948</c:v>
                </c:pt>
                <c:pt idx="237">
                  <c:v>37949</c:v>
                </c:pt>
                <c:pt idx="238">
                  <c:v>37950</c:v>
                </c:pt>
                <c:pt idx="239">
                  <c:v>37951</c:v>
                </c:pt>
                <c:pt idx="240">
                  <c:v>37952</c:v>
                </c:pt>
                <c:pt idx="241">
                  <c:v>37953</c:v>
                </c:pt>
                <c:pt idx="242">
                  <c:v>37954</c:v>
                </c:pt>
                <c:pt idx="243">
                  <c:v>37955</c:v>
                </c:pt>
                <c:pt idx="244">
                  <c:v>37956</c:v>
                </c:pt>
                <c:pt idx="245">
                  <c:v>37957</c:v>
                </c:pt>
                <c:pt idx="246">
                  <c:v>37958</c:v>
                </c:pt>
                <c:pt idx="247">
                  <c:v>37959</c:v>
                </c:pt>
                <c:pt idx="248">
                  <c:v>37960</c:v>
                </c:pt>
                <c:pt idx="249">
                  <c:v>37961</c:v>
                </c:pt>
                <c:pt idx="250">
                  <c:v>37962</c:v>
                </c:pt>
                <c:pt idx="251">
                  <c:v>37963</c:v>
                </c:pt>
                <c:pt idx="252">
                  <c:v>37964</c:v>
                </c:pt>
                <c:pt idx="253">
                  <c:v>37965</c:v>
                </c:pt>
                <c:pt idx="254">
                  <c:v>37966</c:v>
                </c:pt>
                <c:pt idx="255">
                  <c:v>37967</c:v>
                </c:pt>
                <c:pt idx="256">
                  <c:v>37968</c:v>
                </c:pt>
                <c:pt idx="257">
                  <c:v>37969</c:v>
                </c:pt>
                <c:pt idx="258">
                  <c:v>37970</c:v>
                </c:pt>
                <c:pt idx="259">
                  <c:v>37971</c:v>
                </c:pt>
                <c:pt idx="260">
                  <c:v>37972</c:v>
                </c:pt>
                <c:pt idx="261">
                  <c:v>37973</c:v>
                </c:pt>
                <c:pt idx="262">
                  <c:v>37974</c:v>
                </c:pt>
                <c:pt idx="263">
                  <c:v>37975</c:v>
                </c:pt>
                <c:pt idx="264">
                  <c:v>37976</c:v>
                </c:pt>
                <c:pt idx="265">
                  <c:v>37977</c:v>
                </c:pt>
                <c:pt idx="266">
                  <c:v>37978</c:v>
                </c:pt>
                <c:pt idx="267">
                  <c:v>37979</c:v>
                </c:pt>
                <c:pt idx="268">
                  <c:v>37980</c:v>
                </c:pt>
                <c:pt idx="269">
                  <c:v>37981</c:v>
                </c:pt>
                <c:pt idx="270">
                  <c:v>37982</c:v>
                </c:pt>
                <c:pt idx="271">
                  <c:v>37983</c:v>
                </c:pt>
                <c:pt idx="272">
                  <c:v>37984</c:v>
                </c:pt>
                <c:pt idx="273">
                  <c:v>37985</c:v>
                </c:pt>
                <c:pt idx="274">
                  <c:v>37986</c:v>
                </c:pt>
                <c:pt idx="275">
                  <c:v>37987</c:v>
                </c:pt>
                <c:pt idx="276">
                  <c:v>37988</c:v>
                </c:pt>
                <c:pt idx="277">
                  <c:v>37989</c:v>
                </c:pt>
                <c:pt idx="278">
                  <c:v>37990</c:v>
                </c:pt>
                <c:pt idx="279">
                  <c:v>37991</c:v>
                </c:pt>
                <c:pt idx="280">
                  <c:v>37992</c:v>
                </c:pt>
                <c:pt idx="281">
                  <c:v>37993</c:v>
                </c:pt>
                <c:pt idx="282">
                  <c:v>37994</c:v>
                </c:pt>
                <c:pt idx="283">
                  <c:v>37995</c:v>
                </c:pt>
                <c:pt idx="284">
                  <c:v>37996</c:v>
                </c:pt>
                <c:pt idx="285">
                  <c:v>37997</c:v>
                </c:pt>
                <c:pt idx="286">
                  <c:v>37998</c:v>
                </c:pt>
                <c:pt idx="287">
                  <c:v>37999</c:v>
                </c:pt>
                <c:pt idx="288">
                  <c:v>38000</c:v>
                </c:pt>
                <c:pt idx="289">
                  <c:v>38001</c:v>
                </c:pt>
                <c:pt idx="290">
                  <c:v>38002</c:v>
                </c:pt>
                <c:pt idx="291">
                  <c:v>38003</c:v>
                </c:pt>
                <c:pt idx="292">
                  <c:v>38004</c:v>
                </c:pt>
                <c:pt idx="293">
                  <c:v>38005</c:v>
                </c:pt>
                <c:pt idx="294">
                  <c:v>38006</c:v>
                </c:pt>
                <c:pt idx="295">
                  <c:v>38007</c:v>
                </c:pt>
                <c:pt idx="296">
                  <c:v>38008</c:v>
                </c:pt>
                <c:pt idx="297">
                  <c:v>38009</c:v>
                </c:pt>
                <c:pt idx="298">
                  <c:v>38010</c:v>
                </c:pt>
                <c:pt idx="299">
                  <c:v>38011</c:v>
                </c:pt>
                <c:pt idx="300">
                  <c:v>38012</c:v>
                </c:pt>
                <c:pt idx="301">
                  <c:v>38013</c:v>
                </c:pt>
                <c:pt idx="302">
                  <c:v>38014</c:v>
                </c:pt>
                <c:pt idx="303">
                  <c:v>38015</c:v>
                </c:pt>
                <c:pt idx="304">
                  <c:v>38016</c:v>
                </c:pt>
                <c:pt idx="305">
                  <c:v>38017</c:v>
                </c:pt>
                <c:pt idx="306">
                  <c:v>38018</c:v>
                </c:pt>
                <c:pt idx="307">
                  <c:v>38019</c:v>
                </c:pt>
                <c:pt idx="308">
                  <c:v>38020</c:v>
                </c:pt>
                <c:pt idx="309">
                  <c:v>38021</c:v>
                </c:pt>
                <c:pt idx="310">
                  <c:v>38022</c:v>
                </c:pt>
                <c:pt idx="311">
                  <c:v>38023</c:v>
                </c:pt>
                <c:pt idx="312">
                  <c:v>38024</c:v>
                </c:pt>
                <c:pt idx="313">
                  <c:v>38025</c:v>
                </c:pt>
                <c:pt idx="314">
                  <c:v>38026</c:v>
                </c:pt>
                <c:pt idx="315">
                  <c:v>38027</c:v>
                </c:pt>
                <c:pt idx="316">
                  <c:v>38028</c:v>
                </c:pt>
                <c:pt idx="317">
                  <c:v>38029</c:v>
                </c:pt>
                <c:pt idx="318">
                  <c:v>38030</c:v>
                </c:pt>
                <c:pt idx="319">
                  <c:v>38031</c:v>
                </c:pt>
                <c:pt idx="320">
                  <c:v>38032</c:v>
                </c:pt>
                <c:pt idx="321">
                  <c:v>38033</c:v>
                </c:pt>
                <c:pt idx="322">
                  <c:v>38034</c:v>
                </c:pt>
                <c:pt idx="323">
                  <c:v>38035</c:v>
                </c:pt>
                <c:pt idx="324">
                  <c:v>38036</c:v>
                </c:pt>
                <c:pt idx="325">
                  <c:v>38037</c:v>
                </c:pt>
                <c:pt idx="326">
                  <c:v>38038</c:v>
                </c:pt>
                <c:pt idx="327">
                  <c:v>38039</c:v>
                </c:pt>
                <c:pt idx="328">
                  <c:v>38040</c:v>
                </c:pt>
                <c:pt idx="329">
                  <c:v>38041</c:v>
                </c:pt>
                <c:pt idx="330">
                  <c:v>38042</c:v>
                </c:pt>
                <c:pt idx="331">
                  <c:v>38043</c:v>
                </c:pt>
                <c:pt idx="332">
                  <c:v>38044</c:v>
                </c:pt>
                <c:pt idx="333">
                  <c:v>38045</c:v>
                </c:pt>
                <c:pt idx="334">
                  <c:v>38046</c:v>
                </c:pt>
                <c:pt idx="335">
                  <c:v>38047</c:v>
                </c:pt>
                <c:pt idx="336">
                  <c:v>38048</c:v>
                </c:pt>
                <c:pt idx="337">
                  <c:v>38049</c:v>
                </c:pt>
                <c:pt idx="338">
                  <c:v>38050</c:v>
                </c:pt>
                <c:pt idx="339">
                  <c:v>38051</c:v>
                </c:pt>
                <c:pt idx="340">
                  <c:v>38052</c:v>
                </c:pt>
                <c:pt idx="341">
                  <c:v>38053</c:v>
                </c:pt>
                <c:pt idx="342">
                  <c:v>38054</c:v>
                </c:pt>
                <c:pt idx="343">
                  <c:v>38055</c:v>
                </c:pt>
                <c:pt idx="344">
                  <c:v>38056</c:v>
                </c:pt>
                <c:pt idx="345">
                  <c:v>38057</c:v>
                </c:pt>
                <c:pt idx="346">
                  <c:v>38058</c:v>
                </c:pt>
                <c:pt idx="347">
                  <c:v>38059</c:v>
                </c:pt>
                <c:pt idx="348">
                  <c:v>38060</c:v>
                </c:pt>
                <c:pt idx="349">
                  <c:v>38061</c:v>
                </c:pt>
                <c:pt idx="350">
                  <c:v>38062</c:v>
                </c:pt>
                <c:pt idx="351">
                  <c:v>38063</c:v>
                </c:pt>
                <c:pt idx="352">
                  <c:v>38064</c:v>
                </c:pt>
                <c:pt idx="353">
                  <c:v>38065</c:v>
                </c:pt>
                <c:pt idx="354">
                  <c:v>38066</c:v>
                </c:pt>
                <c:pt idx="355">
                  <c:v>38067</c:v>
                </c:pt>
                <c:pt idx="356">
                  <c:v>38068</c:v>
                </c:pt>
                <c:pt idx="357">
                  <c:v>38069</c:v>
                </c:pt>
                <c:pt idx="358">
                  <c:v>38070</c:v>
                </c:pt>
                <c:pt idx="359">
                  <c:v>38071</c:v>
                </c:pt>
                <c:pt idx="360">
                  <c:v>38072</c:v>
                </c:pt>
                <c:pt idx="361">
                  <c:v>38073</c:v>
                </c:pt>
                <c:pt idx="362">
                  <c:v>38074</c:v>
                </c:pt>
                <c:pt idx="363">
                  <c:v>38075</c:v>
                </c:pt>
                <c:pt idx="364">
                  <c:v>38076</c:v>
                </c:pt>
                <c:pt idx="365">
                  <c:v>38077</c:v>
                </c:pt>
              </c:numCache>
            </c:numRef>
          </c:cat>
          <c:val>
            <c:numRef>
              <c:f>'Figure 27'!$D$3:$D$368</c:f>
              <c:numCache>
                <c:formatCode>General</c:formatCode>
                <c:ptCount val="366"/>
                <c:pt idx="0">
                  <c:v>3192.7691965454501</c:v>
                </c:pt>
                <c:pt idx="1">
                  <c:v>3162.1655453636299</c:v>
                </c:pt>
                <c:pt idx="2">
                  <c:v>3126.7901579999998</c:v>
                </c:pt>
                <c:pt idx="3">
                  <c:v>3104.7273375454502</c:v>
                </c:pt>
                <c:pt idx="4">
                  <c:v>3194.4935278181802</c:v>
                </c:pt>
                <c:pt idx="5">
                  <c:v>3365.5060687272698</c:v>
                </c:pt>
                <c:pt idx="6">
                  <c:v>3386.9505529090902</c:v>
                </c:pt>
                <c:pt idx="7">
                  <c:v>3384.92886881818</c:v>
                </c:pt>
                <c:pt idx="8">
                  <c:v>3404.52299836363</c:v>
                </c:pt>
                <c:pt idx="9">
                  <c:v>3417.1545439090901</c:v>
                </c:pt>
                <c:pt idx="10">
                  <c:v>3403.1645960000001</c:v>
                </c:pt>
                <c:pt idx="11">
                  <c:v>3356.5284010908999</c:v>
                </c:pt>
                <c:pt idx="12">
                  <c:v>3368.2220802727202</c:v>
                </c:pt>
                <c:pt idx="13">
                  <c:v>3317.30302954545</c:v>
                </c:pt>
                <c:pt idx="14">
                  <c:v>3247.98912372727</c:v>
                </c:pt>
                <c:pt idx="15">
                  <c:v>3328.7810103636298</c:v>
                </c:pt>
                <c:pt idx="16">
                  <c:v>3333.7876053636301</c:v>
                </c:pt>
                <c:pt idx="17">
                  <c:v>3329.27232181818</c:v>
                </c:pt>
                <c:pt idx="18">
                  <c:v>3337.0784710909002</c:v>
                </c:pt>
                <c:pt idx="19">
                  <c:v>3366.6633499090899</c:v>
                </c:pt>
                <c:pt idx="20">
                  <c:v>3400.32248690909</c:v>
                </c:pt>
                <c:pt idx="21">
                  <c:v>3380.7429468181799</c:v>
                </c:pt>
                <c:pt idx="22">
                  <c:v>3363.41855736363</c:v>
                </c:pt>
                <c:pt idx="23">
                  <c:v>3361.2462992727201</c:v>
                </c:pt>
                <c:pt idx="24">
                  <c:v>3339.67364090909</c:v>
                </c:pt>
                <c:pt idx="25">
                  <c:v>3450.1799272727199</c:v>
                </c:pt>
                <c:pt idx="26">
                  <c:v>3493.7214940454496</c:v>
                </c:pt>
                <c:pt idx="27">
                  <c:v>3537.2630608181798</c:v>
                </c:pt>
                <c:pt idx="28">
                  <c:v>3586.6122063636299</c:v>
                </c:pt>
                <c:pt idx="29">
                  <c:v>3583.0981981818099</c:v>
                </c:pt>
                <c:pt idx="30">
                  <c:v>3652.1195815454498</c:v>
                </c:pt>
                <c:pt idx="31">
                  <c:v>3640.5330379090901</c:v>
                </c:pt>
                <c:pt idx="32">
                  <c:v>3613.77159827272</c:v>
                </c:pt>
                <c:pt idx="33">
                  <c:v>3610.4065183636299</c:v>
                </c:pt>
                <c:pt idx="34">
                  <c:v>3590.6959801818098</c:v>
                </c:pt>
                <c:pt idx="35">
                  <c:v>3545.3244546363599</c:v>
                </c:pt>
                <c:pt idx="36">
                  <c:v>3536.18184863636</c:v>
                </c:pt>
                <c:pt idx="37">
                  <c:v>3475.3329949090898</c:v>
                </c:pt>
                <c:pt idx="38">
                  <c:v>3466.9074447272701</c:v>
                </c:pt>
                <c:pt idx="39">
                  <c:v>3565.1545203636301</c:v>
                </c:pt>
                <c:pt idx="40">
                  <c:v>3620.1912372727202</c:v>
                </c:pt>
                <c:pt idx="41">
                  <c:v>3635.29023054545</c:v>
                </c:pt>
                <c:pt idx="42">
                  <c:v>3602.21229654545</c:v>
                </c:pt>
                <c:pt idx="43">
                  <c:v>3566.7286541818098</c:v>
                </c:pt>
                <c:pt idx="44">
                  <c:v>3517.9605769090899</c:v>
                </c:pt>
                <c:pt idx="45">
                  <c:v>3474.5957520909001</c:v>
                </c:pt>
                <c:pt idx="46">
                  <c:v>3533.7908992727198</c:v>
                </c:pt>
                <c:pt idx="47">
                  <c:v>3538.4602875454498</c:v>
                </c:pt>
                <c:pt idx="48">
                  <c:v>3517.8810143636301</c:v>
                </c:pt>
                <c:pt idx="49">
                  <c:v>3399.546022</c:v>
                </c:pt>
                <c:pt idx="50">
                  <c:v>3369.8442415454501</c:v>
                </c:pt>
                <c:pt idx="51">
                  <c:v>3410.90933618181</c:v>
                </c:pt>
                <c:pt idx="52">
                  <c:v>3260.0024687272698</c:v>
                </c:pt>
                <c:pt idx="53">
                  <c:v>3227.7845581818101</c:v>
                </c:pt>
                <c:pt idx="54">
                  <c:v>3184.8621313636299</c:v>
                </c:pt>
                <c:pt idx="55">
                  <c:v>3189.5260728181802</c:v>
                </c:pt>
                <c:pt idx="56">
                  <c:v>3264.56707490909</c:v>
                </c:pt>
                <c:pt idx="57">
                  <c:v>3257.8242249999998</c:v>
                </c:pt>
                <c:pt idx="58">
                  <c:v>3199.9501920909001</c:v>
                </c:pt>
                <c:pt idx="59">
                  <c:v>3056.5007566363602</c:v>
                </c:pt>
                <c:pt idx="60">
                  <c:v>2969.5954762727201</c:v>
                </c:pt>
                <c:pt idx="61">
                  <c:v>3116.8123841818101</c:v>
                </c:pt>
                <c:pt idx="62">
                  <c:v>3195.87266490909</c:v>
                </c:pt>
                <c:pt idx="63">
                  <c:v>3126.1777976363601</c:v>
                </c:pt>
                <c:pt idx="64">
                  <c:v>3098.1375447272699</c:v>
                </c:pt>
                <c:pt idx="65">
                  <c:v>3156.9079011818098</c:v>
                </c:pt>
                <c:pt idx="66">
                  <c:v>3126.7554052727201</c:v>
                </c:pt>
                <c:pt idx="67">
                  <c:v>3066.574619</c:v>
                </c:pt>
                <c:pt idx="68">
                  <c:v>3010.4037538181801</c:v>
                </c:pt>
                <c:pt idx="69">
                  <c:v>2953.1383540000002</c:v>
                </c:pt>
                <c:pt idx="70">
                  <c:v>3008.86080254545</c:v>
                </c:pt>
                <c:pt idx="71">
                  <c:v>2873.97666863636</c:v>
                </c:pt>
                <c:pt idx="72">
                  <c:v>2820.51880472727</c:v>
                </c:pt>
                <c:pt idx="73">
                  <c:v>2790.1686241818102</c:v>
                </c:pt>
                <c:pt idx="74">
                  <c:v>2658.6643011818101</c:v>
                </c:pt>
                <c:pt idx="75">
                  <c:v>2728.1364208181799</c:v>
                </c:pt>
                <c:pt idx="76">
                  <c:v>2753.1614570909001</c:v>
                </c:pt>
                <c:pt idx="77">
                  <c:v>2839.77922081818</c:v>
                </c:pt>
                <c:pt idx="78">
                  <c:v>2824.3944471818099</c:v>
                </c:pt>
                <c:pt idx="79">
                  <c:v>2784.9805978181798</c:v>
                </c:pt>
                <c:pt idx="80">
                  <c:v>2714.0598741818098</c:v>
                </c:pt>
                <c:pt idx="81">
                  <c:v>2637.9946189999901</c:v>
                </c:pt>
                <c:pt idx="82">
                  <c:v>2606.3279470909001</c:v>
                </c:pt>
                <c:pt idx="83">
                  <c:v>2552.9919036363599</c:v>
                </c:pt>
                <c:pt idx="84">
                  <c:v>2691.6223233636301</c:v>
                </c:pt>
                <c:pt idx="85">
                  <c:v>2746.3005181818098</c:v>
                </c:pt>
                <c:pt idx="86">
                  <c:v>2847.0156220908998</c:v>
                </c:pt>
                <c:pt idx="87">
                  <c:v>2904.4665273636301</c:v>
                </c:pt>
                <c:pt idx="88">
                  <c:v>2821.6266430909</c:v>
                </c:pt>
                <c:pt idx="89">
                  <c:v>2851.3163142727199</c:v>
                </c:pt>
                <c:pt idx="90">
                  <c:v>2837.9186446363601</c:v>
                </c:pt>
                <c:pt idx="91">
                  <c:v>2899.8691196363602</c:v>
                </c:pt>
                <c:pt idx="92">
                  <c:v>2978.97314672727</c:v>
                </c:pt>
                <c:pt idx="93">
                  <c:v>2993.1341217272702</c:v>
                </c:pt>
                <c:pt idx="94">
                  <c:v>2938.9608128181799</c:v>
                </c:pt>
                <c:pt idx="95">
                  <c:v>2894.0027225454501</c:v>
                </c:pt>
                <c:pt idx="96">
                  <c:v>2809.5900903636302</c:v>
                </c:pt>
                <c:pt idx="97">
                  <c:v>2816.9246553636299</c:v>
                </c:pt>
                <c:pt idx="98">
                  <c:v>2733.5882308181799</c:v>
                </c:pt>
                <c:pt idx="99">
                  <c:v>2632.7524775454499</c:v>
                </c:pt>
                <c:pt idx="100">
                  <c:v>2717.6721654545399</c:v>
                </c:pt>
                <c:pt idx="101">
                  <c:v>2647.1487704545402</c:v>
                </c:pt>
                <c:pt idx="102">
                  <c:v>2562.01069890909</c:v>
                </c:pt>
                <c:pt idx="103">
                  <c:v>2460.2547139090898</c:v>
                </c:pt>
                <c:pt idx="104">
                  <c:v>2365.3655794545398</c:v>
                </c:pt>
                <c:pt idx="105">
                  <c:v>2254.2925463636302</c:v>
                </c:pt>
                <c:pt idx="106">
                  <c:v>2248.2476331818102</c:v>
                </c:pt>
                <c:pt idx="107">
                  <c:v>2165.7167810000001</c:v>
                </c:pt>
                <c:pt idx="108">
                  <c:v>2214.7932230909</c:v>
                </c:pt>
                <c:pt idx="109">
                  <c:v>2107.2760177272698</c:v>
                </c:pt>
                <c:pt idx="110">
                  <c:v>2091.9562900909</c:v>
                </c:pt>
                <c:pt idx="111">
                  <c:v>1964.8260703636299</c:v>
                </c:pt>
                <c:pt idx="112">
                  <c:v>1912.2119451818101</c:v>
                </c:pt>
                <c:pt idx="113">
                  <c:v>1818.6383914545399</c:v>
                </c:pt>
                <c:pt idx="114">
                  <c:v>1769.0414879090899</c:v>
                </c:pt>
                <c:pt idx="115">
                  <c:v>1688.0413570000001</c:v>
                </c:pt>
                <c:pt idx="116">
                  <c:v>1631.6709525454501</c:v>
                </c:pt>
                <c:pt idx="117">
                  <c:v>1650.2024629999901</c:v>
                </c:pt>
                <c:pt idx="118">
                  <c:v>1751.41041663636</c:v>
                </c:pt>
                <c:pt idx="119">
                  <c:v>1689.9274370909</c:v>
                </c:pt>
                <c:pt idx="120">
                  <c:v>1630.8104828181799</c:v>
                </c:pt>
                <c:pt idx="121">
                  <c:v>1670.3417497272701</c:v>
                </c:pt>
                <c:pt idx="122">
                  <c:v>1664.7380278181799</c:v>
                </c:pt>
                <c:pt idx="123">
                  <c:v>1576.44390127272</c:v>
                </c:pt>
                <c:pt idx="124">
                  <c:v>1633.4065123636301</c:v>
                </c:pt>
                <c:pt idx="125">
                  <c:v>1737.2099675454499</c:v>
                </c:pt>
                <c:pt idx="126">
                  <c:v>1764.9572387272699</c:v>
                </c:pt>
                <c:pt idx="127">
                  <c:v>1726.5924646363601</c:v>
                </c:pt>
                <c:pt idx="128">
                  <c:v>1731.08116327272</c:v>
                </c:pt>
                <c:pt idx="129">
                  <c:v>1690.4750089090901</c:v>
                </c:pt>
                <c:pt idx="130">
                  <c:v>1651.40136890909</c:v>
                </c:pt>
                <c:pt idx="131">
                  <c:v>1614.171601</c:v>
                </c:pt>
                <c:pt idx="132">
                  <c:v>1694.2561350909</c:v>
                </c:pt>
                <c:pt idx="133">
                  <c:v>1683.6373161818101</c:v>
                </c:pt>
                <c:pt idx="134">
                  <c:v>1680.93282645454</c:v>
                </c:pt>
                <c:pt idx="135">
                  <c:v>1774.503097</c:v>
                </c:pt>
                <c:pt idx="136">
                  <c:v>1737.5212525454499</c:v>
                </c:pt>
                <c:pt idx="137">
                  <c:v>1586.953317</c:v>
                </c:pt>
                <c:pt idx="138">
                  <c:v>1462.7144729090901</c:v>
                </c:pt>
                <c:pt idx="139">
                  <c:v>1461.0465027272701</c:v>
                </c:pt>
                <c:pt idx="140">
                  <c:v>1413.6614009090899</c:v>
                </c:pt>
                <c:pt idx="141">
                  <c:v>1348.73884881818</c:v>
                </c:pt>
                <c:pt idx="142">
                  <c:v>1283.2345547272701</c:v>
                </c:pt>
                <c:pt idx="143">
                  <c:v>1232.8949956363599</c:v>
                </c:pt>
                <c:pt idx="144">
                  <c:v>1213.73598990909</c:v>
                </c:pt>
                <c:pt idx="145">
                  <c:v>1416.5975551818101</c:v>
                </c:pt>
                <c:pt idx="146">
                  <c:v>1451.9917029999999</c:v>
                </c:pt>
                <c:pt idx="147">
                  <c:v>1417.8369945454499</c:v>
                </c:pt>
                <c:pt idx="148">
                  <c:v>1435.47504981818</c:v>
                </c:pt>
                <c:pt idx="149">
                  <c:v>1499.7994771818101</c:v>
                </c:pt>
                <c:pt idx="150">
                  <c:v>1479.1438712727199</c:v>
                </c:pt>
                <c:pt idx="151">
                  <c:v>#N/A</c:v>
                </c:pt>
                <c:pt idx="152">
                  <c:v>1361.1304110909</c:v>
                </c:pt>
                <c:pt idx="153">
                  <c:v>1440.1990556363601</c:v>
                </c:pt>
                <c:pt idx="154">
                  <c:v>1465.21872827272</c:v>
                </c:pt>
                <c:pt idx="155">
                  <c:v>1384.66640518181</c:v>
                </c:pt>
                <c:pt idx="156">
                  <c:v>1368.92184018181</c:v>
                </c:pt>
                <c:pt idx="157">
                  <c:v>1423.7766508181801</c:v>
                </c:pt>
                <c:pt idx="158">
                  <c:v>1486.69851436363</c:v>
                </c:pt>
                <c:pt idx="159">
                  <c:v>1507.52388154545</c:v>
                </c:pt>
                <c:pt idx="160">
                  <c:v>1560.4036624545399</c:v>
                </c:pt>
                <c:pt idx="161">
                  <c:v>1708.4674185454501</c:v>
                </c:pt>
                <c:pt idx="162">
                  <c:v>1750.95116581818</c:v>
                </c:pt>
                <c:pt idx="163">
                  <c:v>1669.6782722727201</c:v>
                </c:pt>
                <c:pt idx="164">
                  <c:v>1662.1437886363601</c:v>
                </c:pt>
                <c:pt idx="165">
                  <c:v>1544.28204954545</c:v>
                </c:pt>
                <c:pt idx="166">
                  <c:v>1621.1591100909</c:v>
                </c:pt>
                <c:pt idx="167">
                  <c:v>1560.75088645454</c:v>
                </c:pt>
                <c:pt idx="168">
                  <c:v>1492.7513619090901</c:v>
                </c:pt>
                <c:pt idx="169">
                  <c:v>1527.7852090909</c:v>
                </c:pt>
                <c:pt idx="170">
                  <c:v>1594.4497877272699</c:v>
                </c:pt>
                <c:pt idx="171">
                  <c:v>1522.2121091818101</c:v>
                </c:pt>
                <c:pt idx="172">
                  <c:v>1648.7963922727199</c:v>
                </c:pt>
                <c:pt idx="173">
                  <c:v>1696.1732195454499</c:v>
                </c:pt>
                <c:pt idx="174">
                  <c:v>1786.3474177272701</c:v>
                </c:pt>
                <c:pt idx="175">
                  <c:v>1766.1095960908999</c:v>
                </c:pt>
                <c:pt idx="176">
                  <c:v>1712.26142354545</c:v>
                </c:pt>
                <c:pt idx="177">
                  <c:v>1759.5295959090899</c:v>
                </c:pt>
                <c:pt idx="178">
                  <c:v>1734.0315586363599</c:v>
                </c:pt>
                <c:pt idx="179">
                  <c:v>1793.4430164545399</c:v>
                </c:pt>
                <c:pt idx="180">
                  <c:v>1886.1096982727199</c:v>
                </c:pt>
                <c:pt idx="181">
                  <c:v>1883.08707781818</c:v>
                </c:pt>
                <c:pt idx="182">
                  <c:v>1989.08568527272</c:v>
                </c:pt>
                <c:pt idx="183">
                  <c:v>3192.7691965454501</c:v>
                </c:pt>
                <c:pt idx="184">
                  <c:v>3162.1655453636299</c:v>
                </c:pt>
                <c:pt idx="185">
                  <c:v>3126.7901579999998</c:v>
                </c:pt>
                <c:pt idx="186">
                  <c:v>3104.7273375454502</c:v>
                </c:pt>
                <c:pt idx="187">
                  <c:v>3194.4935278181802</c:v>
                </c:pt>
                <c:pt idx="188">
                  <c:v>3365.5060687272698</c:v>
                </c:pt>
                <c:pt idx="189">
                  <c:v>3386.9505529090902</c:v>
                </c:pt>
                <c:pt idx="190">
                  <c:v>3384.92886881818</c:v>
                </c:pt>
                <c:pt idx="191">
                  <c:v>3404.52299836363</c:v>
                </c:pt>
                <c:pt idx="192">
                  <c:v>3417.1545439090901</c:v>
                </c:pt>
                <c:pt idx="193">
                  <c:v>3403.1645960000001</c:v>
                </c:pt>
                <c:pt idx="194">
                  <c:v>3356.5284010908999</c:v>
                </c:pt>
                <c:pt idx="195">
                  <c:v>3368.2220802727202</c:v>
                </c:pt>
                <c:pt idx="196">
                  <c:v>3317.30302954545</c:v>
                </c:pt>
                <c:pt idx="197">
                  <c:v>3247.98912372727</c:v>
                </c:pt>
                <c:pt idx="198">
                  <c:v>3328.7810103636298</c:v>
                </c:pt>
                <c:pt idx="199">
                  <c:v>3333.7876053636301</c:v>
                </c:pt>
                <c:pt idx="200">
                  <c:v>3329.27232181818</c:v>
                </c:pt>
                <c:pt idx="201">
                  <c:v>3337.0784710909002</c:v>
                </c:pt>
                <c:pt idx="202">
                  <c:v>3366.6633499090899</c:v>
                </c:pt>
                <c:pt idx="203">
                  <c:v>3400.32248690909</c:v>
                </c:pt>
                <c:pt idx="204">
                  <c:v>3380.7429468181799</c:v>
                </c:pt>
                <c:pt idx="205">
                  <c:v>3363.41855736363</c:v>
                </c:pt>
                <c:pt idx="206">
                  <c:v>3361.2462992727201</c:v>
                </c:pt>
                <c:pt idx="207">
                  <c:v>3339.67364090909</c:v>
                </c:pt>
                <c:pt idx="208">
                  <c:v>3450.1799272727199</c:v>
                </c:pt>
                <c:pt idx="209">
                  <c:v>3493.7214940454496</c:v>
                </c:pt>
                <c:pt idx="210">
                  <c:v>3537.2630608181798</c:v>
                </c:pt>
                <c:pt idx="211">
                  <c:v>3586.6122063636299</c:v>
                </c:pt>
                <c:pt idx="212">
                  <c:v>3583.0981981818099</c:v>
                </c:pt>
                <c:pt idx="213">
                  <c:v>3652.1195815454498</c:v>
                </c:pt>
                <c:pt idx="214">
                  <c:v>3640.5330379090901</c:v>
                </c:pt>
                <c:pt idx="215">
                  <c:v>3613.77159827272</c:v>
                </c:pt>
                <c:pt idx="216">
                  <c:v>3610.4065183636299</c:v>
                </c:pt>
                <c:pt idx="217">
                  <c:v>3590.6959801818098</c:v>
                </c:pt>
                <c:pt idx="218">
                  <c:v>3545.3244546363599</c:v>
                </c:pt>
                <c:pt idx="219">
                  <c:v>3536.18184863636</c:v>
                </c:pt>
                <c:pt idx="220">
                  <c:v>3475.3329949090898</c:v>
                </c:pt>
                <c:pt idx="221">
                  <c:v>3466.9074447272701</c:v>
                </c:pt>
                <c:pt idx="222">
                  <c:v>3565.1545203636301</c:v>
                </c:pt>
                <c:pt idx="223">
                  <c:v>3620.1912372727202</c:v>
                </c:pt>
                <c:pt idx="224">
                  <c:v>3635.29023054545</c:v>
                </c:pt>
                <c:pt idx="225">
                  <c:v>3602.21229654545</c:v>
                </c:pt>
                <c:pt idx="226">
                  <c:v>3566.7286541818098</c:v>
                </c:pt>
                <c:pt idx="227">
                  <c:v>3517.9605769090899</c:v>
                </c:pt>
                <c:pt idx="228">
                  <c:v>3474.5957520909001</c:v>
                </c:pt>
                <c:pt idx="229">
                  <c:v>3533.7908992727198</c:v>
                </c:pt>
                <c:pt idx="230">
                  <c:v>3538.4602875454498</c:v>
                </c:pt>
                <c:pt idx="231">
                  <c:v>3517.8810143636301</c:v>
                </c:pt>
                <c:pt idx="232">
                  <c:v>3399.546022</c:v>
                </c:pt>
                <c:pt idx="233">
                  <c:v>3369.8442415454501</c:v>
                </c:pt>
                <c:pt idx="234">
                  <c:v>3410.90933618181</c:v>
                </c:pt>
                <c:pt idx="235">
                  <c:v>3260.0024687272698</c:v>
                </c:pt>
                <c:pt idx="236">
                  <c:v>3227.7845581818101</c:v>
                </c:pt>
                <c:pt idx="237">
                  <c:v>3184.8621313636299</c:v>
                </c:pt>
                <c:pt idx="238">
                  <c:v>3189.5260728181802</c:v>
                </c:pt>
                <c:pt idx="239">
                  <c:v>3264.56707490909</c:v>
                </c:pt>
                <c:pt idx="240">
                  <c:v>3257.8242249999998</c:v>
                </c:pt>
                <c:pt idx="241">
                  <c:v>3199.9501920909001</c:v>
                </c:pt>
                <c:pt idx="242">
                  <c:v>3056.5007566363602</c:v>
                </c:pt>
                <c:pt idx="243">
                  <c:v>2969.5954762727201</c:v>
                </c:pt>
                <c:pt idx="244">
                  <c:v>3116.8123841818101</c:v>
                </c:pt>
                <c:pt idx="245">
                  <c:v>3195.87266490909</c:v>
                </c:pt>
                <c:pt idx="246">
                  <c:v>3126.1777976363601</c:v>
                </c:pt>
                <c:pt idx="247">
                  <c:v>3098.1375447272699</c:v>
                </c:pt>
                <c:pt idx="248">
                  <c:v>3156.9079011818098</c:v>
                </c:pt>
                <c:pt idx="249">
                  <c:v>3126.7554052727201</c:v>
                </c:pt>
                <c:pt idx="250">
                  <c:v>3066.574619</c:v>
                </c:pt>
                <c:pt idx="251">
                  <c:v>3010.4037538181801</c:v>
                </c:pt>
                <c:pt idx="252">
                  <c:v>2953.1383540000002</c:v>
                </c:pt>
                <c:pt idx="253">
                  <c:v>3008.86080254545</c:v>
                </c:pt>
                <c:pt idx="254">
                  <c:v>2873.97666863636</c:v>
                </c:pt>
                <c:pt idx="255">
                  <c:v>2820.51880472727</c:v>
                </c:pt>
                <c:pt idx="256">
                  <c:v>2790.1686241818102</c:v>
                </c:pt>
                <c:pt idx="257">
                  <c:v>2658.6643011818101</c:v>
                </c:pt>
                <c:pt idx="258">
                  <c:v>2728.1364208181799</c:v>
                </c:pt>
                <c:pt idx="259">
                  <c:v>2753.1614570909001</c:v>
                </c:pt>
                <c:pt idx="260">
                  <c:v>2839.77922081818</c:v>
                </c:pt>
                <c:pt idx="261">
                  <c:v>2824.3944471818099</c:v>
                </c:pt>
                <c:pt idx="262">
                  <c:v>2784.9805978181798</c:v>
                </c:pt>
                <c:pt idx="263">
                  <c:v>2714.0598741818098</c:v>
                </c:pt>
                <c:pt idx="264">
                  <c:v>2637.9946189999901</c:v>
                </c:pt>
                <c:pt idx="265">
                  <c:v>2606.3279470909001</c:v>
                </c:pt>
                <c:pt idx="266">
                  <c:v>2552.9919036363599</c:v>
                </c:pt>
                <c:pt idx="267">
                  <c:v>2691.6223233636301</c:v>
                </c:pt>
                <c:pt idx="268">
                  <c:v>2746.3005181818098</c:v>
                </c:pt>
                <c:pt idx="269">
                  <c:v>2847.0156220908998</c:v>
                </c:pt>
                <c:pt idx="270">
                  <c:v>2904.4665273636301</c:v>
                </c:pt>
                <c:pt idx="271">
                  <c:v>2821.6266430909</c:v>
                </c:pt>
                <c:pt idx="272">
                  <c:v>2851.3163142727199</c:v>
                </c:pt>
                <c:pt idx="273">
                  <c:v>2837.9186446363601</c:v>
                </c:pt>
                <c:pt idx="274">
                  <c:v>2899.8691196363602</c:v>
                </c:pt>
                <c:pt idx="275">
                  <c:v>2978.97314672727</c:v>
                </c:pt>
                <c:pt idx="276">
                  <c:v>2993.1341217272702</c:v>
                </c:pt>
                <c:pt idx="277">
                  <c:v>2938.9608128181799</c:v>
                </c:pt>
                <c:pt idx="278">
                  <c:v>2894.0027225454501</c:v>
                </c:pt>
                <c:pt idx="279">
                  <c:v>2809.5900903636302</c:v>
                </c:pt>
                <c:pt idx="280">
                  <c:v>2816.9246553636299</c:v>
                </c:pt>
                <c:pt idx="281">
                  <c:v>2733.5882308181799</c:v>
                </c:pt>
                <c:pt idx="282">
                  <c:v>2632.7524775454499</c:v>
                </c:pt>
                <c:pt idx="283">
                  <c:v>2717.6721654545399</c:v>
                </c:pt>
                <c:pt idx="284">
                  <c:v>2647.1487704545402</c:v>
                </c:pt>
                <c:pt idx="285">
                  <c:v>2562.01069890909</c:v>
                </c:pt>
                <c:pt idx="286">
                  <c:v>2460.2547139090898</c:v>
                </c:pt>
                <c:pt idx="287">
                  <c:v>2365.3655794545398</c:v>
                </c:pt>
                <c:pt idx="288">
                  <c:v>2254.2925463636302</c:v>
                </c:pt>
                <c:pt idx="289">
                  <c:v>2248.2476331818102</c:v>
                </c:pt>
                <c:pt idx="290">
                  <c:v>2165.7167810000001</c:v>
                </c:pt>
                <c:pt idx="291">
                  <c:v>2214.7932230909</c:v>
                </c:pt>
                <c:pt idx="292">
                  <c:v>2107.2760177272698</c:v>
                </c:pt>
                <c:pt idx="293">
                  <c:v>2091.9562900909</c:v>
                </c:pt>
                <c:pt idx="294">
                  <c:v>1964.8260703636299</c:v>
                </c:pt>
                <c:pt idx="295">
                  <c:v>1912.2119451818101</c:v>
                </c:pt>
                <c:pt idx="296">
                  <c:v>1818.6383914545399</c:v>
                </c:pt>
                <c:pt idx="297">
                  <c:v>1769.0414879090899</c:v>
                </c:pt>
                <c:pt idx="298">
                  <c:v>1688.0413570000001</c:v>
                </c:pt>
                <c:pt idx="299">
                  <c:v>1631.6709525454501</c:v>
                </c:pt>
                <c:pt idx="300">
                  <c:v>1650.2024629999901</c:v>
                </c:pt>
                <c:pt idx="301">
                  <c:v>1751.41041663636</c:v>
                </c:pt>
                <c:pt idx="302">
                  <c:v>1689.9274370909</c:v>
                </c:pt>
                <c:pt idx="303">
                  <c:v>1630.8104828181799</c:v>
                </c:pt>
                <c:pt idx="304">
                  <c:v>1670.3417497272701</c:v>
                </c:pt>
                <c:pt idx="305">
                  <c:v>1664.7380278181799</c:v>
                </c:pt>
                <c:pt idx="306">
                  <c:v>1576.44390127272</c:v>
                </c:pt>
                <c:pt idx="307">
                  <c:v>1633.4065123636301</c:v>
                </c:pt>
                <c:pt idx="308">
                  <c:v>1737.2099675454499</c:v>
                </c:pt>
                <c:pt idx="309">
                  <c:v>1764.9572387272699</c:v>
                </c:pt>
                <c:pt idx="310">
                  <c:v>1726.5924646363601</c:v>
                </c:pt>
                <c:pt idx="311">
                  <c:v>1731.08116327272</c:v>
                </c:pt>
                <c:pt idx="312">
                  <c:v>1690.4750089090901</c:v>
                </c:pt>
                <c:pt idx="313">
                  <c:v>1651.40136890909</c:v>
                </c:pt>
                <c:pt idx="314">
                  <c:v>1614.171601</c:v>
                </c:pt>
                <c:pt idx="315">
                  <c:v>1694.2561350909</c:v>
                </c:pt>
                <c:pt idx="316">
                  <c:v>1683.6373161818101</c:v>
                </c:pt>
                <c:pt idx="317">
                  <c:v>1680.93282645454</c:v>
                </c:pt>
                <c:pt idx="318">
                  <c:v>1774.503097</c:v>
                </c:pt>
                <c:pt idx="319">
                  <c:v>1737.5212525454499</c:v>
                </c:pt>
                <c:pt idx="320">
                  <c:v>1586.953317</c:v>
                </c:pt>
                <c:pt idx="321">
                  <c:v>1462.7144729090901</c:v>
                </c:pt>
                <c:pt idx="322">
                  <c:v>1461.0465027272701</c:v>
                </c:pt>
                <c:pt idx="323">
                  <c:v>1413.6614009090899</c:v>
                </c:pt>
                <c:pt idx="324">
                  <c:v>1348.73884881818</c:v>
                </c:pt>
                <c:pt idx="325">
                  <c:v>1283.2345547272701</c:v>
                </c:pt>
                <c:pt idx="326">
                  <c:v>1232.8949956363599</c:v>
                </c:pt>
                <c:pt idx="327">
                  <c:v>1213.73598990909</c:v>
                </c:pt>
                <c:pt idx="328">
                  <c:v>1416.5975551818101</c:v>
                </c:pt>
                <c:pt idx="329">
                  <c:v>1451.9917029999999</c:v>
                </c:pt>
                <c:pt idx="330">
                  <c:v>1417.8369945454499</c:v>
                </c:pt>
                <c:pt idx="331">
                  <c:v>1435.47504981818</c:v>
                </c:pt>
                <c:pt idx="332">
                  <c:v>1499.7994771818101</c:v>
                </c:pt>
                <c:pt idx="333">
                  <c:v>1479.1438712727199</c:v>
                </c:pt>
                <c:pt idx="334">
                  <c:v>#N/A</c:v>
                </c:pt>
                <c:pt idx="335">
                  <c:v>1361.1304110909</c:v>
                </c:pt>
                <c:pt idx="336">
                  <c:v>1440.1990556363601</c:v>
                </c:pt>
                <c:pt idx="337">
                  <c:v>1465.21872827272</c:v>
                </c:pt>
                <c:pt idx="338">
                  <c:v>1384.66640518181</c:v>
                </c:pt>
                <c:pt idx="339">
                  <c:v>1368.92184018181</c:v>
                </c:pt>
                <c:pt idx="340">
                  <c:v>1423.7766508181801</c:v>
                </c:pt>
                <c:pt idx="341">
                  <c:v>1486.69851436363</c:v>
                </c:pt>
                <c:pt idx="342">
                  <c:v>1507.52388154545</c:v>
                </c:pt>
                <c:pt idx="343">
                  <c:v>1560.4036624545399</c:v>
                </c:pt>
                <c:pt idx="344">
                  <c:v>1708.4674185454501</c:v>
                </c:pt>
                <c:pt idx="345">
                  <c:v>1750.95116581818</c:v>
                </c:pt>
                <c:pt idx="346">
                  <c:v>1669.6782722727201</c:v>
                </c:pt>
                <c:pt idx="347">
                  <c:v>1662.1437886363601</c:v>
                </c:pt>
                <c:pt idx="348">
                  <c:v>1544.28204954545</c:v>
                </c:pt>
                <c:pt idx="349">
                  <c:v>1621.1591100909</c:v>
                </c:pt>
                <c:pt idx="350">
                  <c:v>1560.75088645454</c:v>
                </c:pt>
                <c:pt idx="351">
                  <c:v>1492.7513619090901</c:v>
                </c:pt>
                <c:pt idx="352">
                  <c:v>1527.7852090909</c:v>
                </c:pt>
                <c:pt idx="353">
                  <c:v>1594.4497877272699</c:v>
                </c:pt>
                <c:pt idx="354">
                  <c:v>1522.2121091818101</c:v>
                </c:pt>
                <c:pt idx="355">
                  <c:v>1648.7963922727199</c:v>
                </c:pt>
                <c:pt idx="356">
                  <c:v>1696.1732195454499</c:v>
                </c:pt>
                <c:pt idx="357">
                  <c:v>1786.3474177272701</c:v>
                </c:pt>
                <c:pt idx="358">
                  <c:v>1766.1095960908999</c:v>
                </c:pt>
                <c:pt idx="359">
                  <c:v>1712.26142354545</c:v>
                </c:pt>
                <c:pt idx="360">
                  <c:v>1759.5295959090899</c:v>
                </c:pt>
                <c:pt idx="361">
                  <c:v>1734.0315586363599</c:v>
                </c:pt>
                <c:pt idx="362">
                  <c:v>1793.4430164545399</c:v>
                </c:pt>
                <c:pt idx="363">
                  <c:v>1886.1096982727199</c:v>
                </c:pt>
                <c:pt idx="364">
                  <c:v>1883.08707781818</c:v>
                </c:pt>
                <c:pt idx="365">
                  <c:v>1989.08568527272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B-481A-A675-D79B85793554}"/>
            </c:ext>
          </c:extLst>
        </c:ser>
        <c:ser>
          <c:idx val="3"/>
          <c:order val="3"/>
          <c:tx>
            <c:strRef>
              <c:f>'Figure 27'!$E$2</c:f>
              <c:strCache>
                <c:ptCount val="1"/>
                <c:pt idx="0">
                  <c:v>2024/25 Excl Rough</c:v>
                </c:pt>
              </c:strCache>
            </c:strRef>
          </c:tx>
          <c:spPr>
            <a:ln w="19050" cap="rnd">
              <a:solidFill>
                <a:srgbClr val="00B3A0"/>
              </a:solidFill>
              <a:round/>
            </a:ln>
            <a:effectLst/>
          </c:spPr>
          <c:marker>
            <c:symbol val="none"/>
          </c:marker>
          <c:cat>
            <c:numRef>
              <c:f>'Figure 27'!$A$3:$A$368</c:f>
              <c:numCache>
                <c:formatCode>d\-mmm</c:formatCode>
                <c:ptCount val="366"/>
                <c:pt idx="0">
                  <c:v>37895</c:v>
                </c:pt>
                <c:pt idx="1">
                  <c:v>37896</c:v>
                </c:pt>
                <c:pt idx="2">
                  <c:v>37897</c:v>
                </c:pt>
                <c:pt idx="3">
                  <c:v>37898</c:v>
                </c:pt>
                <c:pt idx="4">
                  <c:v>37899</c:v>
                </c:pt>
                <c:pt idx="5">
                  <c:v>37900</c:v>
                </c:pt>
                <c:pt idx="6">
                  <c:v>37901</c:v>
                </c:pt>
                <c:pt idx="7">
                  <c:v>37902</c:v>
                </c:pt>
                <c:pt idx="8">
                  <c:v>37903</c:v>
                </c:pt>
                <c:pt idx="9">
                  <c:v>37904</c:v>
                </c:pt>
                <c:pt idx="10">
                  <c:v>37905</c:v>
                </c:pt>
                <c:pt idx="11">
                  <c:v>37906</c:v>
                </c:pt>
                <c:pt idx="12">
                  <c:v>37907</c:v>
                </c:pt>
                <c:pt idx="13">
                  <c:v>37908</c:v>
                </c:pt>
                <c:pt idx="14">
                  <c:v>37909</c:v>
                </c:pt>
                <c:pt idx="15">
                  <c:v>37910</c:v>
                </c:pt>
                <c:pt idx="16">
                  <c:v>37911</c:v>
                </c:pt>
                <c:pt idx="17">
                  <c:v>37912</c:v>
                </c:pt>
                <c:pt idx="18">
                  <c:v>37913</c:v>
                </c:pt>
                <c:pt idx="19">
                  <c:v>37914</c:v>
                </c:pt>
                <c:pt idx="20">
                  <c:v>37915</c:v>
                </c:pt>
                <c:pt idx="21">
                  <c:v>37916</c:v>
                </c:pt>
                <c:pt idx="22">
                  <c:v>37917</c:v>
                </c:pt>
                <c:pt idx="23">
                  <c:v>37918</c:v>
                </c:pt>
                <c:pt idx="24">
                  <c:v>37919</c:v>
                </c:pt>
                <c:pt idx="25">
                  <c:v>37920</c:v>
                </c:pt>
                <c:pt idx="26">
                  <c:v>37921</c:v>
                </c:pt>
                <c:pt idx="27">
                  <c:v>37922</c:v>
                </c:pt>
                <c:pt idx="28">
                  <c:v>37923</c:v>
                </c:pt>
                <c:pt idx="29">
                  <c:v>37924</c:v>
                </c:pt>
                <c:pt idx="30">
                  <c:v>37925</c:v>
                </c:pt>
                <c:pt idx="31">
                  <c:v>37926</c:v>
                </c:pt>
                <c:pt idx="32">
                  <c:v>37927</c:v>
                </c:pt>
                <c:pt idx="33">
                  <c:v>37928</c:v>
                </c:pt>
                <c:pt idx="34">
                  <c:v>37929</c:v>
                </c:pt>
                <c:pt idx="35">
                  <c:v>37930</c:v>
                </c:pt>
                <c:pt idx="36">
                  <c:v>37931</c:v>
                </c:pt>
                <c:pt idx="37">
                  <c:v>37932</c:v>
                </c:pt>
                <c:pt idx="38">
                  <c:v>37933</c:v>
                </c:pt>
                <c:pt idx="39">
                  <c:v>37934</c:v>
                </c:pt>
                <c:pt idx="40">
                  <c:v>37935</c:v>
                </c:pt>
                <c:pt idx="41">
                  <c:v>37936</c:v>
                </c:pt>
                <c:pt idx="42">
                  <c:v>37937</c:v>
                </c:pt>
                <c:pt idx="43">
                  <c:v>37938</c:v>
                </c:pt>
                <c:pt idx="44">
                  <c:v>37939</c:v>
                </c:pt>
                <c:pt idx="45">
                  <c:v>37940</c:v>
                </c:pt>
                <c:pt idx="46">
                  <c:v>37941</c:v>
                </c:pt>
                <c:pt idx="47">
                  <c:v>37942</c:v>
                </c:pt>
                <c:pt idx="48">
                  <c:v>37943</c:v>
                </c:pt>
                <c:pt idx="49">
                  <c:v>37944</c:v>
                </c:pt>
                <c:pt idx="50">
                  <c:v>37945</c:v>
                </c:pt>
                <c:pt idx="51">
                  <c:v>37946</c:v>
                </c:pt>
                <c:pt idx="52">
                  <c:v>37947</c:v>
                </c:pt>
                <c:pt idx="53">
                  <c:v>37948</c:v>
                </c:pt>
                <c:pt idx="54">
                  <c:v>37949</c:v>
                </c:pt>
                <c:pt idx="55">
                  <c:v>37950</c:v>
                </c:pt>
                <c:pt idx="56">
                  <c:v>37951</c:v>
                </c:pt>
                <c:pt idx="57">
                  <c:v>37952</c:v>
                </c:pt>
                <c:pt idx="58">
                  <c:v>37953</c:v>
                </c:pt>
                <c:pt idx="59">
                  <c:v>37954</c:v>
                </c:pt>
                <c:pt idx="60">
                  <c:v>37955</c:v>
                </c:pt>
                <c:pt idx="61">
                  <c:v>37956</c:v>
                </c:pt>
                <c:pt idx="62">
                  <c:v>37957</c:v>
                </c:pt>
                <c:pt idx="63">
                  <c:v>37958</c:v>
                </c:pt>
                <c:pt idx="64">
                  <c:v>37959</c:v>
                </c:pt>
                <c:pt idx="65">
                  <c:v>37960</c:v>
                </c:pt>
                <c:pt idx="66">
                  <c:v>37961</c:v>
                </c:pt>
                <c:pt idx="67">
                  <c:v>37962</c:v>
                </c:pt>
                <c:pt idx="68">
                  <c:v>37963</c:v>
                </c:pt>
                <c:pt idx="69">
                  <c:v>37964</c:v>
                </c:pt>
                <c:pt idx="70">
                  <c:v>37965</c:v>
                </c:pt>
                <c:pt idx="71">
                  <c:v>37966</c:v>
                </c:pt>
                <c:pt idx="72">
                  <c:v>37967</c:v>
                </c:pt>
                <c:pt idx="73">
                  <c:v>37968</c:v>
                </c:pt>
                <c:pt idx="74">
                  <c:v>37969</c:v>
                </c:pt>
                <c:pt idx="75">
                  <c:v>37970</c:v>
                </c:pt>
                <c:pt idx="76">
                  <c:v>37971</c:v>
                </c:pt>
                <c:pt idx="77">
                  <c:v>37972</c:v>
                </c:pt>
                <c:pt idx="78">
                  <c:v>37973</c:v>
                </c:pt>
                <c:pt idx="79">
                  <c:v>37974</c:v>
                </c:pt>
                <c:pt idx="80">
                  <c:v>37975</c:v>
                </c:pt>
                <c:pt idx="81">
                  <c:v>37976</c:v>
                </c:pt>
                <c:pt idx="82">
                  <c:v>37977</c:v>
                </c:pt>
                <c:pt idx="83">
                  <c:v>37978</c:v>
                </c:pt>
                <c:pt idx="84">
                  <c:v>37979</c:v>
                </c:pt>
                <c:pt idx="85">
                  <c:v>37980</c:v>
                </c:pt>
                <c:pt idx="86">
                  <c:v>37981</c:v>
                </c:pt>
                <c:pt idx="87">
                  <c:v>37982</c:v>
                </c:pt>
                <c:pt idx="88">
                  <c:v>37983</c:v>
                </c:pt>
                <c:pt idx="89">
                  <c:v>37984</c:v>
                </c:pt>
                <c:pt idx="90">
                  <c:v>37985</c:v>
                </c:pt>
                <c:pt idx="91">
                  <c:v>37986</c:v>
                </c:pt>
                <c:pt idx="92">
                  <c:v>37987</c:v>
                </c:pt>
                <c:pt idx="93">
                  <c:v>37988</c:v>
                </c:pt>
                <c:pt idx="94">
                  <c:v>37989</c:v>
                </c:pt>
                <c:pt idx="95">
                  <c:v>37990</c:v>
                </c:pt>
                <c:pt idx="96">
                  <c:v>37991</c:v>
                </c:pt>
                <c:pt idx="97">
                  <c:v>37992</c:v>
                </c:pt>
                <c:pt idx="98">
                  <c:v>37993</c:v>
                </c:pt>
                <c:pt idx="99">
                  <c:v>37994</c:v>
                </c:pt>
                <c:pt idx="100">
                  <c:v>37995</c:v>
                </c:pt>
                <c:pt idx="101">
                  <c:v>37996</c:v>
                </c:pt>
                <c:pt idx="102">
                  <c:v>37997</c:v>
                </c:pt>
                <c:pt idx="103">
                  <c:v>37998</c:v>
                </c:pt>
                <c:pt idx="104">
                  <c:v>37999</c:v>
                </c:pt>
                <c:pt idx="105">
                  <c:v>38000</c:v>
                </c:pt>
                <c:pt idx="106">
                  <c:v>38001</c:v>
                </c:pt>
                <c:pt idx="107">
                  <c:v>38002</c:v>
                </c:pt>
                <c:pt idx="108">
                  <c:v>38003</c:v>
                </c:pt>
                <c:pt idx="109">
                  <c:v>38004</c:v>
                </c:pt>
                <c:pt idx="110">
                  <c:v>38005</c:v>
                </c:pt>
                <c:pt idx="111">
                  <c:v>38006</c:v>
                </c:pt>
                <c:pt idx="112">
                  <c:v>38007</c:v>
                </c:pt>
                <c:pt idx="113">
                  <c:v>38008</c:v>
                </c:pt>
                <c:pt idx="114">
                  <c:v>38009</c:v>
                </c:pt>
                <c:pt idx="115">
                  <c:v>38010</c:v>
                </c:pt>
                <c:pt idx="116">
                  <c:v>38011</c:v>
                </c:pt>
                <c:pt idx="117">
                  <c:v>38012</c:v>
                </c:pt>
                <c:pt idx="118">
                  <c:v>38013</c:v>
                </c:pt>
                <c:pt idx="119">
                  <c:v>38014</c:v>
                </c:pt>
                <c:pt idx="120">
                  <c:v>38015</c:v>
                </c:pt>
                <c:pt idx="121">
                  <c:v>38016</c:v>
                </c:pt>
                <c:pt idx="122">
                  <c:v>38017</c:v>
                </c:pt>
                <c:pt idx="123">
                  <c:v>38018</c:v>
                </c:pt>
                <c:pt idx="124">
                  <c:v>38019</c:v>
                </c:pt>
                <c:pt idx="125">
                  <c:v>38020</c:v>
                </c:pt>
                <c:pt idx="126">
                  <c:v>38021</c:v>
                </c:pt>
                <c:pt idx="127">
                  <c:v>38022</c:v>
                </c:pt>
                <c:pt idx="128">
                  <c:v>38023</c:v>
                </c:pt>
                <c:pt idx="129">
                  <c:v>38024</c:v>
                </c:pt>
                <c:pt idx="130">
                  <c:v>38025</c:v>
                </c:pt>
                <c:pt idx="131">
                  <c:v>38026</c:v>
                </c:pt>
                <c:pt idx="132">
                  <c:v>38027</c:v>
                </c:pt>
                <c:pt idx="133">
                  <c:v>38028</c:v>
                </c:pt>
                <c:pt idx="134">
                  <c:v>38029</c:v>
                </c:pt>
                <c:pt idx="135">
                  <c:v>38030</c:v>
                </c:pt>
                <c:pt idx="136">
                  <c:v>38031</c:v>
                </c:pt>
                <c:pt idx="137">
                  <c:v>38032</c:v>
                </c:pt>
                <c:pt idx="138">
                  <c:v>38033</c:v>
                </c:pt>
                <c:pt idx="139">
                  <c:v>38034</c:v>
                </c:pt>
                <c:pt idx="140">
                  <c:v>38035</c:v>
                </c:pt>
                <c:pt idx="141">
                  <c:v>38036</c:v>
                </c:pt>
                <c:pt idx="142">
                  <c:v>38037</c:v>
                </c:pt>
                <c:pt idx="143">
                  <c:v>38038</c:v>
                </c:pt>
                <c:pt idx="144">
                  <c:v>38039</c:v>
                </c:pt>
                <c:pt idx="145">
                  <c:v>38040</c:v>
                </c:pt>
                <c:pt idx="146">
                  <c:v>38041</c:v>
                </c:pt>
                <c:pt idx="147">
                  <c:v>38042</c:v>
                </c:pt>
                <c:pt idx="148">
                  <c:v>38043</c:v>
                </c:pt>
                <c:pt idx="149">
                  <c:v>38044</c:v>
                </c:pt>
                <c:pt idx="150">
                  <c:v>38045</c:v>
                </c:pt>
                <c:pt idx="151">
                  <c:v>38046</c:v>
                </c:pt>
                <c:pt idx="152">
                  <c:v>38047</c:v>
                </c:pt>
                <c:pt idx="153">
                  <c:v>38048</c:v>
                </c:pt>
                <c:pt idx="154">
                  <c:v>38049</c:v>
                </c:pt>
                <c:pt idx="155">
                  <c:v>38050</c:v>
                </c:pt>
                <c:pt idx="156">
                  <c:v>38051</c:v>
                </c:pt>
                <c:pt idx="157">
                  <c:v>38052</c:v>
                </c:pt>
                <c:pt idx="158">
                  <c:v>38053</c:v>
                </c:pt>
                <c:pt idx="159">
                  <c:v>38054</c:v>
                </c:pt>
                <c:pt idx="160">
                  <c:v>38055</c:v>
                </c:pt>
                <c:pt idx="161">
                  <c:v>38056</c:v>
                </c:pt>
                <c:pt idx="162">
                  <c:v>38057</c:v>
                </c:pt>
                <c:pt idx="163">
                  <c:v>38058</c:v>
                </c:pt>
                <c:pt idx="164">
                  <c:v>38059</c:v>
                </c:pt>
                <c:pt idx="165">
                  <c:v>38060</c:v>
                </c:pt>
                <c:pt idx="166">
                  <c:v>38061</c:v>
                </c:pt>
                <c:pt idx="167">
                  <c:v>38062</c:v>
                </c:pt>
                <c:pt idx="168">
                  <c:v>38063</c:v>
                </c:pt>
                <c:pt idx="169">
                  <c:v>38064</c:v>
                </c:pt>
                <c:pt idx="170">
                  <c:v>38065</c:v>
                </c:pt>
                <c:pt idx="171">
                  <c:v>38066</c:v>
                </c:pt>
                <c:pt idx="172">
                  <c:v>38067</c:v>
                </c:pt>
                <c:pt idx="173">
                  <c:v>38068</c:v>
                </c:pt>
                <c:pt idx="174">
                  <c:v>38069</c:v>
                </c:pt>
                <c:pt idx="175">
                  <c:v>38070</c:v>
                </c:pt>
                <c:pt idx="176">
                  <c:v>38071</c:v>
                </c:pt>
                <c:pt idx="177">
                  <c:v>38072</c:v>
                </c:pt>
                <c:pt idx="178">
                  <c:v>38073</c:v>
                </c:pt>
                <c:pt idx="179">
                  <c:v>38074</c:v>
                </c:pt>
                <c:pt idx="180">
                  <c:v>38075</c:v>
                </c:pt>
                <c:pt idx="181">
                  <c:v>38076</c:v>
                </c:pt>
                <c:pt idx="182">
                  <c:v>38077</c:v>
                </c:pt>
                <c:pt idx="183">
                  <c:v>37895</c:v>
                </c:pt>
                <c:pt idx="184">
                  <c:v>37896</c:v>
                </c:pt>
                <c:pt idx="185">
                  <c:v>37897</c:v>
                </c:pt>
                <c:pt idx="186">
                  <c:v>37898</c:v>
                </c:pt>
                <c:pt idx="187">
                  <c:v>37899</c:v>
                </c:pt>
                <c:pt idx="188">
                  <c:v>37900</c:v>
                </c:pt>
                <c:pt idx="189">
                  <c:v>37901</c:v>
                </c:pt>
                <c:pt idx="190">
                  <c:v>37902</c:v>
                </c:pt>
                <c:pt idx="191">
                  <c:v>37903</c:v>
                </c:pt>
                <c:pt idx="192">
                  <c:v>37904</c:v>
                </c:pt>
                <c:pt idx="193">
                  <c:v>37905</c:v>
                </c:pt>
                <c:pt idx="194">
                  <c:v>37906</c:v>
                </c:pt>
                <c:pt idx="195">
                  <c:v>37907</c:v>
                </c:pt>
                <c:pt idx="196">
                  <c:v>37908</c:v>
                </c:pt>
                <c:pt idx="197">
                  <c:v>37909</c:v>
                </c:pt>
                <c:pt idx="198">
                  <c:v>37910</c:v>
                </c:pt>
                <c:pt idx="199">
                  <c:v>37911</c:v>
                </c:pt>
                <c:pt idx="200">
                  <c:v>37912</c:v>
                </c:pt>
                <c:pt idx="201">
                  <c:v>37913</c:v>
                </c:pt>
                <c:pt idx="202">
                  <c:v>37914</c:v>
                </c:pt>
                <c:pt idx="203">
                  <c:v>37915</c:v>
                </c:pt>
                <c:pt idx="204">
                  <c:v>37916</c:v>
                </c:pt>
                <c:pt idx="205">
                  <c:v>37917</c:v>
                </c:pt>
                <c:pt idx="206">
                  <c:v>37918</c:v>
                </c:pt>
                <c:pt idx="207">
                  <c:v>37919</c:v>
                </c:pt>
                <c:pt idx="208">
                  <c:v>37920</c:v>
                </c:pt>
                <c:pt idx="209">
                  <c:v>37921</c:v>
                </c:pt>
                <c:pt idx="210">
                  <c:v>37922</c:v>
                </c:pt>
                <c:pt idx="211">
                  <c:v>37923</c:v>
                </c:pt>
                <c:pt idx="212">
                  <c:v>37924</c:v>
                </c:pt>
                <c:pt idx="213">
                  <c:v>37925</c:v>
                </c:pt>
                <c:pt idx="214">
                  <c:v>37926</c:v>
                </c:pt>
                <c:pt idx="215">
                  <c:v>37927</c:v>
                </c:pt>
                <c:pt idx="216">
                  <c:v>37928</c:v>
                </c:pt>
                <c:pt idx="217">
                  <c:v>37929</c:v>
                </c:pt>
                <c:pt idx="218">
                  <c:v>37930</c:v>
                </c:pt>
                <c:pt idx="219">
                  <c:v>37931</c:v>
                </c:pt>
                <c:pt idx="220">
                  <c:v>37932</c:v>
                </c:pt>
                <c:pt idx="221">
                  <c:v>37933</c:v>
                </c:pt>
                <c:pt idx="222">
                  <c:v>37934</c:v>
                </c:pt>
                <c:pt idx="223">
                  <c:v>37935</c:v>
                </c:pt>
                <c:pt idx="224">
                  <c:v>37936</c:v>
                </c:pt>
                <c:pt idx="225">
                  <c:v>37937</c:v>
                </c:pt>
                <c:pt idx="226">
                  <c:v>37938</c:v>
                </c:pt>
                <c:pt idx="227">
                  <c:v>37939</c:v>
                </c:pt>
                <c:pt idx="228">
                  <c:v>37940</c:v>
                </c:pt>
                <c:pt idx="229">
                  <c:v>37941</c:v>
                </c:pt>
                <c:pt idx="230">
                  <c:v>37942</c:v>
                </c:pt>
                <c:pt idx="231">
                  <c:v>37943</c:v>
                </c:pt>
                <c:pt idx="232">
                  <c:v>37944</c:v>
                </c:pt>
                <c:pt idx="233">
                  <c:v>37945</c:v>
                </c:pt>
                <c:pt idx="234">
                  <c:v>37946</c:v>
                </c:pt>
                <c:pt idx="235">
                  <c:v>37947</c:v>
                </c:pt>
                <c:pt idx="236">
                  <c:v>37948</c:v>
                </c:pt>
                <c:pt idx="237">
                  <c:v>37949</c:v>
                </c:pt>
                <c:pt idx="238">
                  <c:v>37950</c:v>
                </c:pt>
                <c:pt idx="239">
                  <c:v>37951</c:v>
                </c:pt>
                <c:pt idx="240">
                  <c:v>37952</c:v>
                </c:pt>
                <c:pt idx="241">
                  <c:v>37953</c:v>
                </c:pt>
                <c:pt idx="242">
                  <c:v>37954</c:v>
                </c:pt>
                <c:pt idx="243">
                  <c:v>37955</c:v>
                </c:pt>
                <c:pt idx="244">
                  <c:v>37956</c:v>
                </c:pt>
                <c:pt idx="245">
                  <c:v>37957</c:v>
                </c:pt>
                <c:pt idx="246">
                  <c:v>37958</c:v>
                </c:pt>
                <c:pt idx="247">
                  <c:v>37959</c:v>
                </c:pt>
                <c:pt idx="248">
                  <c:v>37960</c:v>
                </c:pt>
                <c:pt idx="249">
                  <c:v>37961</c:v>
                </c:pt>
                <c:pt idx="250">
                  <c:v>37962</c:v>
                </c:pt>
                <c:pt idx="251">
                  <c:v>37963</c:v>
                </c:pt>
                <c:pt idx="252">
                  <c:v>37964</c:v>
                </c:pt>
                <c:pt idx="253">
                  <c:v>37965</c:v>
                </c:pt>
                <c:pt idx="254">
                  <c:v>37966</c:v>
                </c:pt>
                <c:pt idx="255">
                  <c:v>37967</c:v>
                </c:pt>
                <c:pt idx="256">
                  <c:v>37968</c:v>
                </c:pt>
                <c:pt idx="257">
                  <c:v>37969</c:v>
                </c:pt>
                <c:pt idx="258">
                  <c:v>37970</c:v>
                </c:pt>
                <c:pt idx="259">
                  <c:v>37971</c:v>
                </c:pt>
                <c:pt idx="260">
                  <c:v>37972</c:v>
                </c:pt>
                <c:pt idx="261">
                  <c:v>37973</c:v>
                </c:pt>
                <c:pt idx="262">
                  <c:v>37974</c:v>
                </c:pt>
                <c:pt idx="263">
                  <c:v>37975</c:v>
                </c:pt>
                <c:pt idx="264">
                  <c:v>37976</c:v>
                </c:pt>
                <c:pt idx="265">
                  <c:v>37977</c:v>
                </c:pt>
                <c:pt idx="266">
                  <c:v>37978</c:v>
                </c:pt>
                <c:pt idx="267">
                  <c:v>37979</c:v>
                </c:pt>
                <c:pt idx="268">
                  <c:v>37980</c:v>
                </c:pt>
                <c:pt idx="269">
                  <c:v>37981</c:v>
                </c:pt>
                <c:pt idx="270">
                  <c:v>37982</c:v>
                </c:pt>
                <c:pt idx="271">
                  <c:v>37983</c:v>
                </c:pt>
                <c:pt idx="272">
                  <c:v>37984</c:v>
                </c:pt>
                <c:pt idx="273">
                  <c:v>37985</c:v>
                </c:pt>
                <c:pt idx="274">
                  <c:v>37986</c:v>
                </c:pt>
                <c:pt idx="275">
                  <c:v>37987</c:v>
                </c:pt>
                <c:pt idx="276">
                  <c:v>37988</c:v>
                </c:pt>
                <c:pt idx="277">
                  <c:v>37989</c:v>
                </c:pt>
                <c:pt idx="278">
                  <c:v>37990</c:v>
                </c:pt>
                <c:pt idx="279">
                  <c:v>37991</c:v>
                </c:pt>
                <c:pt idx="280">
                  <c:v>37992</c:v>
                </c:pt>
                <c:pt idx="281">
                  <c:v>37993</c:v>
                </c:pt>
                <c:pt idx="282">
                  <c:v>37994</c:v>
                </c:pt>
                <c:pt idx="283">
                  <c:v>37995</c:v>
                </c:pt>
                <c:pt idx="284">
                  <c:v>37996</c:v>
                </c:pt>
                <c:pt idx="285">
                  <c:v>37997</c:v>
                </c:pt>
                <c:pt idx="286">
                  <c:v>37998</c:v>
                </c:pt>
                <c:pt idx="287">
                  <c:v>37999</c:v>
                </c:pt>
                <c:pt idx="288">
                  <c:v>38000</c:v>
                </c:pt>
                <c:pt idx="289">
                  <c:v>38001</c:v>
                </c:pt>
                <c:pt idx="290">
                  <c:v>38002</c:v>
                </c:pt>
                <c:pt idx="291">
                  <c:v>38003</c:v>
                </c:pt>
                <c:pt idx="292">
                  <c:v>38004</c:v>
                </c:pt>
                <c:pt idx="293">
                  <c:v>38005</c:v>
                </c:pt>
                <c:pt idx="294">
                  <c:v>38006</c:v>
                </c:pt>
                <c:pt idx="295">
                  <c:v>38007</c:v>
                </c:pt>
                <c:pt idx="296">
                  <c:v>38008</c:v>
                </c:pt>
                <c:pt idx="297">
                  <c:v>38009</c:v>
                </c:pt>
                <c:pt idx="298">
                  <c:v>38010</c:v>
                </c:pt>
                <c:pt idx="299">
                  <c:v>38011</c:v>
                </c:pt>
                <c:pt idx="300">
                  <c:v>38012</c:v>
                </c:pt>
                <c:pt idx="301">
                  <c:v>38013</c:v>
                </c:pt>
                <c:pt idx="302">
                  <c:v>38014</c:v>
                </c:pt>
                <c:pt idx="303">
                  <c:v>38015</c:v>
                </c:pt>
                <c:pt idx="304">
                  <c:v>38016</c:v>
                </c:pt>
                <c:pt idx="305">
                  <c:v>38017</c:v>
                </c:pt>
                <c:pt idx="306">
                  <c:v>38018</c:v>
                </c:pt>
                <c:pt idx="307">
                  <c:v>38019</c:v>
                </c:pt>
                <c:pt idx="308">
                  <c:v>38020</c:v>
                </c:pt>
                <c:pt idx="309">
                  <c:v>38021</c:v>
                </c:pt>
                <c:pt idx="310">
                  <c:v>38022</c:v>
                </c:pt>
                <c:pt idx="311">
                  <c:v>38023</c:v>
                </c:pt>
                <c:pt idx="312">
                  <c:v>38024</c:v>
                </c:pt>
                <c:pt idx="313">
                  <c:v>38025</c:v>
                </c:pt>
                <c:pt idx="314">
                  <c:v>38026</c:v>
                </c:pt>
                <c:pt idx="315">
                  <c:v>38027</c:v>
                </c:pt>
                <c:pt idx="316">
                  <c:v>38028</c:v>
                </c:pt>
                <c:pt idx="317">
                  <c:v>38029</c:v>
                </c:pt>
                <c:pt idx="318">
                  <c:v>38030</c:v>
                </c:pt>
                <c:pt idx="319">
                  <c:v>38031</c:v>
                </c:pt>
                <c:pt idx="320">
                  <c:v>38032</c:v>
                </c:pt>
                <c:pt idx="321">
                  <c:v>38033</c:v>
                </c:pt>
                <c:pt idx="322">
                  <c:v>38034</c:v>
                </c:pt>
                <c:pt idx="323">
                  <c:v>38035</c:v>
                </c:pt>
                <c:pt idx="324">
                  <c:v>38036</c:v>
                </c:pt>
                <c:pt idx="325">
                  <c:v>38037</c:v>
                </c:pt>
                <c:pt idx="326">
                  <c:v>38038</c:v>
                </c:pt>
                <c:pt idx="327">
                  <c:v>38039</c:v>
                </c:pt>
                <c:pt idx="328">
                  <c:v>38040</c:v>
                </c:pt>
                <c:pt idx="329">
                  <c:v>38041</c:v>
                </c:pt>
                <c:pt idx="330">
                  <c:v>38042</c:v>
                </c:pt>
                <c:pt idx="331">
                  <c:v>38043</c:v>
                </c:pt>
                <c:pt idx="332">
                  <c:v>38044</c:v>
                </c:pt>
                <c:pt idx="333">
                  <c:v>38045</c:v>
                </c:pt>
                <c:pt idx="334">
                  <c:v>38046</c:v>
                </c:pt>
                <c:pt idx="335">
                  <c:v>38047</c:v>
                </c:pt>
                <c:pt idx="336">
                  <c:v>38048</c:v>
                </c:pt>
                <c:pt idx="337">
                  <c:v>38049</c:v>
                </c:pt>
                <c:pt idx="338">
                  <c:v>38050</c:v>
                </c:pt>
                <c:pt idx="339">
                  <c:v>38051</c:v>
                </c:pt>
                <c:pt idx="340">
                  <c:v>38052</c:v>
                </c:pt>
                <c:pt idx="341">
                  <c:v>38053</c:v>
                </c:pt>
                <c:pt idx="342">
                  <c:v>38054</c:v>
                </c:pt>
                <c:pt idx="343">
                  <c:v>38055</c:v>
                </c:pt>
                <c:pt idx="344">
                  <c:v>38056</c:v>
                </c:pt>
                <c:pt idx="345">
                  <c:v>38057</c:v>
                </c:pt>
                <c:pt idx="346">
                  <c:v>38058</c:v>
                </c:pt>
                <c:pt idx="347">
                  <c:v>38059</c:v>
                </c:pt>
                <c:pt idx="348">
                  <c:v>38060</c:v>
                </c:pt>
                <c:pt idx="349">
                  <c:v>38061</c:v>
                </c:pt>
                <c:pt idx="350">
                  <c:v>38062</c:v>
                </c:pt>
                <c:pt idx="351">
                  <c:v>38063</c:v>
                </c:pt>
                <c:pt idx="352">
                  <c:v>38064</c:v>
                </c:pt>
                <c:pt idx="353">
                  <c:v>38065</c:v>
                </c:pt>
                <c:pt idx="354">
                  <c:v>38066</c:v>
                </c:pt>
                <c:pt idx="355">
                  <c:v>38067</c:v>
                </c:pt>
                <c:pt idx="356">
                  <c:v>38068</c:v>
                </c:pt>
                <c:pt idx="357">
                  <c:v>38069</c:v>
                </c:pt>
                <c:pt idx="358">
                  <c:v>38070</c:v>
                </c:pt>
                <c:pt idx="359">
                  <c:v>38071</c:v>
                </c:pt>
                <c:pt idx="360">
                  <c:v>38072</c:v>
                </c:pt>
                <c:pt idx="361">
                  <c:v>38073</c:v>
                </c:pt>
                <c:pt idx="362">
                  <c:v>38074</c:v>
                </c:pt>
                <c:pt idx="363">
                  <c:v>38075</c:v>
                </c:pt>
                <c:pt idx="364">
                  <c:v>38076</c:v>
                </c:pt>
                <c:pt idx="365">
                  <c:v>38077</c:v>
                </c:pt>
              </c:numCache>
            </c:numRef>
          </c:cat>
          <c:val>
            <c:numRef>
              <c:f>'Figure 27'!$E$3:$E$368</c:f>
              <c:numCache>
                <c:formatCode>General</c:formatCode>
                <c:ptCount val="366"/>
                <c:pt idx="0">
                  <c:v>2099.8513650908999</c:v>
                </c:pt>
                <c:pt idx="1">
                  <c:v>2067.7598140908999</c:v>
                </c:pt>
                <c:pt idx="2">
                  <c:v>2032.38442672727</c:v>
                </c:pt>
                <c:pt idx="3">
                  <c:v>2009.22775554545</c:v>
                </c:pt>
                <c:pt idx="4">
                  <c:v>2097.6299824545399</c:v>
                </c:pt>
                <c:pt idx="5">
                  <c:v>2268.6177373636301</c:v>
                </c:pt>
                <c:pt idx="6">
                  <c:v>2290.06222154545</c:v>
                </c:pt>
                <c:pt idx="7">
                  <c:v>2288.0405374545398</c:v>
                </c:pt>
                <c:pt idx="8">
                  <c:v>2307.6346669999998</c:v>
                </c:pt>
                <c:pt idx="9">
                  <c:v>2320.02997672727</c:v>
                </c:pt>
                <c:pt idx="10">
                  <c:v>2306.04002881818</c:v>
                </c:pt>
                <c:pt idx="11">
                  <c:v>2259.4038339090898</c:v>
                </c:pt>
                <c:pt idx="12">
                  <c:v>2271.0975130909001</c:v>
                </c:pt>
                <c:pt idx="13">
                  <c:v>2220.1784623636299</c:v>
                </c:pt>
                <c:pt idx="14">
                  <c:v>2150.4719901818098</c:v>
                </c:pt>
                <c:pt idx="15">
                  <c:v>2230.717318</c:v>
                </c:pt>
                <c:pt idx="16">
                  <c:v>2234.9259537272701</c:v>
                </c:pt>
                <c:pt idx="17">
                  <c:v>2228.896197</c:v>
                </c:pt>
                <c:pt idx="18">
                  <c:v>2236.0408513636298</c:v>
                </c:pt>
                <c:pt idx="19">
                  <c:v>2264.7419087272701</c:v>
                </c:pt>
                <c:pt idx="20">
                  <c:v>2298.3144253636301</c:v>
                </c:pt>
                <c:pt idx="21">
                  <c:v>2278.6255295454498</c:v>
                </c:pt>
                <c:pt idx="22">
                  <c:v>2261.0875790908999</c:v>
                </c:pt>
                <c:pt idx="23">
                  <c:v>2258.9153209999999</c:v>
                </c:pt>
                <c:pt idx="24">
                  <c:v>2237.3426626363598</c:v>
                </c:pt>
                <c:pt idx="25">
                  <c:v>2346.8903392727202</c:v>
                </c:pt>
                <c:pt idx="26">
                  <c:v>2388.617032090905</c:v>
                </c:pt>
                <c:pt idx="27">
                  <c:v>2430.3437249090898</c:v>
                </c:pt>
                <c:pt idx="28">
                  <c:v>2478.3587533636301</c:v>
                </c:pt>
                <c:pt idx="29">
                  <c:v>2473.9114616363599</c:v>
                </c:pt>
                <c:pt idx="30">
                  <c:v>2539.2647534545399</c:v>
                </c:pt>
                <c:pt idx="31">
                  <c:v>2524.1556615454501</c:v>
                </c:pt>
                <c:pt idx="32">
                  <c:v>2494.7287748181802</c:v>
                </c:pt>
                <c:pt idx="33">
                  <c:v>2488.6979201818099</c:v>
                </c:pt>
                <c:pt idx="34">
                  <c:v>2466.3223754545402</c:v>
                </c:pt>
                <c:pt idx="35">
                  <c:v>2418.2863140908999</c:v>
                </c:pt>
                <c:pt idx="36">
                  <c:v>2409.1437080909</c:v>
                </c:pt>
                <c:pt idx="37">
                  <c:v>2348.2948543636298</c:v>
                </c:pt>
                <c:pt idx="38">
                  <c:v>2339.8693041818101</c:v>
                </c:pt>
                <c:pt idx="39">
                  <c:v>2439.31573645454</c:v>
                </c:pt>
                <c:pt idx="40">
                  <c:v>2498.9161302727198</c:v>
                </c:pt>
                <c:pt idx="41">
                  <c:v>2520.8253080908999</c:v>
                </c:pt>
                <c:pt idx="42">
                  <c:v>2496.1638648181802</c:v>
                </c:pt>
                <c:pt idx="43">
                  <c:v>2468.75162218181</c:v>
                </c:pt>
                <c:pt idx="44">
                  <c:v>2426.8800871818098</c:v>
                </c:pt>
                <c:pt idx="45">
                  <c:v>2392.0438569999901</c:v>
                </c:pt>
                <c:pt idx="46">
                  <c:v>2453.9634226363601</c:v>
                </c:pt>
                <c:pt idx="47">
                  <c:v>2459.6225311818098</c:v>
                </c:pt>
                <c:pt idx="48">
                  <c:v>2441.8387993636302</c:v>
                </c:pt>
                <c:pt idx="49">
                  <c:v>2332.07962754545</c:v>
                </c:pt>
                <c:pt idx="50">
                  <c:v>2312.7585272727201</c:v>
                </c:pt>
                <c:pt idx="51">
                  <c:v>2363.4082984545398</c:v>
                </c:pt>
                <c:pt idx="52">
                  <c:v>2222.88385990909</c:v>
                </c:pt>
                <c:pt idx="53">
                  <c:v>2201.04350463636</c:v>
                </c:pt>
                <c:pt idx="54">
                  <c:v>2162.4315392727199</c:v>
                </c:pt>
                <c:pt idx="55">
                  <c:v>2169.5011851818099</c:v>
                </c:pt>
                <c:pt idx="56">
                  <c:v>2249.29695527272</c:v>
                </c:pt>
                <c:pt idx="57">
                  <c:v>2247.9533098181801</c:v>
                </c:pt>
                <c:pt idx="58">
                  <c:v>2197.642468</c:v>
                </c:pt>
                <c:pt idx="59">
                  <c:v>2059.3074849090899</c:v>
                </c:pt>
                <c:pt idx="60">
                  <c:v>1979.32804472727</c:v>
                </c:pt>
                <c:pt idx="61">
                  <c:v>2132.7144123636299</c:v>
                </c:pt>
                <c:pt idx="62">
                  <c:v>2219.5376326363598</c:v>
                </c:pt>
                <c:pt idx="63">
                  <c:v>2155.8279692727201</c:v>
                </c:pt>
                <c:pt idx="64">
                  <c:v>2136.98739245454</c:v>
                </c:pt>
                <c:pt idx="65">
                  <c:v>2204.70710454545</c:v>
                </c:pt>
                <c:pt idx="66">
                  <c:v>2181.7667569999999</c:v>
                </c:pt>
                <c:pt idx="67">
                  <c:v>2130.4017419090901</c:v>
                </c:pt>
                <c:pt idx="68">
                  <c:v>2080.7994914545402</c:v>
                </c:pt>
                <c:pt idx="69">
                  <c:v>2030.1010687272701</c:v>
                </c:pt>
                <c:pt idx="70">
                  <c:v>2092.8376299090901</c:v>
                </c:pt>
                <c:pt idx="71">
                  <c:v>1966.0132671818101</c:v>
                </c:pt>
                <c:pt idx="72">
                  <c:v>1920.63314763636</c:v>
                </c:pt>
                <c:pt idx="73">
                  <c:v>1893.2079029090901</c:v>
                </c:pt>
                <c:pt idx="74">
                  <c:v>1764.9377930000001</c:v>
                </c:pt>
                <c:pt idx="75">
                  <c:v>1840.6931894545401</c:v>
                </c:pt>
                <c:pt idx="76">
                  <c:v>1870.4207448181801</c:v>
                </c:pt>
                <c:pt idx="77">
                  <c:v>1961.8427035454499</c:v>
                </c:pt>
                <c:pt idx="78">
                  <c:v>1953.76745627272</c:v>
                </c:pt>
                <c:pt idx="79">
                  <c:v>1918.7642251818099</c:v>
                </c:pt>
                <c:pt idx="80">
                  <c:v>1853.9173389090899</c:v>
                </c:pt>
                <c:pt idx="81">
                  <c:v>1786.667518</c:v>
                </c:pt>
                <c:pt idx="82">
                  <c:v>1763.72809090909</c:v>
                </c:pt>
                <c:pt idx="83">
                  <c:v>1719.0000130000001</c:v>
                </c:pt>
                <c:pt idx="84">
                  <c:v>1866.11616045454</c:v>
                </c:pt>
                <c:pt idx="85">
                  <c:v>1929.0088237272701</c:v>
                </c:pt>
                <c:pt idx="86">
                  <c:v>2037.6657517272699</c:v>
                </c:pt>
                <c:pt idx="87">
                  <c:v>2103.2843320000002</c:v>
                </c:pt>
                <c:pt idx="88">
                  <c:v>2028.44421518181</c:v>
                </c:pt>
                <c:pt idx="89">
                  <c:v>2066.133057</c:v>
                </c:pt>
                <c:pt idx="90">
                  <c:v>2060.5570771818102</c:v>
                </c:pt>
                <c:pt idx="91">
                  <c:v>2130.5027934545401</c:v>
                </c:pt>
                <c:pt idx="92">
                  <c:v>2217.5153074545401</c:v>
                </c:pt>
                <c:pt idx="93">
                  <c:v>2237.95209018181</c:v>
                </c:pt>
                <c:pt idx="94">
                  <c:v>2191.5933887272699</c:v>
                </c:pt>
                <c:pt idx="95">
                  <c:v>2154.4083096363602</c:v>
                </c:pt>
                <c:pt idx="96">
                  <c:v>2077.2853154545401</c:v>
                </c:pt>
                <c:pt idx="97">
                  <c:v>2091.7751983636299</c:v>
                </c:pt>
                <c:pt idx="98">
                  <c:v>2015.98612354545</c:v>
                </c:pt>
                <c:pt idx="99">
                  <c:v>1922.58837063636</c:v>
                </c:pt>
                <c:pt idx="100">
                  <c:v>2014.8735441818101</c:v>
                </c:pt>
                <c:pt idx="101">
                  <c:v>1951.72578772727</c:v>
                </c:pt>
                <c:pt idx="102">
                  <c:v>1873.91921536363</c:v>
                </c:pt>
                <c:pt idx="103">
                  <c:v>1779.43512163636</c:v>
                </c:pt>
                <c:pt idx="104">
                  <c:v>1691.7647059999999</c:v>
                </c:pt>
                <c:pt idx="105">
                  <c:v>1587.8173064545399</c:v>
                </c:pt>
                <c:pt idx="106">
                  <c:v>1588.79940027272</c:v>
                </c:pt>
                <c:pt idx="107">
                  <c:v>1513.2312773636299</c:v>
                </c:pt>
                <c:pt idx="108">
                  <c:v>1569.2140969090899</c:v>
                </c:pt>
                <c:pt idx="109">
                  <c:v>1468.5402377272701</c:v>
                </c:pt>
                <c:pt idx="110">
                  <c:v>1459.3958393636301</c:v>
                </c:pt>
                <c:pt idx="111">
                  <c:v>1338.41192618181</c:v>
                </c:pt>
                <c:pt idx="112">
                  <c:v>1289.8632280909001</c:v>
                </c:pt>
                <c:pt idx="113">
                  <c:v>1202.90075781818</c:v>
                </c:pt>
                <c:pt idx="114">
                  <c:v>1159.27188572727</c:v>
                </c:pt>
                <c:pt idx="115">
                  <c:v>1084.68115472727</c:v>
                </c:pt>
                <c:pt idx="116">
                  <c:v>1034.74921436363</c:v>
                </c:pt>
                <c:pt idx="117">
                  <c:v>1059.68391954545</c:v>
                </c:pt>
                <c:pt idx="118">
                  <c:v>1167.2330760909001</c:v>
                </c:pt>
                <c:pt idx="119">
                  <c:v>1112.03994163636</c:v>
                </c:pt>
                <c:pt idx="120">
                  <c:v>1059.16923881818</c:v>
                </c:pt>
                <c:pt idx="121">
                  <c:v>1104.88870836363</c:v>
                </c:pt>
                <c:pt idx="122">
                  <c:v>1105.4285628181799</c:v>
                </c:pt>
                <c:pt idx="123">
                  <c:v>1021.80080627272</c:v>
                </c:pt>
                <c:pt idx="124">
                  <c:v>1082.3116880908999</c:v>
                </c:pt>
                <c:pt idx="125">
                  <c:v>1189.64945990909</c:v>
                </c:pt>
                <c:pt idx="126">
                  <c:v>1222.6902639090899</c:v>
                </c:pt>
                <c:pt idx="127">
                  <c:v>1190.3116059090901</c:v>
                </c:pt>
                <c:pt idx="128">
                  <c:v>1200.7123092727199</c:v>
                </c:pt>
                <c:pt idx="129">
                  <c:v>1165.94615327272</c:v>
                </c:pt>
                <c:pt idx="130">
                  <c:v>1132.66942390909</c:v>
                </c:pt>
                <c:pt idx="131">
                  <c:v>1101.1742521818101</c:v>
                </c:pt>
                <c:pt idx="132">
                  <c:v>1186.93459981818</c:v>
                </c:pt>
                <c:pt idx="133">
                  <c:v>1181.9264396363601</c:v>
                </c:pt>
                <c:pt idx="134">
                  <c:v>1184.75977672727</c:v>
                </c:pt>
                <c:pt idx="135">
                  <c:v>1283.7836087272699</c:v>
                </c:pt>
                <c:pt idx="136">
                  <c:v>1252.2313488181801</c:v>
                </c:pt>
                <c:pt idx="137">
                  <c:v>1107.07310227272</c:v>
                </c:pt>
                <c:pt idx="138">
                  <c:v>988.197541</c:v>
                </c:pt>
                <c:pt idx="139">
                  <c:v>989.93783418181795</c:v>
                </c:pt>
                <c:pt idx="140">
                  <c:v>946.88204545454505</c:v>
                </c:pt>
                <c:pt idx="141">
                  <c:v>886.78386036363599</c:v>
                </c:pt>
                <c:pt idx="142">
                  <c:v>821.93496327272703</c:v>
                </c:pt>
                <c:pt idx="143">
                  <c:v>773.52448154545402</c:v>
                </c:pt>
                <c:pt idx="144">
                  <c:v>757.76996718181795</c:v>
                </c:pt>
                <c:pt idx="145">
                  <c:v>964.16460436363604</c:v>
                </c:pt>
                <c:pt idx="146">
                  <c:v>1003.10919690909</c:v>
                </c:pt>
                <c:pt idx="147">
                  <c:v>972.478695454545</c:v>
                </c:pt>
                <c:pt idx="148">
                  <c:v>993.651430272727</c:v>
                </c:pt>
                <c:pt idx="149">
                  <c:v>1061.6021121818101</c:v>
                </c:pt>
                <c:pt idx="150">
                  <c:v>1044.9541301818099</c:v>
                </c:pt>
                <c:pt idx="151">
                  <c:v>#N/A</c:v>
                </c:pt>
                <c:pt idx="152">
                  <c:v>930.99376463636304</c:v>
                </c:pt>
                <c:pt idx="153">
                  <c:v>1014.15505027272</c:v>
                </c:pt>
                <c:pt idx="154">
                  <c:v>1043.2682543636299</c:v>
                </c:pt>
                <c:pt idx="155">
                  <c:v>966.68365590909002</c:v>
                </c:pt>
                <c:pt idx="156">
                  <c:v>954.981395818181</c:v>
                </c:pt>
                <c:pt idx="157">
                  <c:v>1013.86441990909</c:v>
                </c:pt>
                <c:pt idx="158">
                  <c:v>1080.5283574545399</c:v>
                </c:pt>
                <c:pt idx="159">
                  <c:v>1105.3084811818101</c:v>
                </c:pt>
                <c:pt idx="160">
                  <c:v>1162.2021938181799</c:v>
                </c:pt>
                <c:pt idx="161">
                  <c:v>1314.2940554545401</c:v>
                </c:pt>
                <c:pt idx="162">
                  <c:v>1360.1029499090901</c:v>
                </c:pt>
                <c:pt idx="163">
                  <c:v>1282.8605484545401</c:v>
                </c:pt>
                <c:pt idx="164">
                  <c:v>1279.3534495454501</c:v>
                </c:pt>
                <c:pt idx="165">
                  <c:v>1165.4671359090901</c:v>
                </c:pt>
                <c:pt idx="166">
                  <c:v>1246.31318072727</c:v>
                </c:pt>
                <c:pt idx="167">
                  <c:v>1189.8074997272699</c:v>
                </c:pt>
                <c:pt idx="168">
                  <c:v>1125.67677027272</c:v>
                </c:pt>
                <c:pt idx="169">
                  <c:v>1164.5756649090899</c:v>
                </c:pt>
                <c:pt idx="170">
                  <c:v>1235.0625219999999</c:v>
                </c:pt>
                <c:pt idx="171">
                  <c:v>1166.5892476363599</c:v>
                </c:pt>
                <c:pt idx="172">
                  <c:v>1296.9196700908999</c:v>
                </c:pt>
                <c:pt idx="173">
                  <c:v>1347.8575550909</c:v>
                </c:pt>
                <c:pt idx="174">
                  <c:v>1441.4680139090899</c:v>
                </c:pt>
                <c:pt idx="175">
                  <c:v>1424.6470018181799</c:v>
                </c:pt>
                <c:pt idx="176">
                  <c:v>1374.23089690909</c:v>
                </c:pt>
                <c:pt idx="177">
                  <c:v>1425.1338702727201</c:v>
                </c:pt>
                <c:pt idx="178">
                  <c:v>1403.35056827272</c:v>
                </c:pt>
                <c:pt idx="179">
                  <c:v>1465.82164190909</c:v>
                </c:pt>
                <c:pt idx="180">
                  <c:v>1562.2767630909</c:v>
                </c:pt>
                <c:pt idx="181">
                  <c:v>1562.9082835454501</c:v>
                </c:pt>
                <c:pt idx="182">
                  <c:v>1672.6436073636301</c:v>
                </c:pt>
                <c:pt idx="183">
                  <c:v>2099.8513650908999</c:v>
                </c:pt>
                <c:pt idx="184">
                  <c:v>2067.7598140908999</c:v>
                </c:pt>
                <c:pt idx="185">
                  <c:v>2032.38442672727</c:v>
                </c:pt>
                <c:pt idx="186">
                  <c:v>2009.22775554545</c:v>
                </c:pt>
                <c:pt idx="187">
                  <c:v>2097.6299824545399</c:v>
                </c:pt>
                <c:pt idx="188">
                  <c:v>2268.6177373636301</c:v>
                </c:pt>
                <c:pt idx="189">
                  <c:v>2290.06222154545</c:v>
                </c:pt>
                <c:pt idx="190">
                  <c:v>2288.0405374545398</c:v>
                </c:pt>
                <c:pt idx="191">
                  <c:v>2307.6346669999998</c:v>
                </c:pt>
                <c:pt idx="192">
                  <c:v>2320.02997672727</c:v>
                </c:pt>
                <c:pt idx="193">
                  <c:v>2306.04002881818</c:v>
                </c:pt>
                <c:pt idx="194">
                  <c:v>2259.4038339090898</c:v>
                </c:pt>
                <c:pt idx="195">
                  <c:v>2271.0975130909001</c:v>
                </c:pt>
                <c:pt idx="196">
                  <c:v>2220.1784623636299</c:v>
                </c:pt>
                <c:pt idx="197">
                  <c:v>2150.4719901818098</c:v>
                </c:pt>
                <c:pt idx="198">
                  <c:v>2230.717318</c:v>
                </c:pt>
                <c:pt idx="199">
                  <c:v>2234.9259537272701</c:v>
                </c:pt>
                <c:pt idx="200">
                  <c:v>2228.896197</c:v>
                </c:pt>
                <c:pt idx="201">
                  <c:v>2236.0408513636298</c:v>
                </c:pt>
                <c:pt idx="202">
                  <c:v>2264.7419087272701</c:v>
                </c:pt>
                <c:pt idx="203">
                  <c:v>2298.3144253636301</c:v>
                </c:pt>
                <c:pt idx="204">
                  <c:v>2278.6255295454498</c:v>
                </c:pt>
                <c:pt idx="205">
                  <c:v>2261.0875790908999</c:v>
                </c:pt>
                <c:pt idx="206">
                  <c:v>2258.9153209999999</c:v>
                </c:pt>
                <c:pt idx="207">
                  <c:v>2237.3426626363598</c:v>
                </c:pt>
                <c:pt idx="208">
                  <c:v>2346.8903392727202</c:v>
                </c:pt>
                <c:pt idx="209">
                  <c:v>2388.617032090905</c:v>
                </c:pt>
                <c:pt idx="210">
                  <c:v>2430.3437249090898</c:v>
                </c:pt>
                <c:pt idx="211">
                  <c:v>2478.3587533636301</c:v>
                </c:pt>
                <c:pt idx="212">
                  <c:v>2473.9114616363599</c:v>
                </c:pt>
                <c:pt idx="213">
                  <c:v>2539.2647534545399</c:v>
                </c:pt>
                <c:pt idx="214">
                  <c:v>2524.1556615454501</c:v>
                </c:pt>
                <c:pt idx="215">
                  <c:v>2494.7287748181802</c:v>
                </c:pt>
                <c:pt idx="216">
                  <c:v>2488.6979201818099</c:v>
                </c:pt>
                <c:pt idx="217">
                  <c:v>2466.3223754545402</c:v>
                </c:pt>
                <c:pt idx="218">
                  <c:v>2418.2863140908999</c:v>
                </c:pt>
                <c:pt idx="219">
                  <c:v>2409.1437080909</c:v>
                </c:pt>
                <c:pt idx="220">
                  <c:v>2348.2948543636298</c:v>
                </c:pt>
                <c:pt idx="221">
                  <c:v>2339.8693041818101</c:v>
                </c:pt>
                <c:pt idx="222">
                  <c:v>2439.31573645454</c:v>
                </c:pt>
                <c:pt idx="223">
                  <c:v>2498.9161302727198</c:v>
                </c:pt>
                <c:pt idx="224">
                  <c:v>2520.8253080908999</c:v>
                </c:pt>
                <c:pt idx="225">
                  <c:v>2496.1638648181802</c:v>
                </c:pt>
                <c:pt idx="226">
                  <c:v>2468.75162218181</c:v>
                </c:pt>
                <c:pt idx="227">
                  <c:v>2426.8800871818098</c:v>
                </c:pt>
                <c:pt idx="228">
                  <c:v>2392.0438569999901</c:v>
                </c:pt>
                <c:pt idx="229">
                  <c:v>2453.9634226363601</c:v>
                </c:pt>
                <c:pt idx="230">
                  <c:v>2459.6225311818098</c:v>
                </c:pt>
                <c:pt idx="231">
                  <c:v>2441.8387993636302</c:v>
                </c:pt>
                <c:pt idx="232">
                  <c:v>2332.07962754545</c:v>
                </c:pt>
                <c:pt idx="233">
                  <c:v>2312.7585272727201</c:v>
                </c:pt>
                <c:pt idx="234">
                  <c:v>2363.4082984545398</c:v>
                </c:pt>
                <c:pt idx="235">
                  <c:v>2222.88385990909</c:v>
                </c:pt>
                <c:pt idx="236">
                  <c:v>2201.04350463636</c:v>
                </c:pt>
                <c:pt idx="237">
                  <c:v>2162.4315392727199</c:v>
                </c:pt>
                <c:pt idx="238">
                  <c:v>2169.5011851818099</c:v>
                </c:pt>
                <c:pt idx="239">
                  <c:v>2249.29695527272</c:v>
                </c:pt>
                <c:pt idx="240">
                  <c:v>2247.9533098181801</c:v>
                </c:pt>
                <c:pt idx="241">
                  <c:v>2197.642468</c:v>
                </c:pt>
                <c:pt idx="242">
                  <c:v>2059.3074849090899</c:v>
                </c:pt>
                <c:pt idx="243">
                  <c:v>1979.32804472727</c:v>
                </c:pt>
                <c:pt idx="244">
                  <c:v>2132.7144123636299</c:v>
                </c:pt>
                <c:pt idx="245">
                  <c:v>2219.5376326363598</c:v>
                </c:pt>
                <c:pt idx="246">
                  <c:v>2155.8279692727201</c:v>
                </c:pt>
                <c:pt idx="247">
                  <c:v>2136.98739245454</c:v>
                </c:pt>
                <c:pt idx="248">
                  <c:v>2204.70710454545</c:v>
                </c:pt>
                <c:pt idx="249">
                  <c:v>2181.7667569999999</c:v>
                </c:pt>
                <c:pt idx="250">
                  <c:v>2130.4017419090901</c:v>
                </c:pt>
                <c:pt idx="251">
                  <c:v>2080.7994914545402</c:v>
                </c:pt>
                <c:pt idx="252">
                  <c:v>2030.1010687272701</c:v>
                </c:pt>
                <c:pt idx="253">
                  <c:v>2092.8376299090901</c:v>
                </c:pt>
                <c:pt idx="254">
                  <c:v>1966.0132671818101</c:v>
                </c:pt>
                <c:pt idx="255">
                  <c:v>1920.63314763636</c:v>
                </c:pt>
                <c:pt idx="256">
                  <c:v>1893.2079029090901</c:v>
                </c:pt>
                <c:pt idx="257">
                  <c:v>1764.9377930000001</c:v>
                </c:pt>
                <c:pt idx="258">
                  <c:v>1840.6931894545401</c:v>
                </c:pt>
                <c:pt idx="259">
                  <c:v>1870.4207448181801</c:v>
                </c:pt>
                <c:pt idx="260">
                  <c:v>1961.8427035454499</c:v>
                </c:pt>
                <c:pt idx="261">
                  <c:v>1953.76745627272</c:v>
                </c:pt>
                <c:pt idx="262">
                  <c:v>1918.7642251818099</c:v>
                </c:pt>
                <c:pt idx="263">
                  <c:v>1853.9173389090899</c:v>
                </c:pt>
                <c:pt idx="264">
                  <c:v>1786.667518</c:v>
                </c:pt>
                <c:pt idx="265">
                  <c:v>1763.72809090909</c:v>
                </c:pt>
                <c:pt idx="266">
                  <c:v>1719.0000130000001</c:v>
                </c:pt>
                <c:pt idx="267">
                  <c:v>1866.11616045454</c:v>
                </c:pt>
                <c:pt idx="268">
                  <c:v>1929.0088237272701</c:v>
                </c:pt>
                <c:pt idx="269">
                  <c:v>2037.6657517272699</c:v>
                </c:pt>
                <c:pt idx="270">
                  <c:v>2103.2843320000002</c:v>
                </c:pt>
                <c:pt idx="271">
                  <c:v>2028.44421518181</c:v>
                </c:pt>
                <c:pt idx="272">
                  <c:v>2066.133057</c:v>
                </c:pt>
                <c:pt idx="273">
                  <c:v>2060.5570771818102</c:v>
                </c:pt>
                <c:pt idx="274">
                  <c:v>2130.5027934545401</c:v>
                </c:pt>
                <c:pt idx="275">
                  <c:v>2217.5153074545401</c:v>
                </c:pt>
                <c:pt idx="276">
                  <c:v>2237.95209018181</c:v>
                </c:pt>
                <c:pt idx="277">
                  <c:v>2191.5933887272699</c:v>
                </c:pt>
                <c:pt idx="278">
                  <c:v>2154.4083096363602</c:v>
                </c:pt>
                <c:pt idx="279">
                  <c:v>2077.2853154545401</c:v>
                </c:pt>
                <c:pt idx="280">
                  <c:v>2091.7751983636299</c:v>
                </c:pt>
                <c:pt idx="281">
                  <c:v>2015.98612354545</c:v>
                </c:pt>
                <c:pt idx="282">
                  <c:v>1922.58837063636</c:v>
                </c:pt>
                <c:pt idx="283">
                  <c:v>2014.8735441818101</c:v>
                </c:pt>
                <c:pt idx="284">
                  <c:v>1951.72578772727</c:v>
                </c:pt>
                <c:pt idx="285">
                  <c:v>1873.91921536363</c:v>
                </c:pt>
                <c:pt idx="286">
                  <c:v>1779.43512163636</c:v>
                </c:pt>
                <c:pt idx="287">
                  <c:v>1691.7647059999999</c:v>
                </c:pt>
                <c:pt idx="288">
                  <c:v>1587.8173064545399</c:v>
                </c:pt>
                <c:pt idx="289">
                  <c:v>1588.79940027272</c:v>
                </c:pt>
                <c:pt idx="290">
                  <c:v>1513.2312773636299</c:v>
                </c:pt>
                <c:pt idx="291">
                  <c:v>1569.2140969090899</c:v>
                </c:pt>
                <c:pt idx="292">
                  <c:v>1468.5402377272701</c:v>
                </c:pt>
                <c:pt idx="293">
                  <c:v>1459.3958393636301</c:v>
                </c:pt>
                <c:pt idx="294">
                  <c:v>1338.41192618181</c:v>
                </c:pt>
                <c:pt idx="295">
                  <c:v>1289.8632280909001</c:v>
                </c:pt>
                <c:pt idx="296">
                  <c:v>1202.90075781818</c:v>
                </c:pt>
                <c:pt idx="297">
                  <c:v>1159.27188572727</c:v>
                </c:pt>
                <c:pt idx="298">
                  <c:v>1084.68115472727</c:v>
                </c:pt>
                <c:pt idx="299">
                  <c:v>1034.74921436363</c:v>
                </c:pt>
                <c:pt idx="300">
                  <c:v>1059.68391954545</c:v>
                </c:pt>
                <c:pt idx="301">
                  <c:v>1167.2330760909001</c:v>
                </c:pt>
                <c:pt idx="302">
                  <c:v>1112.03994163636</c:v>
                </c:pt>
                <c:pt idx="303">
                  <c:v>1059.16923881818</c:v>
                </c:pt>
                <c:pt idx="304">
                  <c:v>1104.88870836363</c:v>
                </c:pt>
                <c:pt idx="305">
                  <c:v>1105.4285628181799</c:v>
                </c:pt>
                <c:pt idx="306">
                  <c:v>1021.80080627272</c:v>
                </c:pt>
                <c:pt idx="307">
                  <c:v>1082.3116880908999</c:v>
                </c:pt>
                <c:pt idx="308">
                  <c:v>1189.64945990909</c:v>
                </c:pt>
                <c:pt idx="309">
                  <c:v>1222.6902639090899</c:v>
                </c:pt>
                <c:pt idx="310">
                  <c:v>1190.3116059090901</c:v>
                </c:pt>
                <c:pt idx="311">
                  <c:v>1200.7123092727199</c:v>
                </c:pt>
                <c:pt idx="312">
                  <c:v>1165.94615327272</c:v>
                </c:pt>
                <c:pt idx="313">
                  <c:v>1132.66942390909</c:v>
                </c:pt>
                <c:pt idx="314">
                  <c:v>1101.1742521818101</c:v>
                </c:pt>
                <c:pt idx="315">
                  <c:v>1186.93459981818</c:v>
                </c:pt>
                <c:pt idx="316">
                  <c:v>1181.9264396363601</c:v>
                </c:pt>
                <c:pt idx="317">
                  <c:v>1184.75977672727</c:v>
                </c:pt>
                <c:pt idx="318">
                  <c:v>1283.7836087272699</c:v>
                </c:pt>
                <c:pt idx="319">
                  <c:v>1252.2313488181801</c:v>
                </c:pt>
                <c:pt idx="320">
                  <c:v>1107.07310227272</c:v>
                </c:pt>
                <c:pt idx="321">
                  <c:v>988.197541</c:v>
                </c:pt>
                <c:pt idx="322">
                  <c:v>989.93783418181795</c:v>
                </c:pt>
                <c:pt idx="323">
                  <c:v>946.88204545454505</c:v>
                </c:pt>
                <c:pt idx="324">
                  <c:v>886.78386036363599</c:v>
                </c:pt>
                <c:pt idx="325">
                  <c:v>821.93496327272703</c:v>
                </c:pt>
                <c:pt idx="326">
                  <c:v>773.52448154545402</c:v>
                </c:pt>
                <c:pt idx="327">
                  <c:v>757.76996718181795</c:v>
                </c:pt>
                <c:pt idx="328">
                  <c:v>964.16460436363604</c:v>
                </c:pt>
                <c:pt idx="329">
                  <c:v>1003.10919690909</c:v>
                </c:pt>
                <c:pt idx="330">
                  <c:v>972.478695454545</c:v>
                </c:pt>
                <c:pt idx="331">
                  <c:v>993.651430272727</c:v>
                </c:pt>
                <c:pt idx="332">
                  <c:v>1061.6021121818101</c:v>
                </c:pt>
                <c:pt idx="333">
                  <c:v>1044.9541301818099</c:v>
                </c:pt>
                <c:pt idx="334">
                  <c:v>#N/A</c:v>
                </c:pt>
                <c:pt idx="335">
                  <c:v>930.99376463636304</c:v>
                </c:pt>
                <c:pt idx="336">
                  <c:v>1014.15505027272</c:v>
                </c:pt>
                <c:pt idx="337">
                  <c:v>1043.2682543636299</c:v>
                </c:pt>
                <c:pt idx="338">
                  <c:v>966.68365590909002</c:v>
                </c:pt>
                <c:pt idx="339">
                  <c:v>954.981395818181</c:v>
                </c:pt>
                <c:pt idx="340">
                  <c:v>1013.86441990909</c:v>
                </c:pt>
                <c:pt idx="341">
                  <c:v>1080.5283574545399</c:v>
                </c:pt>
                <c:pt idx="342">
                  <c:v>1105.3084811818101</c:v>
                </c:pt>
                <c:pt idx="343">
                  <c:v>1162.2021938181799</c:v>
                </c:pt>
                <c:pt idx="344">
                  <c:v>1314.2940554545401</c:v>
                </c:pt>
                <c:pt idx="345">
                  <c:v>1360.1029499090901</c:v>
                </c:pt>
                <c:pt idx="346">
                  <c:v>1282.8605484545401</c:v>
                </c:pt>
                <c:pt idx="347">
                  <c:v>1279.3534495454501</c:v>
                </c:pt>
                <c:pt idx="348">
                  <c:v>1165.4671359090901</c:v>
                </c:pt>
                <c:pt idx="349">
                  <c:v>1246.31318072727</c:v>
                </c:pt>
                <c:pt idx="350">
                  <c:v>1189.8074997272699</c:v>
                </c:pt>
                <c:pt idx="351">
                  <c:v>1125.67677027272</c:v>
                </c:pt>
                <c:pt idx="352">
                  <c:v>1164.5756649090899</c:v>
                </c:pt>
                <c:pt idx="353">
                  <c:v>1235.0625219999999</c:v>
                </c:pt>
                <c:pt idx="354">
                  <c:v>1166.5892476363599</c:v>
                </c:pt>
                <c:pt idx="355">
                  <c:v>1296.9196700908999</c:v>
                </c:pt>
                <c:pt idx="356">
                  <c:v>1347.8575550909</c:v>
                </c:pt>
                <c:pt idx="357">
                  <c:v>1441.4680139090899</c:v>
                </c:pt>
                <c:pt idx="358">
                  <c:v>1424.6470018181799</c:v>
                </c:pt>
                <c:pt idx="359">
                  <c:v>1374.23089690909</c:v>
                </c:pt>
                <c:pt idx="360">
                  <c:v>1425.1338702727201</c:v>
                </c:pt>
                <c:pt idx="361">
                  <c:v>1403.35056827272</c:v>
                </c:pt>
                <c:pt idx="362">
                  <c:v>1465.82164190909</c:v>
                </c:pt>
                <c:pt idx="363">
                  <c:v>1562.2767630909</c:v>
                </c:pt>
                <c:pt idx="364">
                  <c:v>1562.9082835454501</c:v>
                </c:pt>
                <c:pt idx="365">
                  <c:v>1672.6436073636301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EB-481A-A675-D79B85793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76251472"/>
        <c:axId val="1376251952"/>
      </c:lineChart>
      <c:dateAx>
        <c:axId val="1376251472"/>
        <c:scaling>
          <c:orientation val="minMax"/>
        </c:scaling>
        <c:delete val="0"/>
        <c:axPos val="b"/>
        <c:numFmt formatCode="d\-mmm" sourceLinked="1"/>
        <c:majorTickMark val="out"/>
        <c:minorTickMark val="out"/>
        <c:tickLblPos val="nextTo"/>
        <c:spPr>
          <a:noFill/>
          <a:ln w="12700" cap="flat" cmpd="sng" algn="ctr">
            <a:solidFill>
              <a:srgbClr val="605E5C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76251952"/>
        <c:crosses val="autoZero"/>
        <c:auto val="1"/>
        <c:lblOffset val="100"/>
        <c:baseTimeUnit val="days"/>
        <c:majorUnit val="1"/>
        <c:majorTimeUnit val="months"/>
      </c:dateAx>
      <c:valAx>
        <c:axId val="1376251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900">
                    <a:latin typeface="Segoe UI Semibold" panose="020B0702040204020203" pitchFamily="34" charset="0"/>
                    <a:cs typeface="Segoe UI Semibold" panose="020B0702040204020203" pitchFamily="34" charset="0"/>
                  </a:rPr>
                  <a:t>mcm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3762514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UK</a:t>
            </a:r>
            <a:r>
              <a:rPr lang="en-GB" sz="1050" baseline="0">
                <a:latin typeface="Tenorite" panose="00000500000000000000" pitchFamily="2" charset="0"/>
              </a:rPr>
              <a:t> Continetal Shelf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28-29'!$B$5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28-29'!$A$6:$A$188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28-29'!$B$6:$B$188</c:f>
              <c:numCache>
                <c:formatCode>0.0</c:formatCode>
                <c:ptCount val="183"/>
                <c:pt idx="0">
                  <c:v>84.9</c:v>
                </c:pt>
                <c:pt idx="1">
                  <c:v>85.4</c:v>
                </c:pt>
                <c:pt idx="2">
                  <c:v>85.5</c:v>
                </c:pt>
                <c:pt idx="3">
                  <c:v>83.2</c:v>
                </c:pt>
                <c:pt idx="4">
                  <c:v>85.100000000000009</c:v>
                </c:pt>
                <c:pt idx="5">
                  <c:v>87</c:v>
                </c:pt>
                <c:pt idx="6">
                  <c:v>86</c:v>
                </c:pt>
                <c:pt idx="7">
                  <c:v>89.9</c:v>
                </c:pt>
                <c:pt idx="8">
                  <c:v>89.999999999999986</c:v>
                </c:pt>
                <c:pt idx="9">
                  <c:v>88.999999999999986</c:v>
                </c:pt>
                <c:pt idx="10">
                  <c:v>89.999999999999986</c:v>
                </c:pt>
                <c:pt idx="11">
                  <c:v>89.600000000000009</c:v>
                </c:pt>
                <c:pt idx="12">
                  <c:v>86.4</c:v>
                </c:pt>
                <c:pt idx="13">
                  <c:v>85.899999999999991</c:v>
                </c:pt>
                <c:pt idx="14">
                  <c:v>83.4</c:v>
                </c:pt>
                <c:pt idx="15">
                  <c:v>87.2</c:v>
                </c:pt>
                <c:pt idx="16">
                  <c:v>90.5</c:v>
                </c:pt>
                <c:pt idx="17">
                  <c:v>93.999999999999986</c:v>
                </c:pt>
                <c:pt idx="18">
                  <c:v>93.300000000000011</c:v>
                </c:pt>
                <c:pt idx="19">
                  <c:v>93.300000000000011</c:v>
                </c:pt>
                <c:pt idx="20">
                  <c:v>96.000000000000014</c:v>
                </c:pt>
                <c:pt idx="21">
                  <c:v>96.600000000000023</c:v>
                </c:pt>
                <c:pt idx="22">
                  <c:v>85.700000000000017</c:v>
                </c:pt>
                <c:pt idx="23">
                  <c:v>97</c:v>
                </c:pt>
                <c:pt idx="24">
                  <c:v>97.799999999999983</c:v>
                </c:pt>
                <c:pt idx="25">
                  <c:v>89.300000000000011</c:v>
                </c:pt>
                <c:pt idx="26">
                  <c:v>90.4</c:v>
                </c:pt>
                <c:pt idx="27">
                  <c:v>94.700000000000017</c:v>
                </c:pt>
                <c:pt idx="28">
                  <c:v>90.2</c:v>
                </c:pt>
                <c:pt idx="29">
                  <c:v>88.09999999999998</c:v>
                </c:pt>
                <c:pt idx="30">
                  <c:v>82.299999999999983</c:v>
                </c:pt>
                <c:pt idx="31">
                  <c:v>86.5</c:v>
                </c:pt>
                <c:pt idx="32">
                  <c:v>77.5</c:v>
                </c:pt>
                <c:pt idx="33">
                  <c:v>82</c:v>
                </c:pt>
                <c:pt idx="34">
                  <c:v>91.800000000000011</c:v>
                </c:pt>
                <c:pt idx="35">
                  <c:v>94.9</c:v>
                </c:pt>
                <c:pt idx="36">
                  <c:v>90.199999999999989</c:v>
                </c:pt>
                <c:pt idx="37">
                  <c:v>92.399999999999991</c:v>
                </c:pt>
                <c:pt idx="38">
                  <c:v>90.7</c:v>
                </c:pt>
                <c:pt idx="39">
                  <c:v>89.7</c:v>
                </c:pt>
                <c:pt idx="40">
                  <c:v>88.800000000000011</c:v>
                </c:pt>
                <c:pt idx="41">
                  <c:v>88.399999999999977</c:v>
                </c:pt>
                <c:pt idx="42">
                  <c:v>88.1</c:v>
                </c:pt>
                <c:pt idx="43">
                  <c:v>89</c:v>
                </c:pt>
                <c:pt idx="44">
                  <c:v>88.799999999999983</c:v>
                </c:pt>
                <c:pt idx="45">
                  <c:v>91.9</c:v>
                </c:pt>
                <c:pt idx="46">
                  <c:v>86.100000000000023</c:v>
                </c:pt>
                <c:pt idx="47">
                  <c:v>86.300000000000011</c:v>
                </c:pt>
                <c:pt idx="48">
                  <c:v>87.200000000000017</c:v>
                </c:pt>
                <c:pt idx="49">
                  <c:v>87.6</c:v>
                </c:pt>
                <c:pt idx="50">
                  <c:v>90.9</c:v>
                </c:pt>
                <c:pt idx="51">
                  <c:v>91.4</c:v>
                </c:pt>
                <c:pt idx="52">
                  <c:v>86.11</c:v>
                </c:pt>
                <c:pt idx="53">
                  <c:v>88.700000000000017</c:v>
                </c:pt>
                <c:pt idx="54">
                  <c:v>89.800000000000011</c:v>
                </c:pt>
                <c:pt idx="55">
                  <c:v>91.800000000000011</c:v>
                </c:pt>
                <c:pt idx="56">
                  <c:v>92.399999999999991</c:v>
                </c:pt>
                <c:pt idx="57">
                  <c:v>91.5</c:v>
                </c:pt>
                <c:pt idx="58">
                  <c:v>87.4</c:v>
                </c:pt>
                <c:pt idx="59">
                  <c:v>88.600000000000009</c:v>
                </c:pt>
                <c:pt idx="60">
                  <c:v>87.399999999999991</c:v>
                </c:pt>
                <c:pt idx="61">
                  <c:v>91.500000000000014</c:v>
                </c:pt>
                <c:pt idx="62">
                  <c:v>86.800000000000011</c:v>
                </c:pt>
                <c:pt idx="63">
                  <c:v>89.699999999999989</c:v>
                </c:pt>
                <c:pt idx="64">
                  <c:v>94.600000000000009</c:v>
                </c:pt>
                <c:pt idx="65">
                  <c:v>91.70999999999998</c:v>
                </c:pt>
                <c:pt idx="66">
                  <c:v>88.6</c:v>
                </c:pt>
                <c:pt idx="67">
                  <c:v>89.6</c:v>
                </c:pt>
                <c:pt idx="68">
                  <c:v>92.899999999999991</c:v>
                </c:pt>
                <c:pt idx="69">
                  <c:v>93.399999999999991</c:v>
                </c:pt>
                <c:pt idx="70">
                  <c:v>89.300000000000011</c:v>
                </c:pt>
                <c:pt idx="71">
                  <c:v>94.6</c:v>
                </c:pt>
                <c:pt idx="72">
                  <c:v>93.399999999999991</c:v>
                </c:pt>
                <c:pt idx="73">
                  <c:v>95.006060606060601</c:v>
                </c:pt>
                <c:pt idx="74">
                  <c:v>90</c:v>
                </c:pt>
                <c:pt idx="75">
                  <c:v>90.1</c:v>
                </c:pt>
                <c:pt idx="76">
                  <c:v>95.100000000000009</c:v>
                </c:pt>
                <c:pt idx="77">
                  <c:v>89.2</c:v>
                </c:pt>
                <c:pt idx="78">
                  <c:v>91.199999999999989</c:v>
                </c:pt>
                <c:pt idx="79">
                  <c:v>86.6</c:v>
                </c:pt>
                <c:pt idx="80">
                  <c:v>89.8</c:v>
                </c:pt>
                <c:pt idx="81">
                  <c:v>94.2</c:v>
                </c:pt>
                <c:pt idx="82">
                  <c:v>93</c:v>
                </c:pt>
                <c:pt idx="83">
                  <c:v>93.399999999999977</c:v>
                </c:pt>
                <c:pt idx="84">
                  <c:v>93.499999999999986</c:v>
                </c:pt>
                <c:pt idx="85">
                  <c:v>95.2</c:v>
                </c:pt>
                <c:pt idx="86">
                  <c:v>96.300000000000011</c:v>
                </c:pt>
                <c:pt idx="87">
                  <c:v>93.41</c:v>
                </c:pt>
                <c:pt idx="88">
                  <c:v>94.600000000000009</c:v>
                </c:pt>
                <c:pt idx="89">
                  <c:v>98.800000000000011</c:v>
                </c:pt>
                <c:pt idx="90">
                  <c:v>96.500000000000014</c:v>
                </c:pt>
                <c:pt idx="91">
                  <c:v>96.800000000000011</c:v>
                </c:pt>
                <c:pt idx="92">
                  <c:v>96.81</c:v>
                </c:pt>
                <c:pt idx="93">
                  <c:v>96.5</c:v>
                </c:pt>
                <c:pt idx="94">
                  <c:v>95.9</c:v>
                </c:pt>
                <c:pt idx="95">
                  <c:v>95.8</c:v>
                </c:pt>
                <c:pt idx="96">
                  <c:v>97.399999999999977</c:v>
                </c:pt>
                <c:pt idx="97">
                  <c:v>92.899999999999991</c:v>
                </c:pt>
                <c:pt idx="98">
                  <c:v>91.5</c:v>
                </c:pt>
                <c:pt idx="99">
                  <c:v>89.800000000000011</c:v>
                </c:pt>
                <c:pt idx="100">
                  <c:v>88.5</c:v>
                </c:pt>
                <c:pt idx="101">
                  <c:v>82.200000000000017</c:v>
                </c:pt>
                <c:pt idx="102">
                  <c:v>85.6</c:v>
                </c:pt>
                <c:pt idx="103">
                  <c:v>91.600000000000009</c:v>
                </c:pt>
                <c:pt idx="104">
                  <c:v>92.2</c:v>
                </c:pt>
                <c:pt idx="105">
                  <c:v>93.6</c:v>
                </c:pt>
                <c:pt idx="106">
                  <c:v>92.1</c:v>
                </c:pt>
                <c:pt idx="107">
                  <c:v>94.500000000000014</c:v>
                </c:pt>
                <c:pt idx="108">
                  <c:v>93.3</c:v>
                </c:pt>
                <c:pt idx="109">
                  <c:v>80.599999999999994</c:v>
                </c:pt>
                <c:pt idx="110">
                  <c:v>88</c:v>
                </c:pt>
                <c:pt idx="111">
                  <c:v>93.9</c:v>
                </c:pt>
                <c:pt idx="112">
                  <c:v>91.8</c:v>
                </c:pt>
                <c:pt idx="113">
                  <c:v>93.410000000000011</c:v>
                </c:pt>
                <c:pt idx="114">
                  <c:v>98</c:v>
                </c:pt>
                <c:pt idx="115">
                  <c:v>94.800000000000011</c:v>
                </c:pt>
                <c:pt idx="116">
                  <c:v>76.7</c:v>
                </c:pt>
                <c:pt idx="117">
                  <c:v>82</c:v>
                </c:pt>
                <c:pt idx="118">
                  <c:v>88.6</c:v>
                </c:pt>
                <c:pt idx="119">
                  <c:v>90.7</c:v>
                </c:pt>
                <c:pt idx="120">
                  <c:v>95.399999999999991</c:v>
                </c:pt>
                <c:pt idx="121">
                  <c:v>89.300000000000011</c:v>
                </c:pt>
                <c:pt idx="122">
                  <c:v>91.1</c:v>
                </c:pt>
                <c:pt idx="123">
                  <c:v>91.699999999999989</c:v>
                </c:pt>
                <c:pt idx="124">
                  <c:v>91.3</c:v>
                </c:pt>
                <c:pt idx="125">
                  <c:v>91.299999999999983</c:v>
                </c:pt>
                <c:pt idx="126">
                  <c:v>90.600000000000009</c:v>
                </c:pt>
                <c:pt idx="127">
                  <c:v>91</c:v>
                </c:pt>
                <c:pt idx="128">
                  <c:v>86.199999999999989</c:v>
                </c:pt>
                <c:pt idx="129">
                  <c:v>89.199999999999989</c:v>
                </c:pt>
                <c:pt idx="130">
                  <c:v>89.2</c:v>
                </c:pt>
                <c:pt idx="131">
                  <c:v>90.2</c:v>
                </c:pt>
                <c:pt idx="132">
                  <c:v>88.8</c:v>
                </c:pt>
                <c:pt idx="133">
                  <c:v>88.899999999999991</c:v>
                </c:pt>
                <c:pt idx="134">
                  <c:v>86.6</c:v>
                </c:pt>
                <c:pt idx="135">
                  <c:v>86.399999999999991</c:v>
                </c:pt>
                <c:pt idx="136">
                  <c:v>85.699999999999989</c:v>
                </c:pt>
                <c:pt idx="137">
                  <c:v>86.100000000000009</c:v>
                </c:pt>
                <c:pt idx="138">
                  <c:v>84.7</c:v>
                </c:pt>
                <c:pt idx="139">
                  <c:v>87.800000000000011</c:v>
                </c:pt>
                <c:pt idx="140">
                  <c:v>88.1</c:v>
                </c:pt>
                <c:pt idx="141">
                  <c:v>85.7</c:v>
                </c:pt>
                <c:pt idx="142">
                  <c:v>88.899999999999991</c:v>
                </c:pt>
                <c:pt idx="143">
                  <c:v>88.699999999999989</c:v>
                </c:pt>
                <c:pt idx="144">
                  <c:v>90.9</c:v>
                </c:pt>
                <c:pt idx="145">
                  <c:v>94.699999999999989</c:v>
                </c:pt>
                <c:pt idx="146">
                  <c:v>95.81</c:v>
                </c:pt>
                <c:pt idx="147">
                  <c:v>94.100000000000009</c:v>
                </c:pt>
                <c:pt idx="148">
                  <c:v>92.899999999999991</c:v>
                </c:pt>
                <c:pt idx="149">
                  <c:v>96.2</c:v>
                </c:pt>
                <c:pt idx="150">
                  <c:v>93.699999999999989</c:v>
                </c:pt>
                <c:pt idx="151" formatCode="0">
                  <c:v>89</c:v>
                </c:pt>
                <c:pt idx="152" formatCode="0">
                  <c:v>83.899999999999991</c:v>
                </c:pt>
                <c:pt idx="153" formatCode="0">
                  <c:v>85.9</c:v>
                </c:pt>
                <c:pt idx="154" formatCode="0">
                  <c:v>85</c:v>
                </c:pt>
                <c:pt idx="155" formatCode="0">
                  <c:v>85.8</c:v>
                </c:pt>
                <c:pt idx="156" formatCode="0">
                  <c:v>86.399999999999991</c:v>
                </c:pt>
                <c:pt idx="157" formatCode="0">
                  <c:v>93.700000000000017</c:v>
                </c:pt>
                <c:pt idx="158" formatCode="0">
                  <c:v>92.399999999999991</c:v>
                </c:pt>
                <c:pt idx="159" formatCode="0">
                  <c:v>91.09999999999998</c:v>
                </c:pt>
                <c:pt idx="160" formatCode="0">
                  <c:v>94.4</c:v>
                </c:pt>
                <c:pt idx="161" formatCode="0">
                  <c:v>95.100000000000009</c:v>
                </c:pt>
                <c:pt idx="162" formatCode="0">
                  <c:v>88.72</c:v>
                </c:pt>
                <c:pt idx="163" formatCode="0">
                  <c:v>92.5</c:v>
                </c:pt>
                <c:pt idx="164" formatCode="0">
                  <c:v>93</c:v>
                </c:pt>
                <c:pt idx="165" formatCode="0">
                  <c:v>91.699999999999989</c:v>
                </c:pt>
                <c:pt idx="166" formatCode="0">
                  <c:v>90.499999999999986</c:v>
                </c:pt>
                <c:pt idx="167" formatCode="0">
                  <c:v>80.699999999999989</c:v>
                </c:pt>
                <c:pt idx="168" formatCode="0">
                  <c:v>86.399999999999991</c:v>
                </c:pt>
                <c:pt idx="169" formatCode="0">
                  <c:v>75.010000000000005</c:v>
                </c:pt>
                <c:pt idx="170" formatCode="0">
                  <c:v>74.400000000000006</c:v>
                </c:pt>
                <c:pt idx="171" formatCode="0">
                  <c:v>83.11</c:v>
                </c:pt>
                <c:pt idx="172" formatCode="0">
                  <c:v>93.1</c:v>
                </c:pt>
                <c:pt idx="173" formatCode="0">
                  <c:v>86.899999999999991</c:v>
                </c:pt>
                <c:pt idx="174" formatCode="0">
                  <c:v>88.90000000000002</c:v>
                </c:pt>
                <c:pt idx="175" formatCode="0">
                  <c:v>94.500000000000014</c:v>
                </c:pt>
                <c:pt idx="176" formatCode="0">
                  <c:v>93.399999999999991</c:v>
                </c:pt>
                <c:pt idx="177" formatCode="0">
                  <c:v>92.100000000000009</c:v>
                </c:pt>
                <c:pt idx="178" formatCode="0">
                  <c:v>94.100000000000009</c:v>
                </c:pt>
                <c:pt idx="179" formatCode="0">
                  <c:v>91.000000000000014</c:v>
                </c:pt>
                <c:pt idx="180" formatCode="0">
                  <c:v>91.700000000000017</c:v>
                </c:pt>
                <c:pt idx="181" formatCode="0">
                  <c:v>87.2</c:v>
                </c:pt>
                <c:pt idx="182" formatCode="0">
                  <c:v>91.899999999999991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2B-41EB-8E69-FE5DB10EC424}"/>
            </c:ext>
          </c:extLst>
        </c:ser>
        <c:ser>
          <c:idx val="1"/>
          <c:order val="1"/>
          <c:tx>
            <c:strRef>
              <c:f>'Figure 28-29'!$C$5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28-29'!$A$6:$A$188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28-29'!$C$6:$C$188</c:f>
              <c:numCache>
                <c:formatCode>0.0</c:formatCode>
                <c:ptCount val="183"/>
                <c:pt idx="0">
                  <c:v>86.6</c:v>
                </c:pt>
                <c:pt idx="1">
                  <c:v>87</c:v>
                </c:pt>
                <c:pt idx="2">
                  <c:v>86.800000000000011</c:v>
                </c:pt>
                <c:pt idx="3">
                  <c:v>84.6</c:v>
                </c:pt>
                <c:pt idx="4">
                  <c:v>85.3</c:v>
                </c:pt>
                <c:pt idx="5">
                  <c:v>88.2</c:v>
                </c:pt>
                <c:pt idx="6">
                  <c:v>88.300000000000011</c:v>
                </c:pt>
                <c:pt idx="7">
                  <c:v>90.6</c:v>
                </c:pt>
                <c:pt idx="8">
                  <c:v>92.899999999999991</c:v>
                </c:pt>
                <c:pt idx="9">
                  <c:v>92.40000000000002</c:v>
                </c:pt>
                <c:pt idx="10">
                  <c:v>90.600000000000009</c:v>
                </c:pt>
                <c:pt idx="11">
                  <c:v>90.6</c:v>
                </c:pt>
                <c:pt idx="12">
                  <c:v>89.399999999999991</c:v>
                </c:pt>
                <c:pt idx="13">
                  <c:v>86.399999999999991</c:v>
                </c:pt>
                <c:pt idx="14">
                  <c:v>84.81</c:v>
                </c:pt>
                <c:pt idx="15">
                  <c:v>84.01</c:v>
                </c:pt>
                <c:pt idx="16">
                  <c:v>79.41</c:v>
                </c:pt>
                <c:pt idx="17">
                  <c:v>80.81</c:v>
                </c:pt>
                <c:pt idx="18">
                  <c:v>85.9</c:v>
                </c:pt>
                <c:pt idx="19">
                  <c:v>87.300000000000011</c:v>
                </c:pt>
                <c:pt idx="20">
                  <c:v>81.099999999999994</c:v>
                </c:pt>
                <c:pt idx="21">
                  <c:v>80.900000000000006</c:v>
                </c:pt>
                <c:pt idx="22">
                  <c:v>84.9</c:v>
                </c:pt>
                <c:pt idx="23">
                  <c:v>84.700000000000017</c:v>
                </c:pt>
                <c:pt idx="24">
                  <c:v>84.200000000000017</c:v>
                </c:pt>
                <c:pt idx="25">
                  <c:v>77.5</c:v>
                </c:pt>
                <c:pt idx="26">
                  <c:v>87.9</c:v>
                </c:pt>
                <c:pt idx="27">
                  <c:v>82.3</c:v>
                </c:pt>
                <c:pt idx="28">
                  <c:v>84.199999999999989</c:v>
                </c:pt>
                <c:pt idx="29">
                  <c:v>88.6</c:v>
                </c:pt>
                <c:pt idx="30">
                  <c:v>87.700000000000017</c:v>
                </c:pt>
                <c:pt idx="31">
                  <c:v>86.399999999999977</c:v>
                </c:pt>
                <c:pt idx="32">
                  <c:v>87.199999999999989</c:v>
                </c:pt>
                <c:pt idx="33">
                  <c:v>85.399999999999991</c:v>
                </c:pt>
                <c:pt idx="34">
                  <c:v>75.099999999999994</c:v>
                </c:pt>
                <c:pt idx="35">
                  <c:v>72.7</c:v>
                </c:pt>
                <c:pt idx="36">
                  <c:v>70.599999999999994</c:v>
                </c:pt>
                <c:pt idx="37">
                  <c:v>81.31</c:v>
                </c:pt>
                <c:pt idx="38">
                  <c:v>79.799999999999983</c:v>
                </c:pt>
                <c:pt idx="39">
                  <c:v>84.899999999999991</c:v>
                </c:pt>
                <c:pt idx="40">
                  <c:v>88.799999999999983</c:v>
                </c:pt>
                <c:pt idx="41">
                  <c:v>90.300000000000011</c:v>
                </c:pt>
                <c:pt idx="42">
                  <c:v>89.3</c:v>
                </c:pt>
                <c:pt idx="43">
                  <c:v>85</c:v>
                </c:pt>
                <c:pt idx="44">
                  <c:v>78.100000000000009</c:v>
                </c:pt>
                <c:pt idx="45">
                  <c:v>80.5</c:v>
                </c:pt>
                <c:pt idx="46">
                  <c:v>83.609999999999985</c:v>
                </c:pt>
                <c:pt idx="47">
                  <c:v>85.509999999999991</c:v>
                </c:pt>
                <c:pt idx="48">
                  <c:v>83</c:v>
                </c:pt>
                <c:pt idx="49">
                  <c:v>79.500000000000014</c:v>
                </c:pt>
                <c:pt idx="50">
                  <c:v>85.899999999999991</c:v>
                </c:pt>
                <c:pt idx="51">
                  <c:v>85.300000000000011</c:v>
                </c:pt>
                <c:pt idx="52">
                  <c:v>86.300000000000011</c:v>
                </c:pt>
                <c:pt idx="53">
                  <c:v>89.200000000000017</c:v>
                </c:pt>
                <c:pt idx="54">
                  <c:v>86.3</c:v>
                </c:pt>
                <c:pt idx="55">
                  <c:v>84.399999999999991</c:v>
                </c:pt>
                <c:pt idx="56">
                  <c:v>83.5</c:v>
                </c:pt>
                <c:pt idx="57">
                  <c:v>83</c:v>
                </c:pt>
                <c:pt idx="58">
                  <c:v>82.6</c:v>
                </c:pt>
                <c:pt idx="59">
                  <c:v>82.1</c:v>
                </c:pt>
                <c:pt idx="60">
                  <c:v>84.3</c:v>
                </c:pt>
                <c:pt idx="61">
                  <c:v>83.6</c:v>
                </c:pt>
                <c:pt idx="62">
                  <c:v>82.399999999999991</c:v>
                </c:pt>
                <c:pt idx="63">
                  <c:v>88.899999999999991</c:v>
                </c:pt>
                <c:pt idx="64">
                  <c:v>86.199999999999989</c:v>
                </c:pt>
                <c:pt idx="65">
                  <c:v>79.899999999999991</c:v>
                </c:pt>
                <c:pt idx="66">
                  <c:v>80.600000000000009</c:v>
                </c:pt>
                <c:pt idx="67">
                  <c:v>81.8</c:v>
                </c:pt>
                <c:pt idx="68">
                  <c:v>78.100000000000009</c:v>
                </c:pt>
                <c:pt idx="69">
                  <c:v>80.600000000000009</c:v>
                </c:pt>
                <c:pt idx="70">
                  <c:v>81.5</c:v>
                </c:pt>
                <c:pt idx="71">
                  <c:v>85.999999999999986</c:v>
                </c:pt>
                <c:pt idx="72">
                  <c:v>86.5</c:v>
                </c:pt>
                <c:pt idx="73">
                  <c:v>81.599999999999994</c:v>
                </c:pt>
                <c:pt idx="74">
                  <c:v>85.199999999999989</c:v>
                </c:pt>
                <c:pt idx="75">
                  <c:v>81.400000000000006</c:v>
                </c:pt>
                <c:pt idx="76">
                  <c:v>83.6</c:v>
                </c:pt>
                <c:pt idx="77">
                  <c:v>83.310000000000016</c:v>
                </c:pt>
                <c:pt idx="78">
                  <c:v>82.600000000000009</c:v>
                </c:pt>
                <c:pt idx="79">
                  <c:v>80.099999999999994</c:v>
                </c:pt>
                <c:pt idx="80">
                  <c:v>79.699999999999989</c:v>
                </c:pt>
                <c:pt idx="81">
                  <c:v>86.899999999999977</c:v>
                </c:pt>
                <c:pt idx="82">
                  <c:v>87.899999999999991</c:v>
                </c:pt>
                <c:pt idx="83">
                  <c:v>87.820000000000007</c:v>
                </c:pt>
                <c:pt idx="84">
                  <c:v>89.399999999999991</c:v>
                </c:pt>
                <c:pt idx="85">
                  <c:v>89.31</c:v>
                </c:pt>
                <c:pt idx="86">
                  <c:v>87.109999999999985</c:v>
                </c:pt>
                <c:pt idx="87">
                  <c:v>90.81</c:v>
                </c:pt>
                <c:pt idx="88">
                  <c:v>91.3</c:v>
                </c:pt>
                <c:pt idx="89">
                  <c:v>91</c:v>
                </c:pt>
                <c:pt idx="90">
                  <c:v>89.000000000000014</c:v>
                </c:pt>
                <c:pt idx="91">
                  <c:v>90.4</c:v>
                </c:pt>
                <c:pt idx="92">
                  <c:v>91.199999999999989</c:v>
                </c:pt>
                <c:pt idx="93">
                  <c:v>89.2</c:v>
                </c:pt>
                <c:pt idx="94">
                  <c:v>84.2</c:v>
                </c:pt>
                <c:pt idx="95">
                  <c:v>84.9</c:v>
                </c:pt>
                <c:pt idx="96">
                  <c:v>86.6</c:v>
                </c:pt>
                <c:pt idx="97">
                  <c:v>87.59999999999998</c:v>
                </c:pt>
                <c:pt idx="98">
                  <c:v>82.1</c:v>
                </c:pt>
                <c:pt idx="99">
                  <c:v>77</c:v>
                </c:pt>
                <c:pt idx="100">
                  <c:v>79.099999999999994</c:v>
                </c:pt>
                <c:pt idx="101">
                  <c:v>79.109999999999985</c:v>
                </c:pt>
                <c:pt idx="102">
                  <c:v>77.999999999999986</c:v>
                </c:pt>
                <c:pt idx="103">
                  <c:v>79.2</c:v>
                </c:pt>
                <c:pt idx="104">
                  <c:v>80.7</c:v>
                </c:pt>
                <c:pt idx="105">
                  <c:v>84.5</c:v>
                </c:pt>
                <c:pt idx="106">
                  <c:v>83.31</c:v>
                </c:pt>
                <c:pt idx="107">
                  <c:v>84.21</c:v>
                </c:pt>
                <c:pt idx="108">
                  <c:v>84.81</c:v>
                </c:pt>
                <c:pt idx="109">
                  <c:v>85.01</c:v>
                </c:pt>
                <c:pt idx="110">
                  <c:v>84.91</c:v>
                </c:pt>
                <c:pt idx="111">
                  <c:v>83.510000000000019</c:v>
                </c:pt>
                <c:pt idx="112">
                  <c:v>89.41</c:v>
                </c:pt>
                <c:pt idx="113">
                  <c:v>93.509999999999991</c:v>
                </c:pt>
                <c:pt idx="114">
                  <c:v>90.81</c:v>
                </c:pt>
                <c:pt idx="115">
                  <c:v>87.199999999999989</c:v>
                </c:pt>
                <c:pt idx="116">
                  <c:v>84.300000000000011</c:v>
                </c:pt>
                <c:pt idx="117">
                  <c:v>83.999999999999986</c:v>
                </c:pt>
                <c:pt idx="118">
                  <c:v>84.1</c:v>
                </c:pt>
                <c:pt idx="119">
                  <c:v>83.61</c:v>
                </c:pt>
                <c:pt idx="120">
                  <c:v>85</c:v>
                </c:pt>
                <c:pt idx="121">
                  <c:v>83.4</c:v>
                </c:pt>
                <c:pt idx="122">
                  <c:v>87.5</c:v>
                </c:pt>
                <c:pt idx="123">
                  <c:v>89.699999999999989</c:v>
                </c:pt>
                <c:pt idx="124">
                  <c:v>90.500000000000014</c:v>
                </c:pt>
                <c:pt idx="125">
                  <c:v>87.1</c:v>
                </c:pt>
                <c:pt idx="126">
                  <c:v>82.9</c:v>
                </c:pt>
                <c:pt idx="127">
                  <c:v>85.6</c:v>
                </c:pt>
                <c:pt idx="128">
                  <c:v>82.899999999999991</c:v>
                </c:pt>
                <c:pt idx="129">
                  <c:v>88.309999999999988</c:v>
                </c:pt>
                <c:pt idx="130">
                  <c:v>89.1</c:v>
                </c:pt>
                <c:pt idx="131">
                  <c:v>84.199999999999989</c:v>
                </c:pt>
                <c:pt idx="132">
                  <c:v>84.100000000000009</c:v>
                </c:pt>
                <c:pt idx="133">
                  <c:v>82.199999999999989</c:v>
                </c:pt>
                <c:pt idx="134">
                  <c:v>77.809999999999974</c:v>
                </c:pt>
                <c:pt idx="135">
                  <c:v>82.9</c:v>
                </c:pt>
                <c:pt idx="136">
                  <c:v>84.199999999999989</c:v>
                </c:pt>
                <c:pt idx="137">
                  <c:v>84.6</c:v>
                </c:pt>
                <c:pt idx="138">
                  <c:v>85.609999999999985</c:v>
                </c:pt>
                <c:pt idx="139">
                  <c:v>88.1</c:v>
                </c:pt>
                <c:pt idx="140">
                  <c:v>86.6</c:v>
                </c:pt>
                <c:pt idx="141">
                  <c:v>84.2</c:v>
                </c:pt>
                <c:pt idx="142">
                  <c:v>84</c:v>
                </c:pt>
                <c:pt idx="143">
                  <c:v>84.1</c:v>
                </c:pt>
                <c:pt idx="144">
                  <c:v>84.1</c:v>
                </c:pt>
                <c:pt idx="145">
                  <c:v>84.3</c:v>
                </c:pt>
                <c:pt idx="146">
                  <c:v>83</c:v>
                </c:pt>
                <c:pt idx="147">
                  <c:v>82.8</c:v>
                </c:pt>
                <c:pt idx="148">
                  <c:v>83.7</c:v>
                </c:pt>
                <c:pt idx="149">
                  <c:v>83.51</c:v>
                </c:pt>
                <c:pt idx="150">
                  <c:v>78.300000000000011</c:v>
                </c:pt>
                <c:pt idx="152" formatCode="General">
                  <c:v>77.099999999999994</c:v>
                </c:pt>
                <c:pt idx="153" formatCode="General">
                  <c:v>78.400000000000006</c:v>
                </c:pt>
                <c:pt idx="154" formatCode="General">
                  <c:v>82.000000000000014</c:v>
                </c:pt>
                <c:pt idx="155" formatCode="General">
                  <c:v>82.9</c:v>
                </c:pt>
                <c:pt idx="156" formatCode="General">
                  <c:v>85.300000000000011</c:v>
                </c:pt>
                <c:pt idx="157" formatCode="General">
                  <c:v>87.899999999999991</c:v>
                </c:pt>
                <c:pt idx="158" formatCode="General">
                  <c:v>86.999999999999986</c:v>
                </c:pt>
                <c:pt idx="159" formatCode="General">
                  <c:v>84.299999999999983</c:v>
                </c:pt>
                <c:pt idx="160" formatCode="General">
                  <c:v>86.01</c:v>
                </c:pt>
                <c:pt idx="161" formatCode="General">
                  <c:v>87.9</c:v>
                </c:pt>
                <c:pt idx="162" formatCode="General">
                  <c:v>86.9</c:v>
                </c:pt>
                <c:pt idx="163" formatCode="General">
                  <c:v>85.5</c:v>
                </c:pt>
                <c:pt idx="164" formatCode="General">
                  <c:v>89.8</c:v>
                </c:pt>
                <c:pt idx="165" formatCode="General">
                  <c:v>87.59999999999998</c:v>
                </c:pt>
                <c:pt idx="166" formatCode="General">
                  <c:v>86.699999999999989</c:v>
                </c:pt>
                <c:pt idx="167" formatCode="General">
                  <c:v>88.500000000000014</c:v>
                </c:pt>
                <c:pt idx="168" formatCode="General">
                  <c:v>86.4</c:v>
                </c:pt>
                <c:pt idx="169" formatCode="General">
                  <c:v>83.7</c:v>
                </c:pt>
                <c:pt idx="170" formatCode="General">
                  <c:v>80.5</c:v>
                </c:pt>
                <c:pt idx="171" formatCode="General">
                  <c:v>81.700000000000017</c:v>
                </c:pt>
                <c:pt idx="172" formatCode="General">
                  <c:v>80.699999999999989</c:v>
                </c:pt>
                <c:pt idx="173" formatCode="General">
                  <c:v>83</c:v>
                </c:pt>
                <c:pt idx="174" formatCode="General">
                  <c:v>86.199999999999989</c:v>
                </c:pt>
                <c:pt idx="175" formatCode="General">
                  <c:v>87.7</c:v>
                </c:pt>
                <c:pt idx="176" formatCode="General">
                  <c:v>86.2</c:v>
                </c:pt>
                <c:pt idx="177" formatCode="General">
                  <c:v>87.1</c:v>
                </c:pt>
                <c:pt idx="178" formatCode="General">
                  <c:v>84.8</c:v>
                </c:pt>
                <c:pt idx="179" formatCode="General">
                  <c:v>81.41</c:v>
                </c:pt>
                <c:pt idx="180" formatCode="General">
                  <c:v>82.800000000000011</c:v>
                </c:pt>
                <c:pt idx="181" formatCode="General">
                  <c:v>84.21</c:v>
                </c:pt>
                <c:pt idx="182" formatCode="General">
                  <c:v>85.61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2B-41EB-8E69-FE5DB10EC4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285503"/>
        <c:axId val="313287423"/>
      </c:lineChart>
      <c:dateAx>
        <c:axId val="31328550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87423"/>
        <c:crosses val="autoZero"/>
        <c:auto val="1"/>
        <c:lblOffset val="100"/>
        <c:baseTimeUnit val="days"/>
      </c:dateAx>
      <c:valAx>
        <c:axId val="313287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8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UK</a:t>
            </a:r>
            <a:r>
              <a:rPr lang="en-GB" sz="1050" baseline="0">
                <a:latin typeface="Tenorite" panose="00000500000000000000" pitchFamily="2" charset="0"/>
              </a:rPr>
              <a:t> Continetal Shelf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28-29'!$E$5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28-29'!$D$6:$D$188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28-29'!$E$6:$E$188</c:f>
              <c:numCache>
                <c:formatCode>#,##0.00_);\(#,##0.00\)</c:formatCode>
                <c:ptCount val="183"/>
                <c:pt idx="0">
                  <c:v>8.4900000000000003E-2</c:v>
                </c:pt>
                <c:pt idx="1">
                  <c:v>0.17030000000000001</c:v>
                </c:pt>
                <c:pt idx="2">
                  <c:v>0.25580000000000003</c:v>
                </c:pt>
                <c:pt idx="3">
                  <c:v>0.33900000000000002</c:v>
                </c:pt>
                <c:pt idx="4">
                  <c:v>0.42410000000000003</c:v>
                </c:pt>
                <c:pt idx="5">
                  <c:v>0.5111</c:v>
                </c:pt>
                <c:pt idx="6">
                  <c:v>0.59710000000000008</c:v>
                </c:pt>
                <c:pt idx="7">
                  <c:v>0.68700000000000006</c:v>
                </c:pt>
                <c:pt idx="8">
                  <c:v>0.77700000000000002</c:v>
                </c:pt>
                <c:pt idx="9">
                  <c:v>0.86599999999999999</c:v>
                </c:pt>
                <c:pt idx="10">
                  <c:v>0.95599999999999996</c:v>
                </c:pt>
                <c:pt idx="11">
                  <c:v>1.0455999999999999</c:v>
                </c:pt>
                <c:pt idx="12">
                  <c:v>1.1319999999999999</c:v>
                </c:pt>
                <c:pt idx="13">
                  <c:v>1.2179</c:v>
                </c:pt>
                <c:pt idx="14">
                  <c:v>1.3013000000000001</c:v>
                </c:pt>
                <c:pt idx="15">
                  <c:v>1.3885000000000003</c:v>
                </c:pt>
                <c:pt idx="16">
                  <c:v>1.4790000000000003</c:v>
                </c:pt>
                <c:pt idx="17">
                  <c:v>1.5730000000000002</c:v>
                </c:pt>
                <c:pt idx="18">
                  <c:v>1.6663000000000001</c:v>
                </c:pt>
                <c:pt idx="19">
                  <c:v>1.7596000000000001</c:v>
                </c:pt>
                <c:pt idx="20">
                  <c:v>1.8556000000000001</c:v>
                </c:pt>
                <c:pt idx="21">
                  <c:v>1.9522000000000004</c:v>
                </c:pt>
                <c:pt idx="22">
                  <c:v>2.0379000000000005</c:v>
                </c:pt>
                <c:pt idx="23">
                  <c:v>2.1349000000000005</c:v>
                </c:pt>
                <c:pt idx="24">
                  <c:v>2.2327000000000008</c:v>
                </c:pt>
                <c:pt idx="25">
                  <c:v>2.322000000000001</c:v>
                </c:pt>
                <c:pt idx="26">
                  <c:v>2.4124000000000012</c:v>
                </c:pt>
                <c:pt idx="27">
                  <c:v>2.5071000000000008</c:v>
                </c:pt>
                <c:pt idx="28">
                  <c:v>2.5973000000000006</c:v>
                </c:pt>
                <c:pt idx="29">
                  <c:v>2.6854000000000005</c:v>
                </c:pt>
                <c:pt idx="30">
                  <c:v>2.7677000000000009</c:v>
                </c:pt>
                <c:pt idx="31">
                  <c:v>2.8542000000000005</c:v>
                </c:pt>
                <c:pt idx="32">
                  <c:v>2.9317000000000006</c:v>
                </c:pt>
                <c:pt idx="33">
                  <c:v>3.0137000000000009</c:v>
                </c:pt>
                <c:pt idx="34">
                  <c:v>3.105500000000001</c:v>
                </c:pt>
                <c:pt idx="35">
                  <c:v>3.200400000000001</c:v>
                </c:pt>
                <c:pt idx="36">
                  <c:v>3.2906000000000009</c:v>
                </c:pt>
                <c:pt idx="37">
                  <c:v>3.3830000000000009</c:v>
                </c:pt>
                <c:pt idx="38">
                  <c:v>3.4737000000000009</c:v>
                </c:pt>
                <c:pt idx="39">
                  <c:v>3.5634000000000006</c:v>
                </c:pt>
                <c:pt idx="40">
                  <c:v>3.6522000000000006</c:v>
                </c:pt>
                <c:pt idx="41">
                  <c:v>3.740600000000001</c:v>
                </c:pt>
                <c:pt idx="42">
                  <c:v>3.8287000000000009</c:v>
                </c:pt>
                <c:pt idx="43">
                  <c:v>3.9177000000000008</c:v>
                </c:pt>
                <c:pt idx="44">
                  <c:v>4.0065000000000008</c:v>
                </c:pt>
                <c:pt idx="45">
                  <c:v>4.0984000000000007</c:v>
                </c:pt>
                <c:pt idx="46">
                  <c:v>4.1845000000000008</c:v>
                </c:pt>
                <c:pt idx="47">
                  <c:v>4.2708000000000013</c:v>
                </c:pt>
                <c:pt idx="48">
                  <c:v>4.3580000000000005</c:v>
                </c:pt>
                <c:pt idx="49">
                  <c:v>4.4456000000000016</c:v>
                </c:pt>
                <c:pt idx="50">
                  <c:v>4.5365000000000011</c:v>
                </c:pt>
                <c:pt idx="51">
                  <c:v>4.6279000000000003</c:v>
                </c:pt>
                <c:pt idx="52">
                  <c:v>4.71401</c:v>
                </c:pt>
                <c:pt idx="53">
                  <c:v>4.8027100000000003</c:v>
                </c:pt>
                <c:pt idx="54">
                  <c:v>4.8925100000000006</c:v>
                </c:pt>
                <c:pt idx="55">
                  <c:v>4.9843100000000007</c:v>
                </c:pt>
                <c:pt idx="56">
                  <c:v>5.0767100000000003</c:v>
                </c:pt>
                <c:pt idx="57">
                  <c:v>5.1682100000000002</c:v>
                </c:pt>
                <c:pt idx="58">
                  <c:v>5.2556099999999999</c:v>
                </c:pt>
                <c:pt idx="59">
                  <c:v>5.3442100000000003</c:v>
                </c:pt>
                <c:pt idx="60">
                  <c:v>5.43161</c:v>
                </c:pt>
                <c:pt idx="61">
                  <c:v>5.52311</c:v>
                </c:pt>
                <c:pt idx="62">
                  <c:v>5.6099100000000002</c:v>
                </c:pt>
                <c:pt idx="63">
                  <c:v>5.6996099999999998</c:v>
                </c:pt>
                <c:pt idx="64">
                  <c:v>5.7942099999999996</c:v>
                </c:pt>
                <c:pt idx="65">
                  <c:v>5.8859200000000005</c:v>
                </c:pt>
                <c:pt idx="66">
                  <c:v>5.9745200000000001</c:v>
                </c:pt>
                <c:pt idx="67">
                  <c:v>6.0641200000000008</c:v>
                </c:pt>
                <c:pt idx="68">
                  <c:v>6.1570200000000002</c:v>
                </c:pt>
                <c:pt idx="69">
                  <c:v>6.2504200000000001</c:v>
                </c:pt>
                <c:pt idx="70">
                  <c:v>6.3397200000000007</c:v>
                </c:pt>
                <c:pt idx="71">
                  <c:v>6.4343200000000005</c:v>
                </c:pt>
                <c:pt idx="72">
                  <c:v>6.5277200000000004</c:v>
                </c:pt>
                <c:pt idx="73">
                  <c:v>6.6227260606060607</c:v>
                </c:pt>
                <c:pt idx="74">
                  <c:v>6.7127260606060606</c:v>
                </c:pt>
                <c:pt idx="75">
                  <c:v>6.8028260606060611</c:v>
                </c:pt>
                <c:pt idx="76">
                  <c:v>6.8979260606060615</c:v>
                </c:pt>
                <c:pt idx="77">
                  <c:v>6.9871260606060615</c:v>
                </c:pt>
                <c:pt idx="78">
                  <c:v>7.0783260606060612</c:v>
                </c:pt>
                <c:pt idx="79">
                  <c:v>7.1649260606060619</c:v>
                </c:pt>
                <c:pt idx="80">
                  <c:v>7.2547260606060622</c:v>
                </c:pt>
                <c:pt idx="81">
                  <c:v>7.348926060606062</c:v>
                </c:pt>
                <c:pt idx="82">
                  <c:v>7.441926060606062</c:v>
                </c:pt>
                <c:pt idx="83">
                  <c:v>7.535326060606061</c:v>
                </c:pt>
                <c:pt idx="84">
                  <c:v>7.6288260606060616</c:v>
                </c:pt>
                <c:pt idx="85">
                  <c:v>7.7240260606060609</c:v>
                </c:pt>
                <c:pt idx="86">
                  <c:v>7.8203260606060612</c:v>
                </c:pt>
                <c:pt idx="87">
                  <c:v>7.9137360606060607</c:v>
                </c:pt>
                <c:pt idx="88">
                  <c:v>8.0083360606060623</c:v>
                </c:pt>
                <c:pt idx="89">
                  <c:v>8.1071360606060612</c:v>
                </c:pt>
                <c:pt idx="90">
                  <c:v>8.2036360606060619</c:v>
                </c:pt>
                <c:pt idx="91">
                  <c:v>8.3004360606060619</c:v>
                </c:pt>
                <c:pt idx="92">
                  <c:v>8.3972460606060615</c:v>
                </c:pt>
                <c:pt idx="93">
                  <c:v>8.4937460606060604</c:v>
                </c:pt>
                <c:pt idx="94">
                  <c:v>8.5896460606060607</c:v>
                </c:pt>
                <c:pt idx="95">
                  <c:v>8.6854460606060595</c:v>
                </c:pt>
                <c:pt idx="96">
                  <c:v>8.7828460606060599</c:v>
                </c:pt>
                <c:pt idx="97">
                  <c:v>8.8757460606060601</c:v>
                </c:pt>
                <c:pt idx="98">
                  <c:v>8.96724606060606</c:v>
                </c:pt>
                <c:pt idx="99">
                  <c:v>9.0570460606060585</c:v>
                </c:pt>
                <c:pt idx="100">
                  <c:v>9.1455460606060583</c:v>
                </c:pt>
                <c:pt idx="101">
                  <c:v>9.2277460606060586</c:v>
                </c:pt>
                <c:pt idx="102">
                  <c:v>9.3133460606060599</c:v>
                </c:pt>
                <c:pt idx="103">
                  <c:v>9.4049460606060595</c:v>
                </c:pt>
                <c:pt idx="104">
                  <c:v>9.4971460606060614</c:v>
                </c:pt>
                <c:pt idx="105">
                  <c:v>9.5907460606060617</c:v>
                </c:pt>
                <c:pt idx="106">
                  <c:v>9.682846060606062</c:v>
                </c:pt>
                <c:pt idx="107">
                  <c:v>9.777346060606062</c:v>
                </c:pt>
                <c:pt idx="108">
                  <c:v>9.8706460606060613</c:v>
                </c:pt>
                <c:pt idx="109">
                  <c:v>9.9512460606060618</c:v>
                </c:pt>
                <c:pt idx="110">
                  <c:v>10.039246060606061</c:v>
                </c:pt>
                <c:pt idx="111">
                  <c:v>10.133146060606061</c:v>
                </c:pt>
                <c:pt idx="112">
                  <c:v>10.22494606060606</c:v>
                </c:pt>
                <c:pt idx="113">
                  <c:v>10.31835606060606</c:v>
                </c:pt>
                <c:pt idx="114">
                  <c:v>10.416356060606059</c:v>
                </c:pt>
                <c:pt idx="115">
                  <c:v>10.511156060606059</c:v>
                </c:pt>
                <c:pt idx="116">
                  <c:v>10.587856060606059</c:v>
                </c:pt>
                <c:pt idx="117">
                  <c:v>10.66985606060606</c:v>
                </c:pt>
                <c:pt idx="118">
                  <c:v>10.758456060606061</c:v>
                </c:pt>
                <c:pt idx="119">
                  <c:v>10.849156060606061</c:v>
                </c:pt>
                <c:pt idx="120">
                  <c:v>10.944556060606061</c:v>
                </c:pt>
                <c:pt idx="121">
                  <c:v>11.033856060606061</c:v>
                </c:pt>
                <c:pt idx="122">
                  <c:v>11.12495606060606</c:v>
                </c:pt>
                <c:pt idx="123">
                  <c:v>11.216656060606061</c:v>
                </c:pt>
                <c:pt idx="124">
                  <c:v>11.30795606060606</c:v>
                </c:pt>
                <c:pt idx="125">
                  <c:v>11.39925606060606</c:v>
                </c:pt>
                <c:pt idx="126">
                  <c:v>11.48985606060606</c:v>
                </c:pt>
                <c:pt idx="127">
                  <c:v>11.58085606060606</c:v>
                </c:pt>
                <c:pt idx="128">
                  <c:v>11.667056060606061</c:v>
                </c:pt>
                <c:pt idx="129">
                  <c:v>11.756256060606061</c:v>
                </c:pt>
                <c:pt idx="130">
                  <c:v>11.845456060606063</c:v>
                </c:pt>
                <c:pt idx="131">
                  <c:v>11.935656060606062</c:v>
                </c:pt>
                <c:pt idx="132">
                  <c:v>12.024456060606063</c:v>
                </c:pt>
                <c:pt idx="133">
                  <c:v>12.113356060606062</c:v>
                </c:pt>
                <c:pt idx="134">
                  <c:v>12.199956060606063</c:v>
                </c:pt>
                <c:pt idx="135">
                  <c:v>12.286356060606062</c:v>
                </c:pt>
                <c:pt idx="136">
                  <c:v>12.372056060606063</c:v>
                </c:pt>
                <c:pt idx="137">
                  <c:v>12.458156060606063</c:v>
                </c:pt>
                <c:pt idx="138">
                  <c:v>12.542856060606063</c:v>
                </c:pt>
                <c:pt idx="139">
                  <c:v>12.630656060606062</c:v>
                </c:pt>
                <c:pt idx="140">
                  <c:v>12.718756060606063</c:v>
                </c:pt>
                <c:pt idx="141">
                  <c:v>12.804456060606064</c:v>
                </c:pt>
                <c:pt idx="142">
                  <c:v>12.893356060606063</c:v>
                </c:pt>
                <c:pt idx="143">
                  <c:v>12.982056060606064</c:v>
                </c:pt>
                <c:pt idx="144">
                  <c:v>13.072956060606064</c:v>
                </c:pt>
                <c:pt idx="145">
                  <c:v>13.167656060606065</c:v>
                </c:pt>
                <c:pt idx="146">
                  <c:v>13.263466060606063</c:v>
                </c:pt>
                <c:pt idx="147">
                  <c:v>13.357566060606064</c:v>
                </c:pt>
                <c:pt idx="148">
                  <c:v>13.450466060606065</c:v>
                </c:pt>
                <c:pt idx="149">
                  <c:v>13.546666060606064</c:v>
                </c:pt>
                <c:pt idx="150">
                  <c:v>13.640366060606066</c:v>
                </c:pt>
                <c:pt idx="151">
                  <c:v>13.729366060606067</c:v>
                </c:pt>
                <c:pt idx="152">
                  <c:v>13.813266060606065</c:v>
                </c:pt>
                <c:pt idx="153">
                  <c:v>13.899166060606065</c:v>
                </c:pt>
                <c:pt idx="154">
                  <c:v>13.984166060606064</c:v>
                </c:pt>
                <c:pt idx="155">
                  <c:v>14.069966060606065</c:v>
                </c:pt>
                <c:pt idx="156">
                  <c:v>14.156366060606064</c:v>
                </c:pt>
                <c:pt idx="157">
                  <c:v>14.250066060606065</c:v>
                </c:pt>
                <c:pt idx="158">
                  <c:v>14.342466060606064</c:v>
                </c:pt>
                <c:pt idx="159">
                  <c:v>14.433566060606065</c:v>
                </c:pt>
                <c:pt idx="160">
                  <c:v>14.527966060606063</c:v>
                </c:pt>
                <c:pt idx="161">
                  <c:v>14.623066060606064</c:v>
                </c:pt>
                <c:pt idx="162">
                  <c:v>14.711786060606064</c:v>
                </c:pt>
                <c:pt idx="163">
                  <c:v>14.804286060606064</c:v>
                </c:pt>
                <c:pt idx="164">
                  <c:v>14.897286060606064</c:v>
                </c:pt>
                <c:pt idx="165">
                  <c:v>14.988986060606065</c:v>
                </c:pt>
                <c:pt idx="166">
                  <c:v>15.079486060606065</c:v>
                </c:pt>
                <c:pt idx="167">
                  <c:v>15.160186060606065</c:v>
                </c:pt>
                <c:pt idx="168">
                  <c:v>15.246586060606065</c:v>
                </c:pt>
                <c:pt idx="169">
                  <c:v>15.321596060606065</c:v>
                </c:pt>
                <c:pt idx="170">
                  <c:v>15.395996060606064</c:v>
                </c:pt>
                <c:pt idx="171">
                  <c:v>15.479106060606066</c:v>
                </c:pt>
                <c:pt idx="172">
                  <c:v>15.572206060606065</c:v>
                </c:pt>
                <c:pt idx="173">
                  <c:v>15.659106060606065</c:v>
                </c:pt>
                <c:pt idx="174">
                  <c:v>15.748006060606064</c:v>
                </c:pt>
                <c:pt idx="175">
                  <c:v>15.842506060606064</c:v>
                </c:pt>
                <c:pt idx="176">
                  <c:v>15.935906060606065</c:v>
                </c:pt>
                <c:pt idx="177">
                  <c:v>16.028006060606064</c:v>
                </c:pt>
                <c:pt idx="178">
                  <c:v>16.122106060606065</c:v>
                </c:pt>
                <c:pt idx="179">
                  <c:v>16.213106060606066</c:v>
                </c:pt>
                <c:pt idx="180">
                  <c:v>16.304806060606065</c:v>
                </c:pt>
                <c:pt idx="181">
                  <c:v>16.392006060606064</c:v>
                </c:pt>
                <c:pt idx="182">
                  <c:v>16.483906060606067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A9-44B4-AD61-8254E8EB9F75}"/>
            </c:ext>
          </c:extLst>
        </c:ser>
        <c:ser>
          <c:idx val="1"/>
          <c:order val="1"/>
          <c:tx>
            <c:strRef>
              <c:f>'Figure 28-29'!$F$5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28-29'!$D$6:$D$188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28-29'!$F$6:$F$188</c:f>
              <c:numCache>
                <c:formatCode>#,##0.00_);\(#,##0.00\)</c:formatCode>
                <c:ptCount val="183"/>
                <c:pt idx="0">
                  <c:v>8.6599999999999996E-2</c:v>
                </c:pt>
                <c:pt idx="1">
                  <c:v>0.1736</c:v>
                </c:pt>
                <c:pt idx="2">
                  <c:v>0.26039999999999996</c:v>
                </c:pt>
                <c:pt idx="3">
                  <c:v>0.34499999999999997</c:v>
                </c:pt>
                <c:pt idx="4">
                  <c:v>0.43030000000000002</c:v>
                </c:pt>
                <c:pt idx="5">
                  <c:v>0.51849999999999996</c:v>
                </c:pt>
                <c:pt idx="6">
                  <c:v>0.60680000000000001</c:v>
                </c:pt>
                <c:pt idx="7">
                  <c:v>0.69740000000000002</c:v>
                </c:pt>
                <c:pt idx="8">
                  <c:v>0.7903</c:v>
                </c:pt>
                <c:pt idx="9">
                  <c:v>0.88269999999999993</c:v>
                </c:pt>
                <c:pt idx="10">
                  <c:v>0.97329999999999994</c:v>
                </c:pt>
                <c:pt idx="11">
                  <c:v>1.0638999999999998</c:v>
                </c:pt>
                <c:pt idx="12">
                  <c:v>1.1533</c:v>
                </c:pt>
                <c:pt idx="13">
                  <c:v>1.2397</c:v>
                </c:pt>
                <c:pt idx="14">
                  <c:v>1.3245100000000001</c:v>
                </c:pt>
                <c:pt idx="15">
                  <c:v>1.40852</c:v>
                </c:pt>
                <c:pt idx="16">
                  <c:v>1.48793</c:v>
                </c:pt>
                <c:pt idx="17">
                  <c:v>1.56874</c:v>
                </c:pt>
                <c:pt idx="18">
                  <c:v>1.6546400000000001</c:v>
                </c:pt>
                <c:pt idx="19">
                  <c:v>1.74194</c:v>
                </c:pt>
                <c:pt idx="20">
                  <c:v>1.82304</c:v>
                </c:pt>
                <c:pt idx="21">
                  <c:v>1.90394</c:v>
                </c:pt>
                <c:pt idx="22">
                  <c:v>1.9888400000000002</c:v>
                </c:pt>
                <c:pt idx="23">
                  <c:v>2.0735399999999999</c:v>
                </c:pt>
                <c:pt idx="24">
                  <c:v>2.15774</c:v>
                </c:pt>
                <c:pt idx="25">
                  <c:v>2.2352399999999997</c:v>
                </c:pt>
                <c:pt idx="26">
                  <c:v>2.32314</c:v>
                </c:pt>
                <c:pt idx="27">
                  <c:v>2.40544</c:v>
                </c:pt>
                <c:pt idx="28">
                  <c:v>2.4896400000000001</c:v>
                </c:pt>
                <c:pt idx="29">
                  <c:v>2.5782399999999996</c:v>
                </c:pt>
                <c:pt idx="30">
                  <c:v>2.6659399999999995</c:v>
                </c:pt>
                <c:pt idx="31">
                  <c:v>2.7523399999999998</c:v>
                </c:pt>
                <c:pt idx="32">
                  <c:v>2.8395399999999995</c:v>
                </c:pt>
                <c:pt idx="33">
                  <c:v>2.9249399999999994</c:v>
                </c:pt>
                <c:pt idx="34">
                  <c:v>3.0000399999999994</c:v>
                </c:pt>
                <c:pt idx="35">
                  <c:v>3.0727399999999991</c:v>
                </c:pt>
                <c:pt idx="36">
                  <c:v>3.1433399999999994</c:v>
                </c:pt>
                <c:pt idx="37">
                  <c:v>3.2246499999999991</c:v>
                </c:pt>
                <c:pt idx="38">
                  <c:v>3.3044499999999992</c:v>
                </c:pt>
                <c:pt idx="39">
                  <c:v>3.3893499999999994</c:v>
                </c:pt>
                <c:pt idx="40">
                  <c:v>3.4781499999999999</c:v>
                </c:pt>
                <c:pt idx="41">
                  <c:v>3.5684499999999999</c:v>
                </c:pt>
                <c:pt idx="42">
                  <c:v>3.6577500000000001</c:v>
                </c:pt>
                <c:pt idx="43">
                  <c:v>3.74275</c:v>
                </c:pt>
                <c:pt idx="44">
                  <c:v>3.8208500000000001</c:v>
                </c:pt>
                <c:pt idx="45">
                  <c:v>3.9013499999999999</c:v>
                </c:pt>
                <c:pt idx="46">
                  <c:v>3.9849600000000001</c:v>
                </c:pt>
                <c:pt idx="47">
                  <c:v>4.0704700000000003</c:v>
                </c:pt>
                <c:pt idx="48">
                  <c:v>4.1534700000000004</c:v>
                </c:pt>
                <c:pt idx="49">
                  <c:v>4.2329699999999999</c:v>
                </c:pt>
                <c:pt idx="50">
                  <c:v>4.3188699999999995</c:v>
                </c:pt>
                <c:pt idx="51">
                  <c:v>4.4041699999999997</c:v>
                </c:pt>
                <c:pt idx="52">
                  <c:v>4.4904700000000002</c:v>
                </c:pt>
                <c:pt idx="53">
                  <c:v>4.5796700000000001</c:v>
                </c:pt>
                <c:pt idx="54">
                  <c:v>4.6659700000000006</c:v>
                </c:pt>
                <c:pt idx="55">
                  <c:v>4.7503700000000002</c:v>
                </c:pt>
                <c:pt idx="56">
                  <c:v>4.8338700000000001</c:v>
                </c:pt>
                <c:pt idx="57">
                  <c:v>4.9168700000000003</c:v>
                </c:pt>
                <c:pt idx="58">
                  <c:v>4.9994700000000005</c:v>
                </c:pt>
                <c:pt idx="59">
                  <c:v>5.081570000000001</c:v>
                </c:pt>
                <c:pt idx="60">
                  <c:v>5.1658700000000009</c:v>
                </c:pt>
                <c:pt idx="61">
                  <c:v>5.2494700000000014</c:v>
                </c:pt>
                <c:pt idx="62">
                  <c:v>5.3318700000000012</c:v>
                </c:pt>
                <c:pt idx="63">
                  <c:v>5.4207700000000001</c:v>
                </c:pt>
                <c:pt idx="64">
                  <c:v>5.5069699999999999</c:v>
                </c:pt>
                <c:pt idx="65">
                  <c:v>5.5868700000000002</c:v>
                </c:pt>
                <c:pt idx="66">
                  <c:v>5.6674700000000007</c:v>
                </c:pt>
                <c:pt idx="67">
                  <c:v>5.7492700000000001</c:v>
                </c:pt>
                <c:pt idx="68">
                  <c:v>5.827370000000001</c:v>
                </c:pt>
                <c:pt idx="69">
                  <c:v>5.9079700000000015</c:v>
                </c:pt>
                <c:pt idx="70">
                  <c:v>5.9894700000000007</c:v>
                </c:pt>
                <c:pt idx="71">
                  <c:v>6.075470000000001</c:v>
                </c:pt>
                <c:pt idx="72">
                  <c:v>6.1619700000000011</c:v>
                </c:pt>
                <c:pt idx="73">
                  <c:v>6.2435700000000018</c:v>
                </c:pt>
                <c:pt idx="74">
                  <c:v>6.3287700000000013</c:v>
                </c:pt>
                <c:pt idx="75">
                  <c:v>6.4101700000000008</c:v>
                </c:pt>
                <c:pt idx="76">
                  <c:v>6.4937700000000014</c:v>
                </c:pt>
                <c:pt idx="77">
                  <c:v>6.5770800000000014</c:v>
                </c:pt>
                <c:pt idx="78">
                  <c:v>6.6596800000000025</c:v>
                </c:pt>
                <c:pt idx="79">
                  <c:v>6.7397800000000023</c:v>
                </c:pt>
                <c:pt idx="80">
                  <c:v>6.8194800000000022</c:v>
                </c:pt>
                <c:pt idx="81">
                  <c:v>6.9063800000000022</c:v>
                </c:pt>
                <c:pt idx="82">
                  <c:v>6.9942800000000016</c:v>
                </c:pt>
                <c:pt idx="83">
                  <c:v>7.0821000000000014</c:v>
                </c:pt>
                <c:pt idx="84">
                  <c:v>7.1715000000000009</c:v>
                </c:pt>
                <c:pt idx="85">
                  <c:v>7.2608100000000011</c:v>
                </c:pt>
                <c:pt idx="86">
                  <c:v>7.3479200000000011</c:v>
                </c:pt>
                <c:pt idx="87">
                  <c:v>7.4387300000000014</c:v>
                </c:pt>
                <c:pt idx="88">
                  <c:v>7.5300300000000018</c:v>
                </c:pt>
                <c:pt idx="89">
                  <c:v>7.621030000000002</c:v>
                </c:pt>
                <c:pt idx="90">
                  <c:v>7.7100300000000015</c:v>
                </c:pt>
                <c:pt idx="91">
                  <c:v>7.8004300000000013</c:v>
                </c:pt>
                <c:pt idx="92">
                  <c:v>7.891630000000001</c:v>
                </c:pt>
                <c:pt idx="93">
                  <c:v>7.980830000000001</c:v>
                </c:pt>
                <c:pt idx="94">
                  <c:v>8.0650300000000001</c:v>
                </c:pt>
                <c:pt idx="95">
                  <c:v>8.1499299999999995</c:v>
                </c:pt>
                <c:pt idx="96">
                  <c:v>8.2365300000000001</c:v>
                </c:pt>
                <c:pt idx="97">
                  <c:v>8.3241300000000003</c:v>
                </c:pt>
                <c:pt idx="98">
                  <c:v>8.4062300000000008</c:v>
                </c:pt>
                <c:pt idx="99">
                  <c:v>8.4832300000000007</c:v>
                </c:pt>
                <c:pt idx="100">
                  <c:v>8.5623300000000011</c:v>
                </c:pt>
                <c:pt idx="101">
                  <c:v>8.6414400000000029</c:v>
                </c:pt>
                <c:pt idx="102">
                  <c:v>8.7194400000000023</c:v>
                </c:pt>
                <c:pt idx="103">
                  <c:v>8.7986400000000025</c:v>
                </c:pt>
                <c:pt idx="104">
                  <c:v>8.8793400000000045</c:v>
                </c:pt>
                <c:pt idx="105">
                  <c:v>8.9638400000000029</c:v>
                </c:pt>
                <c:pt idx="106">
                  <c:v>9.0471500000000038</c:v>
                </c:pt>
                <c:pt idx="107">
                  <c:v>9.1313600000000026</c:v>
                </c:pt>
                <c:pt idx="108">
                  <c:v>9.2161700000000017</c:v>
                </c:pt>
                <c:pt idx="109">
                  <c:v>9.3011800000000022</c:v>
                </c:pt>
                <c:pt idx="110">
                  <c:v>9.3860900000000012</c:v>
                </c:pt>
                <c:pt idx="111">
                  <c:v>9.4696000000000016</c:v>
                </c:pt>
                <c:pt idx="112">
                  <c:v>9.5590100000000024</c:v>
                </c:pt>
                <c:pt idx="113">
                  <c:v>9.6525200000000027</c:v>
                </c:pt>
                <c:pt idx="114">
                  <c:v>9.743330000000002</c:v>
                </c:pt>
                <c:pt idx="115">
                  <c:v>9.8305300000000031</c:v>
                </c:pt>
                <c:pt idx="116">
                  <c:v>9.914830000000002</c:v>
                </c:pt>
                <c:pt idx="117">
                  <c:v>9.9988300000000017</c:v>
                </c:pt>
                <c:pt idx="118">
                  <c:v>10.082930000000003</c:v>
                </c:pt>
                <c:pt idx="119">
                  <c:v>10.166540000000003</c:v>
                </c:pt>
                <c:pt idx="120">
                  <c:v>10.251540000000002</c:v>
                </c:pt>
                <c:pt idx="121">
                  <c:v>10.334940000000003</c:v>
                </c:pt>
                <c:pt idx="122">
                  <c:v>10.422440000000002</c:v>
                </c:pt>
                <c:pt idx="123">
                  <c:v>10.512140000000002</c:v>
                </c:pt>
                <c:pt idx="124">
                  <c:v>10.602640000000003</c:v>
                </c:pt>
                <c:pt idx="125">
                  <c:v>10.689740000000004</c:v>
                </c:pt>
                <c:pt idx="126">
                  <c:v>10.772640000000003</c:v>
                </c:pt>
                <c:pt idx="127">
                  <c:v>10.858240000000004</c:v>
                </c:pt>
                <c:pt idx="128">
                  <c:v>10.941140000000003</c:v>
                </c:pt>
                <c:pt idx="129">
                  <c:v>11.029450000000002</c:v>
                </c:pt>
                <c:pt idx="130">
                  <c:v>11.118550000000003</c:v>
                </c:pt>
                <c:pt idx="131">
                  <c:v>11.202750000000004</c:v>
                </c:pt>
                <c:pt idx="132">
                  <c:v>11.286850000000005</c:v>
                </c:pt>
                <c:pt idx="133">
                  <c:v>11.369050000000005</c:v>
                </c:pt>
                <c:pt idx="134">
                  <c:v>11.446860000000004</c:v>
                </c:pt>
                <c:pt idx="135">
                  <c:v>11.529760000000003</c:v>
                </c:pt>
                <c:pt idx="136">
                  <c:v>11.613960000000004</c:v>
                </c:pt>
                <c:pt idx="137">
                  <c:v>11.698560000000004</c:v>
                </c:pt>
                <c:pt idx="138">
                  <c:v>11.784170000000005</c:v>
                </c:pt>
                <c:pt idx="139">
                  <c:v>11.872270000000006</c:v>
                </c:pt>
                <c:pt idx="140">
                  <c:v>11.958870000000006</c:v>
                </c:pt>
                <c:pt idx="141">
                  <c:v>12.043070000000007</c:v>
                </c:pt>
                <c:pt idx="142">
                  <c:v>12.127070000000007</c:v>
                </c:pt>
                <c:pt idx="143">
                  <c:v>12.211170000000008</c:v>
                </c:pt>
                <c:pt idx="144">
                  <c:v>12.295270000000007</c:v>
                </c:pt>
                <c:pt idx="145">
                  <c:v>12.379570000000006</c:v>
                </c:pt>
                <c:pt idx="146">
                  <c:v>12.462570000000007</c:v>
                </c:pt>
                <c:pt idx="147">
                  <c:v>12.545370000000005</c:v>
                </c:pt>
                <c:pt idx="148">
                  <c:v>12.629070000000008</c:v>
                </c:pt>
                <c:pt idx="149">
                  <c:v>12.712580000000008</c:v>
                </c:pt>
                <c:pt idx="150">
                  <c:v>12.790880000000007</c:v>
                </c:pt>
                <c:pt idx="151">
                  <c:v>12.790880000000007</c:v>
                </c:pt>
                <c:pt idx="152">
                  <c:v>12.867980000000006</c:v>
                </c:pt>
                <c:pt idx="153">
                  <c:v>12.946380000000007</c:v>
                </c:pt>
                <c:pt idx="154">
                  <c:v>13.028380000000006</c:v>
                </c:pt>
                <c:pt idx="155">
                  <c:v>13.111280000000006</c:v>
                </c:pt>
                <c:pt idx="156">
                  <c:v>13.196580000000006</c:v>
                </c:pt>
                <c:pt idx="157">
                  <c:v>13.284480000000006</c:v>
                </c:pt>
                <c:pt idx="158">
                  <c:v>13.371480000000005</c:v>
                </c:pt>
                <c:pt idx="159">
                  <c:v>13.455780000000004</c:v>
                </c:pt>
                <c:pt idx="160">
                  <c:v>13.541790000000004</c:v>
                </c:pt>
                <c:pt idx="161">
                  <c:v>13.629690000000004</c:v>
                </c:pt>
                <c:pt idx="162">
                  <c:v>13.716590000000004</c:v>
                </c:pt>
                <c:pt idx="163">
                  <c:v>13.802090000000003</c:v>
                </c:pt>
                <c:pt idx="164">
                  <c:v>13.891890000000004</c:v>
                </c:pt>
                <c:pt idx="165">
                  <c:v>13.979490000000004</c:v>
                </c:pt>
                <c:pt idx="166">
                  <c:v>14.066190000000004</c:v>
                </c:pt>
                <c:pt idx="167">
                  <c:v>14.154690000000004</c:v>
                </c:pt>
                <c:pt idx="168">
                  <c:v>14.241090000000003</c:v>
                </c:pt>
                <c:pt idx="169">
                  <c:v>14.324790000000004</c:v>
                </c:pt>
                <c:pt idx="170">
                  <c:v>14.405290000000004</c:v>
                </c:pt>
                <c:pt idx="171">
                  <c:v>14.486990000000006</c:v>
                </c:pt>
                <c:pt idx="172">
                  <c:v>14.567690000000006</c:v>
                </c:pt>
                <c:pt idx="173">
                  <c:v>14.650690000000006</c:v>
                </c:pt>
                <c:pt idx="174">
                  <c:v>14.736890000000006</c:v>
                </c:pt>
                <c:pt idx="175">
                  <c:v>14.824590000000008</c:v>
                </c:pt>
                <c:pt idx="176">
                  <c:v>14.910790000000008</c:v>
                </c:pt>
                <c:pt idx="177">
                  <c:v>14.997890000000009</c:v>
                </c:pt>
                <c:pt idx="178">
                  <c:v>15.082690000000008</c:v>
                </c:pt>
                <c:pt idx="179">
                  <c:v>15.164100000000008</c:v>
                </c:pt>
                <c:pt idx="180">
                  <c:v>15.246900000000007</c:v>
                </c:pt>
                <c:pt idx="181">
                  <c:v>15.331110000000006</c:v>
                </c:pt>
                <c:pt idx="182">
                  <c:v>15.416720000000007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A9-44B4-AD61-8254E8EB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13285503"/>
        <c:axId val="313287423"/>
      </c:lineChart>
      <c:dateAx>
        <c:axId val="313285503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87423"/>
        <c:crosses val="autoZero"/>
        <c:auto val="1"/>
        <c:lblOffset val="100"/>
        <c:baseTimeUnit val="days"/>
      </c:dateAx>
      <c:valAx>
        <c:axId val="313287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Supply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.00_);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132855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Norway</a:t>
            </a:r>
            <a:r>
              <a:rPr lang="en-GB" sz="1050" baseline="0">
                <a:latin typeface="Tenorite" panose="00000500000000000000" pitchFamily="2" charset="0"/>
              </a:rPr>
              <a:t> Supply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30-31'!$B$5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30-31'!$A$6:$A$188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30-31'!$B$6:$B$188</c:f>
              <c:numCache>
                <c:formatCode>0.0</c:formatCode>
                <c:ptCount val="183"/>
                <c:pt idx="0">
                  <c:v>55.900000000000006</c:v>
                </c:pt>
                <c:pt idx="1">
                  <c:v>59.1</c:v>
                </c:pt>
                <c:pt idx="2">
                  <c:v>52.1</c:v>
                </c:pt>
                <c:pt idx="3">
                  <c:v>36.5</c:v>
                </c:pt>
                <c:pt idx="4">
                  <c:v>44.8</c:v>
                </c:pt>
                <c:pt idx="5">
                  <c:v>42.4</c:v>
                </c:pt>
                <c:pt idx="6">
                  <c:v>48.1</c:v>
                </c:pt>
                <c:pt idx="7">
                  <c:v>35.799999999999997</c:v>
                </c:pt>
                <c:pt idx="8">
                  <c:v>42.7</c:v>
                </c:pt>
                <c:pt idx="9">
                  <c:v>65.7</c:v>
                </c:pt>
                <c:pt idx="10">
                  <c:v>64.7</c:v>
                </c:pt>
                <c:pt idx="11">
                  <c:v>77.7</c:v>
                </c:pt>
                <c:pt idx="12">
                  <c:v>75.900000000000006</c:v>
                </c:pt>
                <c:pt idx="13">
                  <c:v>79.8</c:v>
                </c:pt>
                <c:pt idx="14">
                  <c:v>81.099999999999994</c:v>
                </c:pt>
                <c:pt idx="15">
                  <c:v>76.8</c:v>
                </c:pt>
                <c:pt idx="16">
                  <c:v>60.400000000000006</c:v>
                </c:pt>
                <c:pt idx="17">
                  <c:v>63.7</c:v>
                </c:pt>
                <c:pt idx="18">
                  <c:v>60.199999999999996</c:v>
                </c:pt>
                <c:pt idx="19">
                  <c:v>69.5</c:v>
                </c:pt>
                <c:pt idx="20">
                  <c:v>57.3</c:v>
                </c:pt>
                <c:pt idx="21">
                  <c:v>54.699999999999996</c:v>
                </c:pt>
                <c:pt idx="22">
                  <c:v>62.1</c:v>
                </c:pt>
                <c:pt idx="23">
                  <c:v>61.199999999999996</c:v>
                </c:pt>
                <c:pt idx="24">
                  <c:v>55.4</c:v>
                </c:pt>
                <c:pt idx="25">
                  <c:v>70.599999999999994</c:v>
                </c:pt>
                <c:pt idx="26">
                  <c:v>72</c:v>
                </c:pt>
                <c:pt idx="27">
                  <c:v>73.099999999999994</c:v>
                </c:pt>
                <c:pt idx="28">
                  <c:v>76.2</c:v>
                </c:pt>
                <c:pt idx="29">
                  <c:v>77.600000000000009</c:v>
                </c:pt>
                <c:pt idx="30">
                  <c:v>79.900000000000006</c:v>
                </c:pt>
                <c:pt idx="31">
                  <c:v>80.099999999999994</c:v>
                </c:pt>
                <c:pt idx="32">
                  <c:v>84</c:v>
                </c:pt>
                <c:pt idx="33">
                  <c:v>76.599999999999994</c:v>
                </c:pt>
                <c:pt idx="34">
                  <c:v>80.099999999999994</c:v>
                </c:pt>
                <c:pt idx="35">
                  <c:v>80.099999999999994</c:v>
                </c:pt>
                <c:pt idx="36">
                  <c:v>78.5</c:v>
                </c:pt>
                <c:pt idx="37">
                  <c:v>79.3</c:v>
                </c:pt>
                <c:pt idx="38">
                  <c:v>87.7</c:v>
                </c:pt>
                <c:pt idx="39">
                  <c:v>89.399999999999991</c:v>
                </c:pt>
                <c:pt idx="40">
                  <c:v>91.199999999999989</c:v>
                </c:pt>
                <c:pt idx="41">
                  <c:v>87.800000000000011</c:v>
                </c:pt>
                <c:pt idx="42">
                  <c:v>86.300000000000011</c:v>
                </c:pt>
                <c:pt idx="43">
                  <c:v>80.5</c:v>
                </c:pt>
                <c:pt idx="44">
                  <c:v>83.9</c:v>
                </c:pt>
                <c:pt idx="45">
                  <c:v>85.6</c:v>
                </c:pt>
                <c:pt idx="46">
                  <c:v>86.199999999999989</c:v>
                </c:pt>
                <c:pt idx="47">
                  <c:v>91.1</c:v>
                </c:pt>
                <c:pt idx="48">
                  <c:v>97.6</c:v>
                </c:pt>
                <c:pt idx="49">
                  <c:v>97.5</c:v>
                </c:pt>
                <c:pt idx="50">
                  <c:v>97.4</c:v>
                </c:pt>
                <c:pt idx="51">
                  <c:v>97.6</c:v>
                </c:pt>
                <c:pt idx="52">
                  <c:v>95.99</c:v>
                </c:pt>
                <c:pt idx="53">
                  <c:v>100.19999999999999</c:v>
                </c:pt>
                <c:pt idx="54">
                  <c:v>97.5</c:v>
                </c:pt>
                <c:pt idx="55">
                  <c:v>99</c:v>
                </c:pt>
                <c:pt idx="56">
                  <c:v>99.3</c:v>
                </c:pt>
                <c:pt idx="57">
                  <c:v>98.9</c:v>
                </c:pt>
                <c:pt idx="58">
                  <c:v>96</c:v>
                </c:pt>
                <c:pt idx="59">
                  <c:v>101.3</c:v>
                </c:pt>
                <c:pt idx="60">
                  <c:v>105.8</c:v>
                </c:pt>
                <c:pt idx="61">
                  <c:v>103.3</c:v>
                </c:pt>
                <c:pt idx="62">
                  <c:v>108.5</c:v>
                </c:pt>
                <c:pt idx="63">
                  <c:v>108.9</c:v>
                </c:pt>
                <c:pt idx="64">
                  <c:v>106.2</c:v>
                </c:pt>
                <c:pt idx="65">
                  <c:v>106.89000000000001</c:v>
                </c:pt>
                <c:pt idx="66">
                  <c:v>109.30000000000001</c:v>
                </c:pt>
                <c:pt idx="67">
                  <c:v>109</c:v>
                </c:pt>
                <c:pt idx="68">
                  <c:v>105.8</c:v>
                </c:pt>
                <c:pt idx="69">
                  <c:v>106.2</c:v>
                </c:pt>
                <c:pt idx="70">
                  <c:v>108.69999999999999</c:v>
                </c:pt>
                <c:pt idx="71">
                  <c:v>108.1</c:v>
                </c:pt>
                <c:pt idx="72">
                  <c:v>109.60000000000001</c:v>
                </c:pt>
                <c:pt idx="73">
                  <c:v>108.59393939393939</c:v>
                </c:pt>
                <c:pt idx="74">
                  <c:v>108.1</c:v>
                </c:pt>
                <c:pt idx="75">
                  <c:v>105.9</c:v>
                </c:pt>
                <c:pt idx="76">
                  <c:v>101.7</c:v>
                </c:pt>
                <c:pt idx="77">
                  <c:v>95.100000000000009</c:v>
                </c:pt>
                <c:pt idx="78">
                  <c:v>96.4</c:v>
                </c:pt>
                <c:pt idx="79">
                  <c:v>101.1</c:v>
                </c:pt>
                <c:pt idx="80">
                  <c:v>96.7</c:v>
                </c:pt>
                <c:pt idx="81">
                  <c:v>94.600000000000009</c:v>
                </c:pt>
                <c:pt idx="82">
                  <c:v>95.5</c:v>
                </c:pt>
                <c:pt idx="83">
                  <c:v>88.800000000000011</c:v>
                </c:pt>
                <c:pt idx="84">
                  <c:v>93.7</c:v>
                </c:pt>
                <c:pt idx="85">
                  <c:v>93.100000000000009</c:v>
                </c:pt>
                <c:pt idx="86">
                  <c:v>94</c:v>
                </c:pt>
                <c:pt idx="87">
                  <c:v>94.69</c:v>
                </c:pt>
                <c:pt idx="88">
                  <c:v>88.3</c:v>
                </c:pt>
                <c:pt idx="89">
                  <c:v>93.199999999999989</c:v>
                </c:pt>
                <c:pt idx="90">
                  <c:v>94.899999999999991</c:v>
                </c:pt>
                <c:pt idx="91">
                  <c:v>96</c:v>
                </c:pt>
                <c:pt idx="92">
                  <c:v>95.09</c:v>
                </c:pt>
                <c:pt idx="93">
                  <c:v>93.1</c:v>
                </c:pt>
                <c:pt idx="94">
                  <c:v>92.9</c:v>
                </c:pt>
                <c:pt idx="95">
                  <c:v>88.7</c:v>
                </c:pt>
                <c:pt idx="96">
                  <c:v>100.30000000000001</c:v>
                </c:pt>
                <c:pt idx="97">
                  <c:v>100.8</c:v>
                </c:pt>
                <c:pt idx="98">
                  <c:v>104.6</c:v>
                </c:pt>
                <c:pt idx="99">
                  <c:v>103</c:v>
                </c:pt>
                <c:pt idx="100">
                  <c:v>90.800000000000011</c:v>
                </c:pt>
                <c:pt idx="101">
                  <c:v>101.19999999999999</c:v>
                </c:pt>
                <c:pt idx="102">
                  <c:v>99.4</c:v>
                </c:pt>
                <c:pt idx="103">
                  <c:v>89.2</c:v>
                </c:pt>
                <c:pt idx="104">
                  <c:v>98.7</c:v>
                </c:pt>
                <c:pt idx="105">
                  <c:v>86.9</c:v>
                </c:pt>
                <c:pt idx="106">
                  <c:v>90.5</c:v>
                </c:pt>
                <c:pt idx="107">
                  <c:v>93.8</c:v>
                </c:pt>
                <c:pt idx="108">
                  <c:v>102.3</c:v>
                </c:pt>
                <c:pt idx="109">
                  <c:v>107.5</c:v>
                </c:pt>
                <c:pt idx="110">
                  <c:v>91.800000000000011</c:v>
                </c:pt>
                <c:pt idx="111">
                  <c:v>91.5</c:v>
                </c:pt>
                <c:pt idx="112">
                  <c:v>91.2</c:v>
                </c:pt>
                <c:pt idx="113">
                  <c:v>85.49</c:v>
                </c:pt>
                <c:pt idx="114">
                  <c:v>85.1</c:v>
                </c:pt>
                <c:pt idx="115">
                  <c:v>85.5</c:v>
                </c:pt>
                <c:pt idx="116">
                  <c:v>87.899999999999991</c:v>
                </c:pt>
                <c:pt idx="117">
                  <c:v>87.4</c:v>
                </c:pt>
                <c:pt idx="118">
                  <c:v>88.5</c:v>
                </c:pt>
                <c:pt idx="119">
                  <c:v>87.3</c:v>
                </c:pt>
                <c:pt idx="120">
                  <c:v>82.8</c:v>
                </c:pt>
                <c:pt idx="121">
                  <c:v>84.6</c:v>
                </c:pt>
                <c:pt idx="122">
                  <c:v>77.599999999999994</c:v>
                </c:pt>
                <c:pt idx="123">
                  <c:v>92</c:v>
                </c:pt>
                <c:pt idx="124">
                  <c:v>83.2</c:v>
                </c:pt>
                <c:pt idx="125">
                  <c:v>76.400000000000006</c:v>
                </c:pt>
                <c:pt idx="126">
                  <c:v>49.8</c:v>
                </c:pt>
                <c:pt idx="127">
                  <c:v>56.6</c:v>
                </c:pt>
                <c:pt idx="128">
                  <c:v>65.400000000000006</c:v>
                </c:pt>
                <c:pt idx="129">
                  <c:v>71.5</c:v>
                </c:pt>
                <c:pt idx="130">
                  <c:v>81.7</c:v>
                </c:pt>
                <c:pt idx="131">
                  <c:v>85.7</c:v>
                </c:pt>
                <c:pt idx="132">
                  <c:v>86.100000000000009</c:v>
                </c:pt>
                <c:pt idx="133">
                  <c:v>82.3</c:v>
                </c:pt>
                <c:pt idx="134">
                  <c:v>85.1</c:v>
                </c:pt>
                <c:pt idx="135">
                  <c:v>84.3</c:v>
                </c:pt>
                <c:pt idx="136">
                  <c:v>81.5</c:v>
                </c:pt>
                <c:pt idx="137">
                  <c:v>64.7</c:v>
                </c:pt>
                <c:pt idx="138">
                  <c:v>61.8</c:v>
                </c:pt>
                <c:pt idx="139">
                  <c:v>73.099999999999994</c:v>
                </c:pt>
                <c:pt idx="140">
                  <c:v>81.800000000000011</c:v>
                </c:pt>
                <c:pt idx="141">
                  <c:v>80.600000000000009</c:v>
                </c:pt>
                <c:pt idx="142">
                  <c:v>87.2</c:v>
                </c:pt>
                <c:pt idx="143">
                  <c:v>76.900000000000006</c:v>
                </c:pt>
                <c:pt idx="144">
                  <c:v>88.199999999999989</c:v>
                </c:pt>
                <c:pt idx="145">
                  <c:v>86.4</c:v>
                </c:pt>
                <c:pt idx="146">
                  <c:v>89.789999999999992</c:v>
                </c:pt>
                <c:pt idx="147">
                  <c:v>86.899999999999991</c:v>
                </c:pt>
                <c:pt idx="148">
                  <c:v>87.2</c:v>
                </c:pt>
                <c:pt idx="149">
                  <c:v>84.8</c:v>
                </c:pt>
                <c:pt idx="150">
                  <c:v>84.5</c:v>
                </c:pt>
                <c:pt idx="151">
                  <c:v>86.5</c:v>
                </c:pt>
                <c:pt idx="152">
                  <c:v>86.8</c:v>
                </c:pt>
                <c:pt idx="153">
                  <c:v>91.9</c:v>
                </c:pt>
                <c:pt idx="154">
                  <c:v>93.6</c:v>
                </c:pt>
                <c:pt idx="155">
                  <c:v>88.8</c:v>
                </c:pt>
                <c:pt idx="156">
                  <c:v>93.2</c:v>
                </c:pt>
                <c:pt idx="157">
                  <c:v>91.6</c:v>
                </c:pt>
                <c:pt idx="158">
                  <c:v>85.7</c:v>
                </c:pt>
                <c:pt idx="159">
                  <c:v>86.600000000000009</c:v>
                </c:pt>
                <c:pt idx="160">
                  <c:v>88.5</c:v>
                </c:pt>
                <c:pt idx="161">
                  <c:v>87.7</c:v>
                </c:pt>
                <c:pt idx="162">
                  <c:v>93.68</c:v>
                </c:pt>
                <c:pt idx="163">
                  <c:v>81.900000000000006</c:v>
                </c:pt>
                <c:pt idx="164">
                  <c:v>83.800000000000011</c:v>
                </c:pt>
                <c:pt idx="165">
                  <c:v>83.800000000000011</c:v>
                </c:pt>
                <c:pt idx="166">
                  <c:v>81.7</c:v>
                </c:pt>
                <c:pt idx="167">
                  <c:v>77</c:v>
                </c:pt>
                <c:pt idx="168">
                  <c:v>68.2</c:v>
                </c:pt>
                <c:pt idx="169">
                  <c:v>75.39</c:v>
                </c:pt>
                <c:pt idx="170">
                  <c:v>77.5</c:v>
                </c:pt>
                <c:pt idx="171">
                  <c:v>87.89</c:v>
                </c:pt>
                <c:pt idx="172">
                  <c:v>102.6</c:v>
                </c:pt>
                <c:pt idx="173">
                  <c:v>100.3</c:v>
                </c:pt>
                <c:pt idx="174">
                  <c:v>86.899999999999991</c:v>
                </c:pt>
                <c:pt idx="175">
                  <c:v>87.399999999999991</c:v>
                </c:pt>
                <c:pt idx="176">
                  <c:v>92.3</c:v>
                </c:pt>
                <c:pt idx="177">
                  <c:v>84.7</c:v>
                </c:pt>
                <c:pt idx="178">
                  <c:v>72.7</c:v>
                </c:pt>
                <c:pt idx="179">
                  <c:v>85.3</c:v>
                </c:pt>
                <c:pt idx="180">
                  <c:v>83.6</c:v>
                </c:pt>
                <c:pt idx="181">
                  <c:v>83.8</c:v>
                </c:pt>
                <c:pt idx="182">
                  <c:v>88.3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47-4F5F-BBB1-BB1ABDC139BB}"/>
            </c:ext>
          </c:extLst>
        </c:ser>
        <c:ser>
          <c:idx val="1"/>
          <c:order val="1"/>
          <c:tx>
            <c:strRef>
              <c:f>'Figure 30-31'!$C$5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30-31'!$A$6:$A$188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30-31'!$C$6:$C$188</c:f>
              <c:numCache>
                <c:formatCode>General</c:formatCode>
                <c:ptCount val="183"/>
                <c:pt idx="0">
                  <c:v>58.5</c:v>
                </c:pt>
                <c:pt idx="1">
                  <c:v>52.5</c:v>
                </c:pt>
                <c:pt idx="2">
                  <c:v>63.099999999999994</c:v>
                </c:pt>
                <c:pt idx="3">
                  <c:v>63.800000000000004</c:v>
                </c:pt>
                <c:pt idx="4">
                  <c:v>63.7</c:v>
                </c:pt>
                <c:pt idx="5">
                  <c:v>66.7</c:v>
                </c:pt>
                <c:pt idx="6">
                  <c:v>70.099999999999994</c:v>
                </c:pt>
                <c:pt idx="7">
                  <c:v>75.099999999999994</c:v>
                </c:pt>
                <c:pt idx="8">
                  <c:v>71.2</c:v>
                </c:pt>
                <c:pt idx="9">
                  <c:v>73.899999999999991</c:v>
                </c:pt>
                <c:pt idx="10">
                  <c:v>77.3</c:v>
                </c:pt>
                <c:pt idx="11">
                  <c:v>70.599999999999994</c:v>
                </c:pt>
                <c:pt idx="12">
                  <c:v>76.100000000000009</c:v>
                </c:pt>
                <c:pt idx="13">
                  <c:v>79.8</c:v>
                </c:pt>
                <c:pt idx="14">
                  <c:v>81.59</c:v>
                </c:pt>
                <c:pt idx="15">
                  <c:v>82.99</c:v>
                </c:pt>
                <c:pt idx="16">
                  <c:v>80.59</c:v>
                </c:pt>
                <c:pt idx="17">
                  <c:v>78.490000000000009</c:v>
                </c:pt>
                <c:pt idx="18">
                  <c:v>84.9</c:v>
                </c:pt>
                <c:pt idx="19">
                  <c:v>84.1</c:v>
                </c:pt>
                <c:pt idx="20">
                  <c:v>89.5</c:v>
                </c:pt>
                <c:pt idx="21">
                  <c:v>91</c:v>
                </c:pt>
                <c:pt idx="22">
                  <c:v>86.6</c:v>
                </c:pt>
                <c:pt idx="23">
                  <c:v>88.199999999999989</c:v>
                </c:pt>
                <c:pt idx="24">
                  <c:v>92.6</c:v>
                </c:pt>
                <c:pt idx="25">
                  <c:v>92.9</c:v>
                </c:pt>
                <c:pt idx="26">
                  <c:v>83.1</c:v>
                </c:pt>
                <c:pt idx="27">
                  <c:v>84.7</c:v>
                </c:pt>
                <c:pt idx="28">
                  <c:v>84</c:v>
                </c:pt>
                <c:pt idx="29">
                  <c:v>86.800000000000011</c:v>
                </c:pt>
                <c:pt idx="30">
                  <c:v>79.099999999999994</c:v>
                </c:pt>
                <c:pt idx="31">
                  <c:v>82.800000000000011</c:v>
                </c:pt>
                <c:pt idx="32">
                  <c:v>88.9</c:v>
                </c:pt>
                <c:pt idx="33">
                  <c:v>89.7</c:v>
                </c:pt>
                <c:pt idx="34">
                  <c:v>88.1</c:v>
                </c:pt>
                <c:pt idx="35">
                  <c:v>84.399999999999991</c:v>
                </c:pt>
                <c:pt idx="36">
                  <c:v>94.5</c:v>
                </c:pt>
                <c:pt idx="37">
                  <c:v>98.389999999999986</c:v>
                </c:pt>
                <c:pt idx="38">
                  <c:v>101.9</c:v>
                </c:pt>
                <c:pt idx="39">
                  <c:v>111.10000000000001</c:v>
                </c:pt>
                <c:pt idx="40">
                  <c:v>110.4</c:v>
                </c:pt>
                <c:pt idx="41">
                  <c:v>110.5</c:v>
                </c:pt>
                <c:pt idx="42">
                  <c:v>110.7</c:v>
                </c:pt>
                <c:pt idx="43">
                  <c:v>111.19999999999999</c:v>
                </c:pt>
                <c:pt idx="44">
                  <c:v>111.2</c:v>
                </c:pt>
                <c:pt idx="45">
                  <c:v>110.9</c:v>
                </c:pt>
                <c:pt idx="46">
                  <c:v>100.49000000000001</c:v>
                </c:pt>
                <c:pt idx="47">
                  <c:v>94.69</c:v>
                </c:pt>
                <c:pt idx="48">
                  <c:v>103.6</c:v>
                </c:pt>
                <c:pt idx="49">
                  <c:v>111.3</c:v>
                </c:pt>
                <c:pt idx="50">
                  <c:v>106.3</c:v>
                </c:pt>
                <c:pt idx="51">
                  <c:v>100.1</c:v>
                </c:pt>
                <c:pt idx="52">
                  <c:v>104.6</c:v>
                </c:pt>
                <c:pt idx="53">
                  <c:v>91.6</c:v>
                </c:pt>
                <c:pt idx="54">
                  <c:v>84.100000000000009</c:v>
                </c:pt>
                <c:pt idx="55">
                  <c:v>86.3</c:v>
                </c:pt>
                <c:pt idx="56">
                  <c:v>87</c:v>
                </c:pt>
                <c:pt idx="57">
                  <c:v>90.800000000000011</c:v>
                </c:pt>
                <c:pt idx="58">
                  <c:v>88</c:v>
                </c:pt>
                <c:pt idx="59">
                  <c:v>80.400000000000006</c:v>
                </c:pt>
                <c:pt idx="60">
                  <c:v>79.7</c:v>
                </c:pt>
                <c:pt idx="61">
                  <c:v>79.099999999999994</c:v>
                </c:pt>
                <c:pt idx="62">
                  <c:v>81.3</c:v>
                </c:pt>
                <c:pt idx="63">
                  <c:v>96.7</c:v>
                </c:pt>
                <c:pt idx="64">
                  <c:v>91.9</c:v>
                </c:pt>
                <c:pt idx="65">
                  <c:v>90.3</c:v>
                </c:pt>
                <c:pt idx="66">
                  <c:v>91.7</c:v>
                </c:pt>
                <c:pt idx="67">
                  <c:v>93.8</c:v>
                </c:pt>
                <c:pt idx="68">
                  <c:v>92.8</c:v>
                </c:pt>
                <c:pt idx="69">
                  <c:v>84.2</c:v>
                </c:pt>
                <c:pt idx="70">
                  <c:v>87.5</c:v>
                </c:pt>
                <c:pt idx="71">
                  <c:v>89.2</c:v>
                </c:pt>
                <c:pt idx="72">
                  <c:v>89.6</c:v>
                </c:pt>
                <c:pt idx="73">
                  <c:v>80.099999999999994</c:v>
                </c:pt>
                <c:pt idx="74">
                  <c:v>77.900000000000006</c:v>
                </c:pt>
                <c:pt idx="75">
                  <c:v>79.900000000000006</c:v>
                </c:pt>
                <c:pt idx="76">
                  <c:v>85.5</c:v>
                </c:pt>
                <c:pt idx="77">
                  <c:v>78.989999999999995</c:v>
                </c:pt>
                <c:pt idx="78">
                  <c:v>80.8</c:v>
                </c:pt>
                <c:pt idx="79">
                  <c:v>81</c:v>
                </c:pt>
                <c:pt idx="80">
                  <c:v>82.4</c:v>
                </c:pt>
                <c:pt idx="81">
                  <c:v>83.800000000000011</c:v>
                </c:pt>
                <c:pt idx="82">
                  <c:v>84.2</c:v>
                </c:pt>
                <c:pt idx="83">
                  <c:v>86.08</c:v>
                </c:pt>
                <c:pt idx="84">
                  <c:v>82.8</c:v>
                </c:pt>
                <c:pt idx="85">
                  <c:v>82.59</c:v>
                </c:pt>
                <c:pt idx="86">
                  <c:v>87.990000000000009</c:v>
                </c:pt>
                <c:pt idx="87">
                  <c:v>85.990000000000009</c:v>
                </c:pt>
                <c:pt idx="88">
                  <c:v>86.7</c:v>
                </c:pt>
                <c:pt idx="89">
                  <c:v>82.5</c:v>
                </c:pt>
                <c:pt idx="90">
                  <c:v>87.3</c:v>
                </c:pt>
                <c:pt idx="91">
                  <c:v>82.1</c:v>
                </c:pt>
                <c:pt idx="92">
                  <c:v>81.5</c:v>
                </c:pt>
                <c:pt idx="93">
                  <c:v>86.2</c:v>
                </c:pt>
                <c:pt idx="94">
                  <c:v>102.7</c:v>
                </c:pt>
                <c:pt idx="95">
                  <c:v>100.4</c:v>
                </c:pt>
                <c:pt idx="96">
                  <c:v>96.800000000000011</c:v>
                </c:pt>
                <c:pt idx="97">
                  <c:v>99.100000000000009</c:v>
                </c:pt>
                <c:pt idx="98">
                  <c:v>98.9</c:v>
                </c:pt>
                <c:pt idx="99">
                  <c:v>104.6</c:v>
                </c:pt>
                <c:pt idx="100">
                  <c:v>112</c:v>
                </c:pt>
                <c:pt idx="101">
                  <c:v>96.59</c:v>
                </c:pt>
                <c:pt idx="102">
                  <c:v>107.7</c:v>
                </c:pt>
                <c:pt idx="103">
                  <c:v>104.3</c:v>
                </c:pt>
                <c:pt idx="104">
                  <c:v>105.10000000000001</c:v>
                </c:pt>
                <c:pt idx="105">
                  <c:v>104.5</c:v>
                </c:pt>
                <c:pt idx="106">
                  <c:v>91.59</c:v>
                </c:pt>
                <c:pt idx="107">
                  <c:v>96.29</c:v>
                </c:pt>
                <c:pt idx="108">
                  <c:v>93.19</c:v>
                </c:pt>
                <c:pt idx="109">
                  <c:v>109.49</c:v>
                </c:pt>
                <c:pt idx="110">
                  <c:v>109.28999999999999</c:v>
                </c:pt>
                <c:pt idx="111">
                  <c:v>109.28999999999999</c:v>
                </c:pt>
                <c:pt idx="112">
                  <c:v>108.39000000000001</c:v>
                </c:pt>
                <c:pt idx="113">
                  <c:v>106.49000000000001</c:v>
                </c:pt>
                <c:pt idx="114">
                  <c:v>99.09</c:v>
                </c:pt>
                <c:pt idx="115">
                  <c:v>100.30000000000001</c:v>
                </c:pt>
                <c:pt idx="116">
                  <c:v>107</c:v>
                </c:pt>
                <c:pt idx="117">
                  <c:v>104.10000000000001</c:v>
                </c:pt>
                <c:pt idx="118">
                  <c:v>106.4</c:v>
                </c:pt>
                <c:pt idx="119">
                  <c:v>106.99</c:v>
                </c:pt>
                <c:pt idx="120">
                  <c:v>112.1</c:v>
                </c:pt>
                <c:pt idx="121">
                  <c:v>112.6</c:v>
                </c:pt>
                <c:pt idx="122">
                  <c:v>113</c:v>
                </c:pt>
                <c:pt idx="123">
                  <c:v>108.9</c:v>
                </c:pt>
                <c:pt idx="124">
                  <c:v>109.89999999999999</c:v>
                </c:pt>
                <c:pt idx="125">
                  <c:v>109.4</c:v>
                </c:pt>
                <c:pt idx="126">
                  <c:v>102.6</c:v>
                </c:pt>
                <c:pt idx="127">
                  <c:v>110.9</c:v>
                </c:pt>
                <c:pt idx="128">
                  <c:v>112.7</c:v>
                </c:pt>
                <c:pt idx="129">
                  <c:v>104.89</c:v>
                </c:pt>
                <c:pt idx="130">
                  <c:v>96.5</c:v>
                </c:pt>
                <c:pt idx="131">
                  <c:v>94.5</c:v>
                </c:pt>
                <c:pt idx="132">
                  <c:v>98.3</c:v>
                </c:pt>
                <c:pt idx="133">
                  <c:v>98.9</c:v>
                </c:pt>
                <c:pt idx="134">
                  <c:v>93.390000000000015</c:v>
                </c:pt>
                <c:pt idx="135">
                  <c:v>85</c:v>
                </c:pt>
                <c:pt idx="136">
                  <c:v>87.800000000000011</c:v>
                </c:pt>
                <c:pt idx="137">
                  <c:v>84.9</c:v>
                </c:pt>
                <c:pt idx="138">
                  <c:v>85.09</c:v>
                </c:pt>
                <c:pt idx="139">
                  <c:v>84.4</c:v>
                </c:pt>
                <c:pt idx="140">
                  <c:v>84</c:v>
                </c:pt>
                <c:pt idx="141">
                  <c:v>73.3</c:v>
                </c:pt>
                <c:pt idx="142">
                  <c:v>74.099999999999994</c:v>
                </c:pt>
                <c:pt idx="143">
                  <c:v>74.400000000000006</c:v>
                </c:pt>
                <c:pt idx="144">
                  <c:v>74</c:v>
                </c:pt>
                <c:pt idx="145">
                  <c:v>75.2</c:v>
                </c:pt>
                <c:pt idx="146">
                  <c:v>74</c:v>
                </c:pt>
                <c:pt idx="147">
                  <c:v>73.2</c:v>
                </c:pt>
                <c:pt idx="148">
                  <c:v>80.2</c:v>
                </c:pt>
                <c:pt idx="149">
                  <c:v>74.89</c:v>
                </c:pt>
                <c:pt idx="150">
                  <c:v>77</c:v>
                </c:pt>
                <c:pt idx="152">
                  <c:v>82.1</c:v>
                </c:pt>
                <c:pt idx="153">
                  <c:v>77.5</c:v>
                </c:pt>
                <c:pt idx="154">
                  <c:v>77.8</c:v>
                </c:pt>
                <c:pt idx="155">
                  <c:v>73.5</c:v>
                </c:pt>
                <c:pt idx="156">
                  <c:v>73.599999999999994</c:v>
                </c:pt>
                <c:pt idx="157">
                  <c:v>72.2</c:v>
                </c:pt>
                <c:pt idx="158">
                  <c:v>83.2</c:v>
                </c:pt>
                <c:pt idx="159">
                  <c:v>75.900000000000006</c:v>
                </c:pt>
                <c:pt idx="160">
                  <c:v>75.589999999999989</c:v>
                </c:pt>
                <c:pt idx="161">
                  <c:v>75.099999999999994</c:v>
                </c:pt>
                <c:pt idx="162">
                  <c:v>79.400000000000006</c:v>
                </c:pt>
                <c:pt idx="163">
                  <c:v>86.300000000000011</c:v>
                </c:pt>
                <c:pt idx="164">
                  <c:v>96.100000000000009</c:v>
                </c:pt>
                <c:pt idx="165">
                  <c:v>88.600000000000009</c:v>
                </c:pt>
                <c:pt idx="166">
                  <c:v>80.5</c:v>
                </c:pt>
                <c:pt idx="167">
                  <c:v>80.899999999999991</c:v>
                </c:pt>
                <c:pt idx="168">
                  <c:v>82</c:v>
                </c:pt>
                <c:pt idx="169">
                  <c:v>76.7</c:v>
                </c:pt>
                <c:pt idx="170">
                  <c:v>82.9</c:v>
                </c:pt>
                <c:pt idx="171">
                  <c:v>75.599999999999994</c:v>
                </c:pt>
                <c:pt idx="172">
                  <c:v>76.5</c:v>
                </c:pt>
                <c:pt idx="173">
                  <c:v>77.099999999999994</c:v>
                </c:pt>
                <c:pt idx="174">
                  <c:v>78.800000000000011</c:v>
                </c:pt>
                <c:pt idx="175">
                  <c:v>75.7</c:v>
                </c:pt>
                <c:pt idx="176">
                  <c:v>78.100000000000009</c:v>
                </c:pt>
                <c:pt idx="177">
                  <c:v>73.5</c:v>
                </c:pt>
                <c:pt idx="178">
                  <c:v>70.8</c:v>
                </c:pt>
                <c:pt idx="179">
                  <c:v>80.289999999999992</c:v>
                </c:pt>
                <c:pt idx="180">
                  <c:v>69.099999999999994</c:v>
                </c:pt>
                <c:pt idx="181">
                  <c:v>71.989999999999995</c:v>
                </c:pt>
                <c:pt idx="182">
                  <c:v>72.89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47-4F5F-BBB1-BB1ABDC139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01775"/>
        <c:axId val="121002255"/>
      </c:lineChart>
      <c:dateAx>
        <c:axId val="121001775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2255"/>
        <c:crosses val="autoZero"/>
        <c:auto val="1"/>
        <c:lblOffset val="100"/>
        <c:baseTimeUnit val="days"/>
      </c:dateAx>
      <c:valAx>
        <c:axId val="121002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2"/>
          <c:tx>
            <c:strRef>
              <c:f>'Figure 2'!$G$3</c:f>
              <c:strCache>
                <c:ptCount val="1"/>
                <c:pt idx="0">
                  <c:v>Warm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'Figure 2'!$A$4:$A$185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2'!$G$4:$G$185</c:f>
              <c:numCache>
                <c:formatCode>0.0</c:formatCode>
                <c:ptCount val="182"/>
                <c:pt idx="0">
                  <c:v>32.135842800454547</c:v>
                </c:pt>
                <c:pt idx="1">
                  <c:v>36.846621747636334</c:v>
                </c:pt>
                <c:pt idx="2">
                  <c:v>37.719392511181816</c:v>
                </c:pt>
                <c:pt idx="3">
                  <c:v>37.738976802909079</c:v>
                </c:pt>
                <c:pt idx="4">
                  <c:v>39.31113101781817</c:v>
                </c:pt>
                <c:pt idx="5">
                  <c:v>39.388747350727286</c:v>
                </c:pt>
                <c:pt idx="6">
                  <c:v>34.074825717454523</c:v>
                </c:pt>
                <c:pt idx="7">
                  <c:v>34.001291829727251</c:v>
                </c:pt>
                <c:pt idx="8">
                  <c:v>39.394418321545473</c:v>
                </c:pt>
                <c:pt idx="9">
                  <c:v>40.289275278181805</c:v>
                </c:pt>
                <c:pt idx="10">
                  <c:v>41.11557970845454</c:v>
                </c:pt>
                <c:pt idx="11">
                  <c:v>42.480518565636345</c:v>
                </c:pt>
                <c:pt idx="12">
                  <c:v>42.941863075454549</c:v>
                </c:pt>
                <c:pt idx="13">
                  <c:v>36.968329032909082</c:v>
                </c:pt>
                <c:pt idx="14">
                  <c:v>37.511204038818178</c:v>
                </c:pt>
                <c:pt idx="15">
                  <c:v>44.738313560454536</c:v>
                </c:pt>
                <c:pt idx="16">
                  <c:v>45.578043220545446</c:v>
                </c:pt>
                <c:pt idx="17">
                  <c:v>46.655772926181818</c:v>
                </c:pt>
                <c:pt idx="18">
                  <c:v>50.872290820000003</c:v>
                </c:pt>
                <c:pt idx="19">
                  <c:v>51.843208313181819</c:v>
                </c:pt>
                <c:pt idx="20">
                  <c:v>45.426318657272709</c:v>
                </c:pt>
                <c:pt idx="21">
                  <c:v>46.681590010000022</c:v>
                </c:pt>
                <c:pt idx="22">
                  <c:v>54.688283727272704</c:v>
                </c:pt>
                <c:pt idx="23">
                  <c:v>56.770306954454554</c:v>
                </c:pt>
                <c:pt idx="24">
                  <c:v>58.211865049545459</c:v>
                </c:pt>
                <c:pt idx="25">
                  <c:v>61.751891518181822</c:v>
                </c:pt>
                <c:pt idx="26">
                  <c:v>63.519503522454556</c:v>
                </c:pt>
                <c:pt idx="27">
                  <c:v>56.74545116218183</c:v>
                </c:pt>
                <c:pt idx="28">
                  <c:v>57.415239112727249</c:v>
                </c:pt>
                <c:pt idx="29">
                  <c:v>65.467487691272737</c:v>
                </c:pt>
                <c:pt idx="30">
                  <c:v>67.724021032636372</c:v>
                </c:pt>
                <c:pt idx="31">
                  <c:v>68.677439895454526</c:v>
                </c:pt>
                <c:pt idx="32">
                  <c:v>72.544294774000008</c:v>
                </c:pt>
                <c:pt idx="33">
                  <c:v>74.064764188181798</c:v>
                </c:pt>
                <c:pt idx="34">
                  <c:v>67.137003996000004</c:v>
                </c:pt>
                <c:pt idx="35">
                  <c:v>68.926413282727239</c:v>
                </c:pt>
                <c:pt idx="36">
                  <c:v>77.357553247727282</c:v>
                </c:pt>
                <c:pt idx="37">
                  <c:v>79.146055927090885</c:v>
                </c:pt>
                <c:pt idx="38">
                  <c:v>80.472121241818201</c:v>
                </c:pt>
                <c:pt idx="39">
                  <c:v>84.256661532909092</c:v>
                </c:pt>
                <c:pt idx="40">
                  <c:v>85.48470259672726</c:v>
                </c:pt>
                <c:pt idx="41">
                  <c:v>77.531547746363614</c:v>
                </c:pt>
                <c:pt idx="42">
                  <c:v>78.261777872818158</c:v>
                </c:pt>
                <c:pt idx="43">
                  <c:v>86.739802748181816</c:v>
                </c:pt>
                <c:pt idx="44">
                  <c:v>87.423527563272728</c:v>
                </c:pt>
                <c:pt idx="45">
                  <c:v>87.936798106999973</c:v>
                </c:pt>
                <c:pt idx="46">
                  <c:v>91.488501547818174</c:v>
                </c:pt>
                <c:pt idx="47">
                  <c:v>92.249476350181823</c:v>
                </c:pt>
                <c:pt idx="48">
                  <c:v>83.483350559181844</c:v>
                </c:pt>
                <c:pt idx="49">
                  <c:v>83.570008620181795</c:v>
                </c:pt>
                <c:pt idx="50">
                  <c:v>92.849677402181797</c:v>
                </c:pt>
                <c:pt idx="51">
                  <c:v>94.073645275272753</c:v>
                </c:pt>
                <c:pt idx="52">
                  <c:v>95.052466030909088</c:v>
                </c:pt>
                <c:pt idx="53">
                  <c:v>99.139065410000001</c:v>
                </c:pt>
                <c:pt idx="54">
                  <c:v>100.33210613790908</c:v>
                </c:pt>
                <c:pt idx="55">
                  <c:v>90.776391937727283</c:v>
                </c:pt>
                <c:pt idx="56">
                  <c:v>92.049912667363628</c:v>
                </c:pt>
                <c:pt idx="57">
                  <c:v>101.71423611909094</c:v>
                </c:pt>
                <c:pt idx="58">
                  <c:v>102.82938177145456</c:v>
                </c:pt>
                <c:pt idx="59">
                  <c:v>103.65676104090906</c:v>
                </c:pt>
                <c:pt idx="60">
                  <c:v>107.71796304236361</c:v>
                </c:pt>
                <c:pt idx="61">
                  <c:v>108.31560124963639</c:v>
                </c:pt>
                <c:pt idx="62">
                  <c:v>97.903929813454525</c:v>
                </c:pt>
                <c:pt idx="63">
                  <c:v>98.014446326363611</c:v>
                </c:pt>
                <c:pt idx="64">
                  <c:v>107.90341894381817</c:v>
                </c:pt>
                <c:pt idx="65">
                  <c:v>108.11157091472731</c:v>
                </c:pt>
                <c:pt idx="66">
                  <c:v>108.37075416781818</c:v>
                </c:pt>
                <c:pt idx="67">
                  <c:v>111.16500642490909</c:v>
                </c:pt>
                <c:pt idx="68">
                  <c:v>111.38027392609091</c:v>
                </c:pt>
                <c:pt idx="69">
                  <c:v>100.23086729745455</c:v>
                </c:pt>
                <c:pt idx="70">
                  <c:v>99.630652652272715</c:v>
                </c:pt>
                <c:pt idx="71">
                  <c:v>109.00556958327272</c:v>
                </c:pt>
                <c:pt idx="72">
                  <c:v>109.55719868109094</c:v>
                </c:pt>
                <c:pt idx="73">
                  <c:v>109.85673779454548</c:v>
                </c:pt>
                <c:pt idx="74">
                  <c:v>113.53531998454548</c:v>
                </c:pt>
                <c:pt idx="75">
                  <c:v>114.41513169209094</c:v>
                </c:pt>
                <c:pt idx="76">
                  <c:v>103.53756848981816</c:v>
                </c:pt>
                <c:pt idx="77">
                  <c:v>104.04723477863637</c:v>
                </c:pt>
                <c:pt idx="78">
                  <c:v>114.45921727454547</c:v>
                </c:pt>
                <c:pt idx="79">
                  <c:v>115.36828421218182</c:v>
                </c:pt>
                <c:pt idx="80">
                  <c:v>116.65821987045456</c:v>
                </c:pt>
                <c:pt idx="81">
                  <c:v>121.04612839681818</c:v>
                </c:pt>
                <c:pt idx="82">
                  <c:v>117.89130480854544</c:v>
                </c:pt>
                <c:pt idx="83">
                  <c:v>102.85890263727275</c:v>
                </c:pt>
                <c:pt idx="84">
                  <c:v>104.15870345090913</c:v>
                </c:pt>
                <c:pt idx="85">
                  <c:v>105.54703710863636</c:v>
                </c:pt>
                <c:pt idx="86">
                  <c:v>107.68796399127268</c:v>
                </c:pt>
                <c:pt idx="87">
                  <c:v>105.67458645418182</c:v>
                </c:pt>
                <c:pt idx="88">
                  <c:v>118.07355719618182</c:v>
                </c:pt>
                <c:pt idx="89">
                  <c:v>118.13724087772727</c:v>
                </c:pt>
                <c:pt idx="90">
                  <c:v>108.71208936945452</c:v>
                </c:pt>
                <c:pt idx="91">
                  <c:v>109.87744775418182</c:v>
                </c:pt>
                <c:pt idx="92">
                  <c:v>111.43111854463636</c:v>
                </c:pt>
                <c:pt idx="93">
                  <c:v>123.35897799109091</c:v>
                </c:pt>
                <c:pt idx="94">
                  <c:v>124.10151564</c:v>
                </c:pt>
                <c:pt idx="95">
                  <c:v>127.64743947581817</c:v>
                </c:pt>
                <c:pt idx="96">
                  <c:v>128.16986777836365</c:v>
                </c:pt>
                <c:pt idx="97">
                  <c:v>116.44957289636363</c:v>
                </c:pt>
                <c:pt idx="98">
                  <c:v>116.28742563718183</c:v>
                </c:pt>
                <c:pt idx="99">
                  <c:v>127.16480845009093</c:v>
                </c:pt>
                <c:pt idx="100">
                  <c:v>127.47162148481816</c:v>
                </c:pt>
                <c:pt idx="101">
                  <c:v>127.58387518090906</c:v>
                </c:pt>
                <c:pt idx="102">
                  <c:v>130.71349550727271</c:v>
                </c:pt>
                <c:pt idx="103">
                  <c:v>131.24572825727273</c:v>
                </c:pt>
                <c:pt idx="104">
                  <c:v>119.17697237727273</c:v>
                </c:pt>
                <c:pt idx="105">
                  <c:v>118.94287200909092</c:v>
                </c:pt>
                <c:pt idx="106">
                  <c:v>129.97920948472728</c:v>
                </c:pt>
                <c:pt idx="107">
                  <c:v>130.49984491281819</c:v>
                </c:pt>
                <c:pt idx="108">
                  <c:v>130.77930990218178</c:v>
                </c:pt>
                <c:pt idx="109">
                  <c:v>133.81710381109087</c:v>
                </c:pt>
                <c:pt idx="110">
                  <c:v>133.83998055454543</c:v>
                </c:pt>
                <c:pt idx="111">
                  <c:v>121.571637162</c:v>
                </c:pt>
                <c:pt idx="112">
                  <c:v>121.18614779618181</c:v>
                </c:pt>
                <c:pt idx="113">
                  <c:v>131.44995169363634</c:v>
                </c:pt>
                <c:pt idx="114">
                  <c:v>131.07629403290909</c:v>
                </c:pt>
                <c:pt idx="115">
                  <c:v>130.14190380181819</c:v>
                </c:pt>
                <c:pt idx="116">
                  <c:v>132.21491931145457</c:v>
                </c:pt>
                <c:pt idx="117">
                  <c:v>131.6876458852727</c:v>
                </c:pt>
                <c:pt idx="118">
                  <c:v>118.25060798163638</c:v>
                </c:pt>
                <c:pt idx="119">
                  <c:v>116.92111983599999</c:v>
                </c:pt>
                <c:pt idx="120">
                  <c:v>126.25409309681817</c:v>
                </c:pt>
                <c:pt idx="121">
                  <c:v>125.72387359581816</c:v>
                </c:pt>
                <c:pt idx="122">
                  <c:v>124.60564992963637</c:v>
                </c:pt>
                <c:pt idx="123">
                  <c:v>126.99933396899999</c:v>
                </c:pt>
                <c:pt idx="124">
                  <c:v>127.09806614690908</c:v>
                </c:pt>
                <c:pt idx="125">
                  <c:v>114.82648459145452</c:v>
                </c:pt>
                <c:pt idx="126">
                  <c:v>114.39380294772727</c:v>
                </c:pt>
                <c:pt idx="127">
                  <c:v>125.0595551158182</c:v>
                </c:pt>
                <c:pt idx="128">
                  <c:v>125.34307669472727</c:v>
                </c:pt>
                <c:pt idx="129">
                  <c:v>125.47853444690909</c:v>
                </c:pt>
                <c:pt idx="130">
                  <c:v>128.58746181563635</c:v>
                </c:pt>
                <c:pt idx="131">
                  <c:v>128.67972871854548</c:v>
                </c:pt>
                <c:pt idx="132">
                  <c:v>116.68569993090907</c:v>
                </c:pt>
                <c:pt idx="133">
                  <c:v>115.87086974981821</c:v>
                </c:pt>
                <c:pt idx="134">
                  <c:v>126.09613870545456</c:v>
                </c:pt>
                <c:pt idx="135">
                  <c:v>125.34026880299999</c:v>
                </c:pt>
                <c:pt idx="136">
                  <c:v>124.4953044309091</c:v>
                </c:pt>
                <c:pt idx="137">
                  <c:v>126.58260433636363</c:v>
                </c:pt>
                <c:pt idx="138">
                  <c:v>125.68628838772727</c:v>
                </c:pt>
                <c:pt idx="139">
                  <c:v>112.78881718154548</c:v>
                </c:pt>
                <c:pt idx="140">
                  <c:v>111.28490922927273</c:v>
                </c:pt>
                <c:pt idx="141">
                  <c:v>120.49188838872728</c:v>
                </c:pt>
                <c:pt idx="142">
                  <c:v>119.67027962636361</c:v>
                </c:pt>
                <c:pt idx="143">
                  <c:v>118.6086474758182</c:v>
                </c:pt>
                <c:pt idx="144">
                  <c:v>120.81733512781818</c:v>
                </c:pt>
                <c:pt idx="145">
                  <c:v>120.36540862054545</c:v>
                </c:pt>
                <c:pt idx="146">
                  <c:v>108.15783071381816</c:v>
                </c:pt>
                <c:pt idx="147">
                  <c:v>107.21295018418181</c:v>
                </c:pt>
                <c:pt idx="148">
                  <c:v>116.68490836799998</c:v>
                </c:pt>
                <c:pt idx="149">
                  <c:v>116.49823574454544</c:v>
                </c:pt>
                <c:pt idx="150">
                  <c:v>115.75635856672729</c:v>
                </c:pt>
                <c:pt idx="151">
                  <c:v>117.77071419872728</c:v>
                </c:pt>
                <c:pt idx="152">
                  <c:v>108.81877317181815</c:v>
                </c:pt>
                <c:pt idx="153">
                  <c:v>105.09480951200001</c:v>
                </c:pt>
                <c:pt idx="154">
                  <c:v>113.87618463709092</c:v>
                </c:pt>
                <c:pt idx="155">
                  <c:v>113.15875245763638</c:v>
                </c:pt>
                <c:pt idx="156">
                  <c:v>112.20574344818183</c:v>
                </c:pt>
                <c:pt idx="157">
                  <c:v>111.2697101329091</c:v>
                </c:pt>
                <c:pt idx="158">
                  <c:v>112.17186919599999</c:v>
                </c:pt>
                <c:pt idx="159">
                  <c:v>102.55809854709092</c:v>
                </c:pt>
                <c:pt idx="160">
                  <c:v>98.254955063090932</c:v>
                </c:pt>
                <c:pt idx="161">
                  <c:v>105.5467107781818</c:v>
                </c:pt>
                <c:pt idx="162">
                  <c:v>104.24051016272728</c:v>
                </c:pt>
                <c:pt idx="163">
                  <c:v>102.26910987181819</c:v>
                </c:pt>
                <c:pt idx="164">
                  <c:v>100.62125474909092</c:v>
                </c:pt>
                <c:pt idx="165">
                  <c:v>101.47827829809091</c:v>
                </c:pt>
                <c:pt idx="166">
                  <c:v>92.047116422727299</c:v>
                </c:pt>
                <c:pt idx="167">
                  <c:v>87.988265708181814</c:v>
                </c:pt>
                <c:pt idx="168">
                  <c:v>95.266179178181829</c:v>
                </c:pt>
                <c:pt idx="169">
                  <c:v>94.026022102727282</c:v>
                </c:pt>
                <c:pt idx="170">
                  <c:v>92.777093845818158</c:v>
                </c:pt>
                <c:pt idx="171">
                  <c:v>91.586926566181802</c:v>
                </c:pt>
                <c:pt idx="172">
                  <c:v>92.435052358181821</c:v>
                </c:pt>
                <c:pt idx="173">
                  <c:v>83.525367702727252</c:v>
                </c:pt>
                <c:pt idx="174">
                  <c:v>79.023981294999999</c:v>
                </c:pt>
                <c:pt idx="175">
                  <c:v>85.481247548545468</c:v>
                </c:pt>
                <c:pt idx="176">
                  <c:v>83.560748812272706</c:v>
                </c:pt>
                <c:pt idx="177">
                  <c:v>81.666455440818169</c:v>
                </c:pt>
                <c:pt idx="178">
                  <c:v>79.619297998363635</c:v>
                </c:pt>
                <c:pt idx="179">
                  <c:v>74.644816192545463</c:v>
                </c:pt>
                <c:pt idx="180">
                  <c:v>67.373697230000005</c:v>
                </c:pt>
                <c:pt idx="181">
                  <c:v>64.047257660363641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35A-4637-A6D1-96BDD5F88411}"/>
            </c:ext>
          </c:extLst>
        </c:ser>
        <c:ser>
          <c:idx val="3"/>
          <c:order val="3"/>
          <c:tx>
            <c:strRef>
              <c:f>'Figure 2'!$H$3</c:f>
              <c:strCache>
                <c:ptCount val="1"/>
                <c:pt idx="0">
                  <c:v>SND Range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/>
          </c:spPr>
          <c:cat>
            <c:numRef>
              <c:f>'Figure 2'!$A$4:$A$185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2'!$H$4:$H$185</c:f>
              <c:numCache>
                <c:formatCode>0.0</c:formatCode>
                <c:ptCount val="182"/>
                <c:pt idx="0">
                  <c:v>65.180393542727273</c:v>
                </c:pt>
                <c:pt idx="1">
                  <c:v>67.338926084545477</c:v>
                </c:pt>
                <c:pt idx="2">
                  <c:v>69.357350348000011</c:v>
                </c:pt>
                <c:pt idx="3">
                  <c:v>71.583883433454545</c:v>
                </c:pt>
                <c:pt idx="4">
                  <c:v>70.137779293090929</c:v>
                </c:pt>
                <c:pt idx="5">
                  <c:v>71.96760498372727</c:v>
                </c:pt>
                <c:pt idx="6">
                  <c:v>77.711053578909087</c:v>
                </c:pt>
                <c:pt idx="7">
                  <c:v>79.727633950545467</c:v>
                </c:pt>
                <c:pt idx="8">
                  <c:v>82.035187935999986</c:v>
                </c:pt>
                <c:pt idx="9">
                  <c:v>84.057977834545454</c:v>
                </c:pt>
                <c:pt idx="10">
                  <c:v>86.481015582454546</c:v>
                </c:pt>
                <c:pt idx="11">
                  <c:v>84.469920304000013</c:v>
                </c:pt>
                <c:pt idx="12">
                  <c:v>85.84436951090909</c:v>
                </c:pt>
                <c:pt idx="13">
                  <c:v>91.850464814545433</c:v>
                </c:pt>
                <c:pt idx="14">
                  <c:v>93.442393002000003</c:v>
                </c:pt>
                <c:pt idx="15">
                  <c:v>94.320189980999999</c:v>
                </c:pt>
                <c:pt idx="16">
                  <c:v>95.191818550636384</c:v>
                </c:pt>
                <c:pt idx="17">
                  <c:v>96.353791629272735</c:v>
                </c:pt>
                <c:pt idx="18">
                  <c:v>92.385054793181823</c:v>
                </c:pt>
                <c:pt idx="19">
                  <c:v>92.50311821636366</c:v>
                </c:pt>
                <c:pt idx="20">
                  <c:v>97.543798789818197</c:v>
                </c:pt>
                <c:pt idx="21">
                  <c:v>97.98782095</c:v>
                </c:pt>
                <c:pt idx="22">
                  <c:v>98.579123605454555</c:v>
                </c:pt>
                <c:pt idx="23">
                  <c:v>99.170742471818187</c:v>
                </c:pt>
                <c:pt idx="24">
                  <c:v>100.20324731954545</c:v>
                </c:pt>
                <c:pt idx="25">
                  <c:v>96.048298120909095</c:v>
                </c:pt>
                <c:pt idx="26">
                  <c:v>96.298798029000011</c:v>
                </c:pt>
                <c:pt idx="27">
                  <c:v>101.81804331054545</c:v>
                </c:pt>
                <c:pt idx="28">
                  <c:v>102.40267719054546</c:v>
                </c:pt>
                <c:pt idx="29">
                  <c:v>102.55889369872727</c:v>
                </c:pt>
                <c:pt idx="30">
                  <c:v>102.57969845536364</c:v>
                </c:pt>
                <c:pt idx="31">
                  <c:v>102.89770112227275</c:v>
                </c:pt>
                <c:pt idx="32">
                  <c:v>97.517782099000016</c:v>
                </c:pt>
                <c:pt idx="33">
                  <c:v>96.662755411363648</c:v>
                </c:pt>
                <c:pt idx="34">
                  <c:v>100.90713498354546</c:v>
                </c:pt>
                <c:pt idx="35">
                  <c:v>100.3490699869091</c:v>
                </c:pt>
                <c:pt idx="36">
                  <c:v>99.636991223636386</c:v>
                </c:pt>
                <c:pt idx="37">
                  <c:v>99.219242809818184</c:v>
                </c:pt>
                <c:pt idx="38">
                  <c:v>99.82044156545453</c:v>
                </c:pt>
                <c:pt idx="39">
                  <c:v>95.550267567818182</c:v>
                </c:pt>
                <c:pt idx="40">
                  <c:v>95.662328566000014</c:v>
                </c:pt>
                <c:pt idx="41">
                  <c:v>102.01675239272727</c:v>
                </c:pt>
                <c:pt idx="42">
                  <c:v>103.76202024</c:v>
                </c:pt>
                <c:pt idx="43">
                  <c:v>105.35657782727272</c:v>
                </c:pt>
                <c:pt idx="44">
                  <c:v>107.38872814454544</c:v>
                </c:pt>
                <c:pt idx="45">
                  <c:v>109.89663017818184</c:v>
                </c:pt>
                <c:pt idx="46">
                  <c:v>106.2588553870909</c:v>
                </c:pt>
                <c:pt idx="47">
                  <c:v>107.7116082050909</c:v>
                </c:pt>
                <c:pt idx="48">
                  <c:v>114.8134257843636</c:v>
                </c:pt>
                <c:pt idx="49">
                  <c:v>115.97896673018181</c:v>
                </c:pt>
                <c:pt idx="50">
                  <c:v>117.00032658236363</c:v>
                </c:pt>
                <c:pt idx="51">
                  <c:v>118.17091421672725</c:v>
                </c:pt>
                <c:pt idx="52">
                  <c:v>119.413488375</c:v>
                </c:pt>
                <c:pt idx="53">
                  <c:v>114.64252914272726</c:v>
                </c:pt>
                <c:pt idx="54">
                  <c:v>115.10864406572728</c:v>
                </c:pt>
                <c:pt idx="55">
                  <c:v>121.70516752609089</c:v>
                </c:pt>
                <c:pt idx="56">
                  <c:v>122.7380727409091</c:v>
                </c:pt>
                <c:pt idx="57">
                  <c:v>123.61510902181817</c:v>
                </c:pt>
                <c:pt idx="58">
                  <c:v>124.21055531454545</c:v>
                </c:pt>
                <c:pt idx="59">
                  <c:v>125.18406222545454</c:v>
                </c:pt>
                <c:pt idx="60">
                  <c:v>119.73011224145455</c:v>
                </c:pt>
                <c:pt idx="61">
                  <c:v>119.7668779390909</c:v>
                </c:pt>
                <c:pt idx="62">
                  <c:v>125.87281014690909</c:v>
                </c:pt>
                <c:pt idx="63">
                  <c:v>126.17653615690909</c:v>
                </c:pt>
                <c:pt idx="64">
                  <c:v>126.771974204</c:v>
                </c:pt>
                <c:pt idx="65">
                  <c:v>127.51213893218178</c:v>
                </c:pt>
                <c:pt idx="66">
                  <c:v>128.49766671927273</c:v>
                </c:pt>
                <c:pt idx="67">
                  <c:v>123.44273582745454</c:v>
                </c:pt>
                <c:pt idx="68">
                  <c:v>123.88395051645456</c:v>
                </c:pt>
                <c:pt idx="69">
                  <c:v>131.2063436948182</c:v>
                </c:pt>
                <c:pt idx="70">
                  <c:v>132.2355511609091</c:v>
                </c:pt>
                <c:pt idx="71">
                  <c:v>133.40816329145454</c:v>
                </c:pt>
                <c:pt idx="72">
                  <c:v>133.86058345227272</c:v>
                </c:pt>
                <c:pt idx="73">
                  <c:v>134.72361492072724</c:v>
                </c:pt>
                <c:pt idx="74">
                  <c:v>128.82657824909091</c:v>
                </c:pt>
                <c:pt idx="75">
                  <c:v>128.42299118790908</c:v>
                </c:pt>
                <c:pt idx="76">
                  <c:v>134.66766563727276</c:v>
                </c:pt>
                <c:pt idx="77">
                  <c:v>134.68897565727269</c:v>
                </c:pt>
                <c:pt idx="78">
                  <c:v>134.99233434363637</c:v>
                </c:pt>
                <c:pt idx="79">
                  <c:v>135.15723777900001</c:v>
                </c:pt>
                <c:pt idx="80">
                  <c:v>133.32840436145455</c:v>
                </c:pt>
                <c:pt idx="81">
                  <c:v>125.84338850781819</c:v>
                </c:pt>
                <c:pt idx="82">
                  <c:v>126.66566056800002</c:v>
                </c:pt>
                <c:pt idx="83">
                  <c:v>136.09730394318183</c:v>
                </c:pt>
                <c:pt idx="84">
                  <c:v>134.87268441681817</c:v>
                </c:pt>
                <c:pt idx="85">
                  <c:v>128.87669528090908</c:v>
                </c:pt>
                <c:pt idx="86">
                  <c:v>130.75186460290911</c:v>
                </c:pt>
                <c:pt idx="87">
                  <c:v>136.89351922872726</c:v>
                </c:pt>
                <c:pt idx="88">
                  <c:v>130.66611101463639</c:v>
                </c:pt>
                <c:pt idx="89">
                  <c:v>130.80887142272726</c:v>
                </c:pt>
                <c:pt idx="90">
                  <c:v>136.54072782509093</c:v>
                </c:pt>
                <c:pt idx="91">
                  <c:v>136.00306967636365</c:v>
                </c:pt>
                <c:pt idx="92">
                  <c:v>130.07571200799998</c:v>
                </c:pt>
                <c:pt idx="93">
                  <c:v>142.20538831936364</c:v>
                </c:pt>
                <c:pt idx="94">
                  <c:v>140.96589527272727</c:v>
                </c:pt>
                <c:pt idx="95">
                  <c:v>134.78916264836366</c:v>
                </c:pt>
                <c:pt idx="96">
                  <c:v>134.78826901272731</c:v>
                </c:pt>
                <c:pt idx="97">
                  <c:v>141.91670748563632</c:v>
                </c:pt>
                <c:pt idx="98">
                  <c:v>142.81596722100002</c:v>
                </c:pt>
                <c:pt idx="99">
                  <c:v>143.71662298499999</c:v>
                </c:pt>
                <c:pt idx="100">
                  <c:v>144.76195010036361</c:v>
                </c:pt>
                <c:pt idx="101">
                  <c:v>145.81807940509094</c:v>
                </c:pt>
                <c:pt idx="102">
                  <c:v>139.55638909090905</c:v>
                </c:pt>
                <c:pt idx="103">
                  <c:v>139.54148278590907</c:v>
                </c:pt>
                <c:pt idx="104">
                  <c:v>145.73657292145455</c:v>
                </c:pt>
                <c:pt idx="105">
                  <c:v>145.17631331636363</c:v>
                </c:pt>
                <c:pt idx="106">
                  <c:v>144.32379953963635</c:v>
                </c:pt>
                <c:pt idx="107">
                  <c:v>142.59475247854547</c:v>
                </c:pt>
                <c:pt idx="108">
                  <c:v>141.30212681709091</c:v>
                </c:pt>
                <c:pt idx="109">
                  <c:v>132.87856024418181</c:v>
                </c:pt>
                <c:pt idx="110">
                  <c:v>130.79542505481817</c:v>
                </c:pt>
                <c:pt idx="111">
                  <c:v>135.38254589890914</c:v>
                </c:pt>
                <c:pt idx="112">
                  <c:v>133.35820535563639</c:v>
                </c:pt>
                <c:pt idx="113">
                  <c:v>132.06400776545453</c:v>
                </c:pt>
                <c:pt idx="114">
                  <c:v>130.76987405672728</c:v>
                </c:pt>
                <c:pt idx="115">
                  <c:v>130.90429269636363</c:v>
                </c:pt>
                <c:pt idx="116">
                  <c:v>124.22595409963637</c:v>
                </c:pt>
                <c:pt idx="117">
                  <c:v>123.42442320545459</c:v>
                </c:pt>
                <c:pt idx="118">
                  <c:v>130.27235909181815</c:v>
                </c:pt>
                <c:pt idx="119">
                  <c:v>130.88055467018182</c:v>
                </c:pt>
                <c:pt idx="120">
                  <c:v>131.4866086372727</c:v>
                </c:pt>
                <c:pt idx="121">
                  <c:v>132.68141375018186</c:v>
                </c:pt>
                <c:pt idx="122">
                  <c:v>134.29154123199996</c:v>
                </c:pt>
                <c:pt idx="123">
                  <c:v>128.99717894536363</c:v>
                </c:pt>
                <c:pt idx="124">
                  <c:v>129.15611224545458</c:v>
                </c:pt>
                <c:pt idx="125">
                  <c:v>136.28819520272731</c:v>
                </c:pt>
                <c:pt idx="126">
                  <c:v>137.045197995</c:v>
                </c:pt>
                <c:pt idx="127">
                  <c:v>137.21466538472723</c:v>
                </c:pt>
                <c:pt idx="128">
                  <c:v>137.38313157390908</c:v>
                </c:pt>
                <c:pt idx="129">
                  <c:v>137.98264827963638</c:v>
                </c:pt>
                <c:pt idx="130">
                  <c:v>131.11739846500001</c:v>
                </c:pt>
                <c:pt idx="131">
                  <c:v>130.43162611254544</c:v>
                </c:pt>
                <c:pt idx="132">
                  <c:v>136.59590096536365</c:v>
                </c:pt>
                <c:pt idx="133">
                  <c:v>135.88557881509089</c:v>
                </c:pt>
                <c:pt idx="134">
                  <c:v>135.32553864981821</c:v>
                </c:pt>
                <c:pt idx="135">
                  <c:v>134.75557099800002</c:v>
                </c:pt>
                <c:pt idx="136">
                  <c:v>134.463736162</c:v>
                </c:pt>
                <c:pt idx="137">
                  <c:v>127.48328543454545</c:v>
                </c:pt>
                <c:pt idx="138">
                  <c:v>126.38785853590909</c:v>
                </c:pt>
                <c:pt idx="139">
                  <c:v>132.05447474881817</c:v>
                </c:pt>
                <c:pt idx="140">
                  <c:v>131.48989859727271</c:v>
                </c:pt>
                <c:pt idx="141">
                  <c:v>131.2174071732727</c:v>
                </c:pt>
                <c:pt idx="142">
                  <c:v>130.94498863800004</c:v>
                </c:pt>
                <c:pt idx="143">
                  <c:v>131.08408293718182</c:v>
                </c:pt>
                <c:pt idx="144">
                  <c:v>124.96502489800002</c:v>
                </c:pt>
                <c:pt idx="145">
                  <c:v>124.71896435818184</c:v>
                </c:pt>
                <c:pt idx="146">
                  <c:v>130.73921114672729</c:v>
                </c:pt>
                <c:pt idx="147">
                  <c:v>130.61420163927272</c:v>
                </c:pt>
                <c:pt idx="148">
                  <c:v>130.48939340163636</c:v>
                </c:pt>
                <c:pt idx="149">
                  <c:v>130.21731424090908</c:v>
                </c:pt>
                <c:pt idx="150">
                  <c:v>129.7636458741818</c:v>
                </c:pt>
                <c:pt idx="151">
                  <c:v>122.86463716799999</c:v>
                </c:pt>
                <c:pt idx="152">
                  <c:v>121.7819702909091</c:v>
                </c:pt>
                <c:pt idx="153">
                  <c:v>126.32861467199999</c:v>
                </c:pt>
                <c:pt idx="154">
                  <c:v>125.02425511145455</c:v>
                </c:pt>
                <c:pt idx="155">
                  <c:v>123.71993103272726</c:v>
                </c:pt>
                <c:pt idx="156">
                  <c:v>122.70883652109089</c:v>
                </c:pt>
                <c:pt idx="157">
                  <c:v>121.93859947499999</c:v>
                </c:pt>
                <c:pt idx="158">
                  <c:v>115.26101645836366</c:v>
                </c:pt>
                <c:pt idx="159">
                  <c:v>114.76302712836362</c:v>
                </c:pt>
                <c:pt idx="160">
                  <c:v>120.13723652818183</c:v>
                </c:pt>
                <c:pt idx="161">
                  <c:v>120.89433333090911</c:v>
                </c:pt>
                <c:pt idx="162">
                  <c:v>121.65563520000001</c:v>
                </c:pt>
                <c:pt idx="163">
                  <c:v>122.40964877272728</c:v>
                </c:pt>
                <c:pt idx="164">
                  <c:v>123.55907679772727</c:v>
                </c:pt>
                <c:pt idx="165">
                  <c:v>118.50222391636362</c:v>
                </c:pt>
                <c:pt idx="166">
                  <c:v>118.97964963327269</c:v>
                </c:pt>
                <c:pt idx="167">
                  <c:v>124.71001175454546</c:v>
                </c:pt>
                <c:pt idx="168">
                  <c:v>124.43112075818183</c:v>
                </c:pt>
                <c:pt idx="169">
                  <c:v>124.15648251409094</c:v>
                </c:pt>
                <c:pt idx="170">
                  <c:v>123.29159950181817</c:v>
                </c:pt>
                <c:pt idx="171">
                  <c:v>122.52117426890911</c:v>
                </c:pt>
                <c:pt idx="172">
                  <c:v>115.67918027781818</c:v>
                </c:pt>
                <c:pt idx="173">
                  <c:v>114.05312980363637</c:v>
                </c:pt>
                <c:pt idx="174">
                  <c:v>118.49837385763635</c:v>
                </c:pt>
                <c:pt idx="175">
                  <c:v>117.48384614045452</c:v>
                </c:pt>
                <c:pt idx="176">
                  <c:v>116.46815043454548</c:v>
                </c:pt>
                <c:pt idx="177">
                  <c:v>115.60046326236363</c:v>
                </c:pt>
                <c:pt idx="178">
                  <c:v>115.69286919272727</c:v>
                </c:pt>
                <c:pt idx="179">
                  <c:v>109.87599706745452</c:v>
                </c:pt>
                <c:pt idx="180">
                  <c:v>109.39475185018182</c:v>
                </c:pt>
                <c:pt idx="181">
                  <c:v>114.79837860945452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35A-4637-A6D1-96BDD5F88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3073775"/>
        <c:axId val="223072815"/>
      </c:areaChart>
      <c:lineChart>
        <c:grouping val="standard"/>
        <c:varyColors val="0"/>
        <c:ser>
          <c:idx val="0"/>
          <c:order val="0"/>
          <c:tx>
            <c:strRef>
              <c:f>'Figure 2'!$B$3</c:f>
              <c:strCache>
                <c:ptCount val="1"/>
                <c:pt idx="0">
                  <c:v>SND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'Figure 2'!$A$4:$A$185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2'!$B$4:$B$185</c:f>
              <c:numCache>
                <c:formatCode>0.0</c:formatCode>
                <c:ptCount val="182"/>
                <c:pt idx="0">
                  <c:v>58.494507441909093</c:v>
                </c:pt>
                <c:pt idx="1">
                  <c:v>64.498563735545446</c:v>
                </c:pt>
                <c:pt idx="2">
                  <c:v>66.236154327818184</c:v>
                </c:pt>
                <c:pt idx="3">
                  <c:v>67.206238055636362</c:v>
                </c:pt>
                <c:pt idx="4">
                  <c:v>68.352555256363644</c:v>
                </c:pt>
                <c:pt idx="5">
                  <c:v>69.568710730999996</c:v>
                </c:pt>
                <c:pt idx="6">
                  <c:v>66.908462746181812</c:v>
                </c:pt>
                <c:pt idx="7">
                  <c:v>67.842517751181816</c:v>
                </c:pt>
                <c:pt idx="8">
                  <c:v>74.675285860454551</c:v>
                </c:pt>
                <c:pt idx="9">
                  <c:v>76.58051826818182</c:v>
                </c:pt>
                <c:pt idx="10">
                  <c:v>78.672227074545447</c:v>
                </c:pt>
                <c:pt idx="11">
                  <c:v>79.778924933636361</c:v>
                </c:pt>
                <c:pt idx="12">
                  <c:v>81.489812441818188</c:v>
                </c:pt>
                <c:pt idx="13">
                  <c:v>78.875103604545444</c:v>
                </c:pt>
                <c:pt idx="14">
                  <c:v>80.715751340818173</c:v>
                </c:pt>
                <c:pt idx="15">
                  <c:v>88.52470312545455</c:v>
                </c:pt>
                <c:pt idx="16">
                  <c:v>89.512728705454549</c:v>
                </c:pt>
                <c:pt idx="17">
                  <c:v>91.159990584545454</c:v>
                </c:pt>
                <c:pt idx="18">
                  <c:v>93.427070888181817</c:v>
                </c:pt>
                <c:pt idx="19">
                  <c:v>94.126438385454549</c:v>
                </c:pt>
                <c:pt idx="20">
                  <c:v>89.960306322727277</c:v>
                </c:pt>
                <c:pt idx="21">
                  <c:v>91.508862937272738</c:v>
                </c:pt>
                <c:pt idx="22">
                  <c:v>99.523103792727269</c:v>
                </c:pt>
                <c:pt idx="23">
                  <c:v>101.46900392363636</c:v>
                </c:pt>
                <c:pt idx="24">
                  <c:v>103.62772534545455</c:v>
                </c:pt>
                <c:pt idx="25">
                  <c:v>105.31027564454546</c:v>
                </c:pt>
                <c:pt idx="26">
                  <c:v>107.49093192545455</c:v>
                </c:pt>
                <c:pt idx="27">
                  <c:v>103.9153921309091</c:v>
                </c:pt>
                <c:pt idx="28">
                  <c:v>104.87715410272726</c:v>
                </c:pt>
                <c:pt idx="29">
                  <c:v>113.36666244818183</c:v>
                </c:pt>
                <c:pt idx="30">
                  <c:v>116.20839463636364</c:v>
                </c:pt>
                <c:pt idx="31">
                  <c:v>117.45643425636364</c:v>
                </c:pt>
                <c:pt idx="32">
                  <c:v>118.75864567000001</c:v>
                </c:pt>
                <c:pt idx="33">
                  <c:v>120.13382208636364</c:v>
                </c:pt>
                <c:pt idx="34">
                  <c:v>115.50333403090909</c:v>
                </c:pt>
                <c:pt idx="35">
                  <c:v>117.15731492636363</c:v>
                </c:pt>
                <c:pt idx="36">
                  <c:v>125.59222385454547</c:v>
                </c:pt>
                <c:pt idx="37">
                  <c:v>127.53163732636362</c:v>
                </c:pt>
                <c:pt idx="38">
                  <c:v>129.58782331454546</c:v>
                </c:pt>
                <c:pt idx="39">
                  <c:v>131.34339281272727</c:v>
                </c:pt>
                <c:pt idx="40">
                  <c:v>132.42375047272725</c:v>
                </c:pt>
                <c:pt idx="41">
                  <c:v>127.09900936090908</c:v>
                </c:pt>
                <c:pt idx="42">
                  <c:v>128.26930707181816</c:v>
                </c:pt>
                <c:pt idx="43">
                  <c:v>136.60762207545454</c:v>
                </c:pt>
                <c:pt idx="44">
                  <c:v>138.16289978727272</c:v>
                </c:pt>
                <c:pt idx="45">
                  <c:v>140.42689909999999</c:v>
                </c:pt>
                <c:pt idx="46">
                  <c:v>142.89518515272727</c:v>
                </c:pt>
                <c:pt idx="47">
                  <c:v>144.7314078990909</c:v>
                </c:pt>
                <c:pt idx="48">
                  <c:v>140.1688735909091</c:v>
                </c:pt>
                <c:pt idx="49">
                  <c:v>141.41523953909089</c:v>
                </c:pt>
                <c:pt idx="50">
                  <c:v>150.70064036090906</c:v>
                </c:pt>
                <c:pt idx="51">
                  <c:v>152.07695115454547</c:v>
                </c:pt>
                <c:pt idx="52">
                  <c:v>153.5288894290909</c:v>
                </c:pt>
                <c:pt idx="53">
                  <c:v>154.59790622272726</c:v>
                </c:pt>
                <c:pt idx="54">
                  <c:v>154.92963504363635</c:v>
                </c:pt>
                <c:pt idx="55">
                  <c:v>147.80313117</c:v>
                </c:pt>
                <c:pt idx="56">
                  <c:v>148.50942612818181</c:v>
                </c:pt>
                <c:pt idx="57">
                  <c:v>158.03420401454548</c:v>
                </c:pt>
                <c:pt idx="58">
                  <c:v>159.7351478109091</c:v>
                </c:pt>
                <c:pt idx="59">
                  <c:v>161.90212332636361</c:v>
                </c:pt>
                <c:pt idx="60">
                  <c:v>164.06154527363634</c:v>
                </c:pt>
                <c:pt idx="61">
                  <c:v>165.58344173545456</c:v>
                </c:pt>
                <c:pt idx="62">
                  <c:v>158.16680217999999</c:v>
                </c:pt>
                <c:pt idx="63">
                  <c:v>157.99527393818181</c:v>
                </c:pt>
                <c:pt idx="64">
                  <c:v>167.74788567181818</c:v>
                </c:pt>
                <c:pt idx="65">
                  <c:v>167.96420755636365</c:v>
                </c:pt>
                <c:pt idx="66">
                  <c:v>168.12361950454545</c:v>
                </c:pt>
                <c:pt idx="67">
                  <c:v>168.39377757</c:v>
                </c:pt>
                <c:pt idx="68">
                  <c:v>168.84368590090909</c:v>
                </c:pt>
                <c:pt idx="69">
                  <c:v>161.2772587409091</c:v>
                </c:pt>
                <c:pt idx="70">
                  <c:v>161.69744854727273</c:v>
                </c:pt>
                <c:pt idx="71">
                  <c:v>172.38168186272728</c:v>
                </c:pt>
                <c:pt idx="72">
                  <c:v>173.81027873818184</c:v>
                </c:pt>
                <c:pt idx="73">
                  <c:v>175.18607692636365</c:v>
                </c:pt>
                <c:pt idx="74">
                  <c:v>176.21892895000002</c:v>
                </c:pt>
                <c:pt idx="75">
                  <c:v>176.62648402909093</c:v>
                </c:pt>
                <c:pt idx="76">
                  <c:v>168.12012641909089</c:v>
                </c:pt>
                <c:pt idx="77">
                  <c:v>168.49518549636363</c:v>
                </c:pt>
                <c:pt idx="78">
                  <c:v>178.76887011636364</c:v>
                </c:pt>
                <c:pt idx="79">
                  <c:v>179.39775805818184</c:v>
                </c:pt>
                <c:pt idx="80">
                  <c:v>178.62174112818184</c:v>
                </c:pt>
                <c:pt idx="81">
                  <c:v>179.15852117909091</c:v>
                </c:pt>
                <c:pt idx="82">
                  <c:v>175.47875175454544</c:v>
                </c:pt>
                <c:pt idx="83">
                  <c:v>163.85329644636366</c:v>
                </c:pt>
                <c:pt idx="84">
                  <c:v>164.10211874727275</c:v>
                </c:pt>
                <c:pt idx="85">
                  <c:v>163.34225612636362</c:v>
                </c:pt>
                <c:pt idx="86">
                  <c:v>166.37924063818178</c:v>
                </c:pt>
                <c:pt idx="87">
                  <c:v>167.7460593490909</c:v>
                </c:pt>
                <c:pt idx="88">
                  <c:v>177.45508564090909</c:v>
                </c:pt>
                <c:pt idx="89">
                  <c:v>177.12160928</c:v>
                </c:pt>
                <c:pt idx="90">
                  <c:v>169.55261901636362</c:v>
                </c:pt>
                <c:pt idx="91">
                  <c:v>169.74684028181818</c:v>
                </c:pt>
                <c:pt idx="92">
                  <c:v>167.73455173818181</c:v>
                </c:pt>
                <c:pt idx="93">
                  <c:v>183.94700279727275</c:v>
                </c:pt>
                <c:pt idx="94">
                  <c:v>183.90966000363636</c:v>
                </c:pt>
                <c:pt idx="95">
                  <c:v>184.23937332818181</c:v>
                </c:pt>
                <c:pt idx="96">
                  <c:v>184.30848703727276</c:v>
                </c:pt>
                <c:pt idx="97">
                  <c:v>174.79148758727271</c:v>
                </c:pt>
                <c:pt idx="98">
                  <c:v>174.49332034727274</c:v>
                </c:pt>
                <c:pt idx="99">
                  <c:v>185.38098364909092</c:v>
                </c:pt>
                <c:pt idx="100">
                  <c:v>185.98930494272724</c:v>
                </c:pt>
                <c:pt idx="101">
                  <c:v>186.87737132454544</c:v>
                </c:pt>
                <c:pt idx="102">
                  <c:v>187.65250225636362</c:v>
                </c:pt>
                <c:pt idx="103">
                  <c:v>188.56486176454544</c:v>
                </c:pt>
                <c:pt idx="104">
                  <c:v>179.04871075181819</c:v>
                </c:pt>
                <c:pt idx="105">
                  <c:v>178.53234467818183</c:v>
                </c:pt>
                <c:pt idx="106">
                  <c:v>188.99420443818184</c:v>
                </c:pt>
                <c:pt idx="107">
                  <c:v>189.0864184209091</c:v>
                </c:pt>
                <c:pt idx="108">
                  <c:v>189.11773985363632</c:v>
                </c:pt>
                <c:pt idx="109">
                  <c:v>189.42768948636362</c:v>
                </c:pt>
                <c:pt idx="110">
                  <c:v>189.55688153636362</c:v>
                </c:pt>
                <c:pt idx="111">
                  <c:v>179.46741273000001</c:v>
                </c:pt>
                <c:pt idx="112">
                  <c:v>178.50677992272728</c:v>
                </c:pt>
                <c:pt idx="113">
                  <c:v>188.04881216454544</c:v>
                </c:pt>
                <c:pt idx="114">
                  <c:v>187.09962933909091</c:v>
                </c:pt>
                <c:pt idx="115">
                  <c:v>186.20181390272728</c:v>
                </c:pt>
                <c:pt idx="116">
                  <c:v>185.65446262909092</c:v>
                </c:pt>
                <c:pt idx="117">
                  <c:v>184.96236866999999</c:v>
                </c:pt>
                <c:pt idx="118">
                  <c:v>175.04350160818183</c:v>
                </c:pt>
                <c:pt idx="119">
                  <c:v>174.45586031181818</c:v>
                </c:pt>
                <c:pt idx="120">
                  <c:v>184.67631675636363</c:v>
                </c:pt>
                <c:pt idx="121">
                  <c:v>184.74220664363637</c:v>
                </c:pt>
                <c:pt idx="122">
                  <c:v>184.55198343363637</c:v>
                </c:pt>
                <c:pt idx="123">
                  <c:v>184.28472613909091</c:v>
                </c:pt>
                <c:pt idx="124">
                  <c:v>183.78712730545453</c:v>
                </c:pt>
                <c:pt idx="125">
                  <c:v>174.0312489590909</c:v>
                </c:pt>
                <c:pt idx="126">
                  <c:v>173.75562667818181</c:v>
                </c:pt>
                <c:pt idx="127">
                  <c:v>184.13809160090909</c:v>
                </c:pt>
                <c:pt idx="128">
                  <c:v>184.28439888545455</c:v>
                </c:pt>
                <c:pt idx="129">
                  <c:v>184.61395513818184</c:v>
                </c:pt>
                <c:pt idx="130">
                  <c:v>184.96093152999998</c:v>
                </c:pt>
                <c:pt idx="131">
                  <c:v>184.73876630818182</c:v>
                </c:pt>
                <c:pt idx="132">
                  <c:v>175.37351989454544</c:v>
                </c:pt>
                <c:pt idx="133">
                  <c:v>174.86223333909092</c:v>
                </c:pt>
                <c:pt idx="134">
                  <c:v>184.8056999418182</c:v>
                </c:pt>
                <c:pt idx="135">
                  <c:v>183.61691551999999</c:v>
                </c:pt>
                <c:pt idx="136">
                  <c:v>182.66964811545455</c:v>
                </c:pt>
                <c:pt idx="137">
                  <c:v>181.33864103181818</c:v>
                </c:pt>
                <c:pt idx="138">
                  <c:v>180.13244228636364</c:v>
                </c:pt>
                <c:pt idx="139">
                  <c:v>170.22296582090911</c:v>
                </c:pt>
                <c:pt idx="140">
                  <c:v>169.02293174181818</c:v>
                </c:pt>
                <c:pt idx="141">
                  <c:v>178.09236275818182</c:v>
                </c:pt>
                <c:pt idx="142">
                  <c:v>177.72108828181817</c:v>
                </c:pt>
                <c:pt idx="143">
                  <c:v>176.99930759181819</c:v>
                </c:pt>
                <c:pt idx="144">
                  <c:v>175.9200232718182</c:v>
                </c:pt>
                <c:pt idx="145">
                  <c:v>174.87740540181818</c:v>
                </c:pt>
                <c:pt idx="146">
                  <c:v>165.21836381272726</c:v>
                </c:pt>
                <c:pt idx="147">
                  <c:v>163.9889432390909</c:v>
                </c:pt>
                <c:pt idx="148">
                  <c:v>173.02925749181816</c:v>
                </c:pt>
                <c:pt idx="149">
                  <c:v>170.79223456363636</c:v>
                </c:pt>
                <c:pt idx="150">
                  <c:v>170.23051707363638</c:v>
                </c:pt>
                <c:pt idx="151">
                  <c:v>168.29580554272727</c:v>
                </c:pt>
                <c:pt idx="152">
                  <c:v>158.48561358999999</c:v>
                </c:pt>
                <c:pt idx="153">
                  <c:v>158.39429495636364</c:v>
                </c:pt>
                <c:pt idx="154">
                  <c:v>166.59548184545454</c:v>
                </c:pt>
                <c:pt idx="155">
                  <c:v>165.29786625000003</c:v>
                </c:pt>
                <c:pt idx="156">
                  <c:v>163.76407812090909</c:v>
                </c:pt>
                <c:pt idx="157">
                  <c:v>162.41001973090908</c:v>
                </c:pt>
                <c:pt idx="158">
                  <c:v>160.92530647545453</c:v>
                </c:pt>
                <c:pt idx="159">
                  <c:v>151.30077959181818</c:v>
                </c:pt>
                <c:pt idx="160">
                  <c:v>149.70022567454546</c:v>
                </c:pt>
                <c:pt idx="161">
                  <c:v>157.88511118363635</c:v>
                </c:pt>
                <c:pt idx="162">
                  <c:v>157.32660552272728</c:v>
                </c:pt>
                <c:pt idx="163">
                  <c:v>155.95237752636365</c:v>
                </c:pt>
                <c:pt idx="164">
                  <c:v>155.07603350545455</c:v>
                </c:pt>
                <c:pt idx="165">
                  <c:v>154.09890867999999</c:v>
                </c:pt>
                <c:pt idx="166">
                  <c:v>145.48951223909091</c:v>
                </c:pt>
                <c:pt idx="167">
                  <c:v>144.21846035727273</c:v>
                </c:pt>
                <c:pt idx="168">
                  <c:v>151.35612685090911</c:v>
                </c:pt>
                <c:pt idx="169">
                  <c:v>150.12526509363639</c:v>
                </c:pt>
                <c:pt idx="170">
                  <c:v>148.59053649454543</c:v>
                </c:pt>
                <c:pt idx="171">
                  <c:v>146.84738364272727</c:v>
                </c:pt>
                <c:pt idx="172">
                  <c:v>145.40170999454546</c:v>
                </c:pt>
                <c:pt idx="173">
                  <c:v>136.32774261181817</c:v>
                </c:pt>
                <c:pt idx="174">
                  <c:v>134.43157505636361</c:v>
                </c:pt>
                <c:pt idx="175">
                  <c:v>141.04593452818182</c:v>
                </c:pt>
                <c:pt idx="176">
                  <c:v>139.28218626636362</c:v>
                </c:pt>
                <c:pt idx="177">
                  <c:v>137.39711356090908</c:v>
                </c:pt>
                <c:pt idx="178">
                  <c:v>135.53751810818181</c:v>
                </c:pt>
                <c:pt idx="179">
                  <c:v>127.95659340545454</c:v>
                </c:pt>
                <c:pt idx="180">
                  <c:v>120.94329220818182</c:v>
                </c:pt>
                <c:pt idx="181">
                  <c:v>120.11502247090908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6-4F10-9307-1D941C4BEB9E}"/>
            </c:ext>
          </c:extLst>
        </c:ser>
        <c:ser>
          <c:idx val="1"/>
          <c:order val="1"/>
          <c:tx>
            <c:strRef>
              <c:f>'Figure 2'!$C$3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rgbClr val="6A8868"/>
              </a:solidFill>
              <a:round/>
            </a:ln>
            <a:effectLst/>
          </c:spPr>
          <c:marker>
            <c:symbol val="none"/>
          </c:marker>
          <c:cat>
            <c:numRef>
              <c:f>'Figure 2'!$A$4:$A$185</c:f>
              <c:numCache>
                <c:formatCode>d\-mmm</c:formatCode>
                <c:ptCount val="182"/>
                <c:pt idx="0">
                  <c:v>45566</c:v>
                </c:pt>
                <c:pt idx="1">
                  <c:v>45567</c:v>
                </c:pt>
                <c:pt idx="2">
                  <c:v>45568</c:v>
                </c:pt>
                <c:pt idx="3">
                  <c:v>45569</c:v>
                </c:pt>
                <c:pt idx="4">
                  <c:v>45570</c:v>
                </c:pt>
                <c:pt idx="5">
                  <c:v>45571</c:v>
                </c:pt>
                <c:pt idx="6">
                  <c:v>45572</c:v>
                </c:pt>
                <c:pt idx="7">
                  <c:v>45573</c:v>
                </c:pt>
                <c:pt idx="8">
                  <c:v>45574</c:v>
                </c:pt>
                <c:pt idx="9">
                  <c:v>45575</c:v>
                </c:pt>
                <c:pt idx="10">
                  <c:v>45576</c:v>
                </c:pt>
                <c:pt idx="11">
                  <c:v>45577</c:v>
                </c:pt>
                <c:pt idx="12">
                  <c:v>45578</c:v>
                </c:pt>
                <c:pt idx="13">
                  <c:v>45579</c:v>
                </c:pt>
                <c:pt idx="14">
                  <c:v>45580</c:v>
                </c:pt>
                <c:pt idx="15">
                  <c:v>45581</c:v>
                </c:pt>
                <c:pt idx="16">
                  <c:v>45582</c:v>
                </c:pt>
                <c:pt idx="17">
                  <c:v>45583</c:v>
                </c:pt>
                <c:pt idx="18">
                  <c:v>45584</c:v>
                </c:pt>
                <c:pt idx="19">
                  <c:v>45585</c:v>
                </c:pt>
                <c:pt idx="20">
                  <c:v>45586</c:v>
                </c:pt>
                <c:pt idx="21">
                  <c:v>45587</c:v>
                </c:pt>
                <c:pt idx="22">
                  <c:v>45588</c:v>
                </c:pt>
                <c:pt idx="23">
                  <c:v>45589</c:v>
                </c:pt>
                <c:pt idx="24">
                  <c:v>45590</c:v>
                </c:pt>
                <c:pt idx="25">
                  <c:v>45591</c:v>
                </c:pt>
                <c:pt idx="26">
                  <c:v>45592</c:v>
                </c:pt>
                <c:pt idx="27">
                  <c:v>45593</c:v>
                </c:pt>
                <c:pt idx="28">
                  <c:v>45594</c:v>
                </c:pt>
                <c:pt idx="29">
                  <c:v>45595</c:v>
                </c:pt>
                <c:pt idx="30">
                  <c:v>45596</c:v>
                </c:pt>
                <c:pt idx="31">
                  <c:v>45597</c:v>
                </c:pt>
                <c:pt idx="32">
                  <c:v>45598</c:v>
                </c:pt>
                <c:pt idx="33">
                  <c:v>45599</c:v>
                </c:pt>
                <c:pt idx="34">
                  <c:v>45600</c:v>
                </c:pt>
                <c:pt idx="35">
                  <c:v>45601</c:v>
                </c:pt>
                <c:pt idx="36">
                  <c:v>45602</c:v>
                </c:pt>
                <c:pt idx="37">
                  <c:v>45603</c:v>
                </c:pt>
                <c:pt idx="38">
                  <c:v>45604</c:v>
                </c:pt>
                <c:pt idx="39">
                  <c:v>45605</c:v>
                </c:pt>
                <c:pt idx="40">
                  <c:v>45606</c:v>
                </c:pt>
                <c:pt idx="41">
                  <c:v>45607</c:v>
                </c:pt>
                <c:pt idx="42">
                  <c:v>45608</c:v>
                </c:pt>
                <c:pt idx="43">
                  <c:v>45609</c:v>
                </c:pt>
                <c:pt idx="44">
                  <c:v>45610</c:v>
                </c:pt>
                <c:pt idx="45">
                  <c:v>45611</c:v>
                </c:pt>
                <c:pt idx="46">
                  <c:v>45612</c:v>
                </c:pt>
                <c:pt idx="47">
                  <c:v>45613</c:v>
                </c:pt>
                <c:pt idx="48">
                  <c:v>45614</c:v>
                </c:pt>
                <c:pt idx="49">
                  <c:v>45615</c:v>
                </c:pt>
                <c:pt idx="50">
                  <c:v>45616</c:v>
                </c:pt>
                <c:pt idx="51">
                  <c:v>45617</c:v>
                </c:pt>
                <c:pt idx="52">
                  <c:v>45618</c:v>
                </c:pt>
                <c:pt idx="53">
                  <c:v>45619</c:v>
                </c:pt>
                <c:pt idx="54">
                  <c:v>45620</c:v>
                </c:pt>
                <c:pt idx="55">
                  <c:v>45621</c:v>
                </c:pt>
                <c:pt idx="56">
                  <c:v>45622</c:v>
                </c:pt>
                <c:pt idx="57">
                  <c:v>45623</c:v>
                </c:pt>
                <c:pt idx="58">
                  <c:v>45624</c:v>
                </c:pt>
                <c:pt idx="59">
                  <c:v>45625</c:v>
                </c:pt>
                <c:pt idx="60">
                  <c:v>45626</c:v>
                </c:pt>
                <c:pt idx="61">
                  <c:v>45627</c:v>
                </c:pt>
                <c:pt idx="62">
                  <c:v>45628</c:v>
                </c:pt>
                <c:pt idx="63">
                  <c:v>45629</c:v>
                </c:pt>
                <c:pt idx="64">
                  <c:v>45630</c:v>
                </c:pt>
                <c:pt idx="65">
                  <c:v>45631</c:v>
                </c:pt>
                <c:pt idx="66">
                  <c:v>45632</c:v>
                </c:pt>
                <c:pt idx="67">
                  <c:v>45633</c:v>
                </c:pt>
                <c:pt idx="68">
                  <c:v>45634</c:v>
                </c:pt>
                <c:pt idx="69">
                  <c:v>45635</c:v>
                </c:pt>
                <c:pt idx="70">
                  <c:v>45636</c:v>
                </c:pt>
                <c:pt idx="71">
                  <c:v>45637</c:v>
                </c:pt>
                <c:pt idx="72">
                  <c:v>45638</c:v>
                </c:pt>
                <c:pt idx="73">
                  <c:v>45639</c:v>
                </c:pt>
                <c:pt idx="74">
                  <c:v>45640</c:v>
                </c:pt>
                <c:pt idx="75">
                  <c:v>45641</c:v>
                </c:pt>
                <c:pt idx="76">
                  <c:v>45642</c:v>
                </c:pt>
                <c:pt idx="77">
                  <c:v>45643</c:v>
                </c:pt>
                <c:pt idx="78">
                  <c:v>45644</c:v>
                </c:pt>
                <c:pt idx="79">
                  <c:v>45645</c:v>
                </c:pt>
                <c:pt idx="80">
                  <c:v>45646</c:v>
                </c:pt>
                <c:pt idx="81">
                  <c:v>45647</c:v>
                </c:pt>
                <c:pt idx="82">
                  <c:v>45648</c:v>
                </c:pt>
                <c:pt idx="83">
                  <c:v>45649</c:v>
                </c:pt>
                <c:pt idx="84">
                  <c:v>45650</c:v>
                </c:pt>
                <c:pt idx="85">
                  <c:v>45651</c:v>
                </c:pt>
                <c:pt idx="86">
                  <c:v>45652</c:v>
                </c:pt>
                <c:pt idx="87">
                  <c:v>45653</c:v>
                </c:pt>
                <c:pt idx="88">
                  <c:v>45654</c:v>
                </c:pt>
                <c:pt idx="89">
                  <c:v>45655</c:v>
                </c:pt>
                <c:pt idx="90">
                  <c:v>45656</c:v>
                </c:pt>
                <c:pt idx="91">
                  <c:v>45657</c:v>
                </c:pt>
                <c:pt idx="92">
                  <c:v>45658</c:v>
                </c:pt>
                <c:pt idx="93">
                  <c:v>45659</c:v>
                </c:pt>
                <c:pt idx="94">
                  <c:v>45660</c:v>
                </c:pt>
                <c:pt idx="95">
                  <c:v>45661</c:v>
                </c:pt>
                <c:pt idx="96">
                  <c:v>45662</c:v>
                </c:pt>
                <c:pt idx="97">
                  <c:v>45663</c:v>
                </c:pt>
                <c:pt idx="98">
                  <c:v>45664</c:v>
                </c:pt>
                <c:pt idx="99">
                  <c:v>45665</c:v>
                </c:pt>
                <c:pt idx="100">
                  <c:v>45666</c:v>
                </c:pt>
                <c:pt idx="101">
                  <c:v>45667</c:v>
                </c:pt>
                <c:pt idx="102">
                  <c:v>45668</c:v>
                </c:pt>
                <c:pt idx="103">
                  <c:v>45669</c:v>
                </c:pt>
                <c:pt idx="104">
                  <c:v>45670</c:v>
                </c:pt>
                <c:pt idx="105">
                  <c:v>45671</c:v>
                </c:pt>
                <c:pt idx="106">
                  <c:v>45672</c:v>
                </c:pt>
                <c:pt idx="107">
                  <c:v>45673</c:v>
                </c:pt>
                <c:pt idx="108">
                  <c:v>45674</c:v>
                </c:pt>
                <c:pt idx="109">
                  <c:v>45675</c:v>
                </c:pt>
                <c:pt idx="110">
                  <c:v>45676</c:v>
                </c:pt>
                <c:pt idx="111">
                  <c:v>45677</c:v>
                </c:pt>
                <c:pt idx="112">
                  <c:v>45678</c:v>
                </c:pt>
                <c:pt idx="113">
                  <c:v>45679</c:v>
                </c:pt>
                <c:pt idx="114">
                  <c:v>45680</c:v>
                </c:pt>
                <c:pt idx="115">
                  <c:v>45681</c:v>
                </c:pt>
                <c:pt idx="116">
                  <c:v>45682</c:v>
                </c:pt>
                <c:pt idx="117">
                  <c:v>45683</c:v>
                </c:pt>
                <c:pt idx="118">
                  <c:v>45684</c:v>
                </c:pt>
                <c:pt idx="119">
                  <c:v>45685</c:v>
                </c:pt>
                <c:pt idx="120">
                  <c:v>45686</c:v>
                </c:pt>
                <c:pt idx="121">
                  <c:v>45687</c:v>
                </c:pt>
                <c:pt idx="122">
                  <c:v>45688</c:v>
                </c:pt>
                <c:pt idx="123">
                  <c:v>45689</c:v>
                </c:pt>
                <c:pt idx="124">
                  <c:v>45690</c:v>
                </c:pt>
                <c:pt idx="125">
                  <c:v>45691</c:v>
                </c:pt>
                <c:pt idx="126">
                  <c:v>45692</c:v>
                </c:pt>
                <c:pt idx="127">
                  <c:v>45693</c:v>
                </c:pt>
                <c:pt idx="128">
                  <c:v>45694</c:v>
                </c:pt>
                <c:pt idx="129">
                  <c:v>45695</c:v>
                </c:pt>
                <c:pt idx="130">
                  <c:v>45696</c:v>
                </c:pt>
                <c:pt idx="131">
                  <c:v>45697</c:v>
                </c:pt>
                <c:pt idx="132">
                  <c:v>45698</c:v>
                </c:pt>
                <c:pt idx="133">
                  <c:v>45699</c:v>
                </c:pt>
                <c:pt idx="134">
                  <c:v>45700</c:v>
                </c:pt>
                <c:pt idx="135">
                  <c:v>45701</c:v>
                </c:pt>
                <c:pt idx="136">
                  <c:v>45702</c:v>
                </c:pt>
                <c:pt idx="137">
                  <c:v>45703</c:v>
                </c:pt>
                <c:pt idx="138">
                  <c:v>45704</c:v>
                </c:pt>
                <c:pt idx="139">
                  <c:v>45705</c:v>
                </c:pt>
                <c:pt idx="140">
                  <c:v>45706</c:v>
                </c:pt>
                <c:pt idx="141">
                  <c:v>45707</c:v>
                </c:pt>
                <c:pt idx="142">
                  <c:v>45708</c:v>
                </c:pt>
                <c:pt idx="143">
                  <c:v>45709</c:v>
                </c:pt>
                <c:pt idx="144">
                  <c:v>45710</c:v>
                </c:pt>
                <c:pt idx="145">
                  <c:v>45711</c:v>
                </c:pt>
                <c:pt idx="146">
                  <c:v>45712</c:v>
                </c:pt>
                <c:pt idx="147">
                  <c:v>45713</c:v>
                </c:pt>
                <c:pt idx="148">
                  <c:v>45714</c:v>
                </c:pt>
                <c:pt idx="149">
                  <c:v>45715</c:v>
                </c:pt>
                <c:pt idx="150">
                  <c:v>45716</c:v>
                </c:pt>
                <c:pt idx="151">
                  <c:v>45717</c:v>
                </c:pt>
                <c:pt idx="152">
                  <c:v>45718</c:v>
                </c:pt>
                <c:pt idx="153">
                  <c:v>45719</c:v>
                </c:pt>
                <c:pt idx="154">
                  <c:v>45720</c:v>
                </c:pt>
                <c:pt idx="155">
                  <c:v>45721</c:v>
                </c:pt>
                <c:pt idx="156">
                  <c:v>45722</c:v>
                </c:pt>
                <c:pt idx="157">
                  <c:v>45723</c:v>
                </c:pt>
                <c:pt idx="158">
                  <c:v>45724</c:v>
                </c:pt>
                <c:pt idx="159">
                  <c:v>45725</c:v>
                </c:pt>
                <c:pt idx="160">
                  <c:v>45726</c:v>
                </c:pt>
                <c:pt idx="161">
                  <c:v>45727</c:v>
                </c:pt>
                <c:pt idx="162">
                  <c:v>45728</c:v>
                </c:pt>
                <c:pt idx="163">
                  <c:v>45729</c:v>
                </c:pt>
                <c:pt idx="164">
                  <c:v>45730</c:v>
                </c:pt>
                <c:pt idx="165">
                  <c:v>45731</c:v>
                </c:pt>
                <c:pt idx="166">
                  <c:v>45732</c:v>
                </c:pt>
                <c:pt idx="167">
                  <c:v>45733</c:v>
                </c:pt>
                <c:pt idx="168">
                  <c:v>45734</c:v>
                </c:pt>
                <c:pt idx="169">
                  <c:v>45735</c:v>
                </c:pt>
                <c:pt idx="170">
                  <c:v>45736</c:v>
                </c:pt>
                <c:pt idx="171">
                  <c:v>45737</c:v>
                </c:pt>
                <c:pt idx="172">
                  <c:v>45738</c:v>
                </c:pt>
                <c:pt idx="173">
                  <c:v>45739</c:v>
                </c:pt>
                <c:pt idx="174">
                  <c:v>45740</c:v>
                </c:pt>
                <c:pt idx="175">
                  <c:v>45741</c:v>
                </c:pt>
                <c:pt idx="176">
                  <c:v>45742</c:v>
                </c:pt>
                <c:pt idx="177">
                  <c:v>45743</c:v>
                </c:pt>
                <c:pt idx="178">
                  <c:v>45744</c:v>
                </c:pt>
                <c:pt idx="179">
                  <c:v>45745</c:v>
                </c:pt>
                <c:pt idx="180">
                  <c:v>45746</c:v>
                </c:pt>
                <c:pt idx="181">
                  <c:v>45747</c:v>
                </c:pt>
              </c:numCache>
            </c:numRef>
          </c:cat>
          <c:val>
            <c:numRef>
              <c:f>'Figure 2'!$C$4:$C$185</c:f>
              <c:numCache>
                <c:formatCode>0.0</c:formatCode>
                <c:ptCount val="182"/>
                <c:pt idx="0">
                  <c:v>86.386806636363644</c:v>
                </c:pt>
                <c:pt idx="1">
                  <c:v>80.085453727272736</c:v>
                </c:pt>
                <c:pt idx="2">
                  <c:v>81.656912727272726</c:v>
                </c:pt>
                <c:pt idx="3">
                  <c:v>81.485294272727273</c:v>
                </c:pt>
                <c:pt idx="4">
                  <c:v>69.965681090909086</c:v>
                </c:pt>
                <c:pt idx="5">
                  <c:v>73.850550181818178</c:v>
                </c:pt>
                <c:pt idx="6">
                  <c:v>65.476187363636356</c:v>
                </c:pt>
                <c:pt idx="7">
                  <c:v>67.728201909090913</c:v>
                </c:pt>
                <c:pt idx="8">
                  <c:v>76.905092272727273</c:v>
                </c:pt>
                <c:pt idx="9">
                  <c:v>97.305234181818165</c:v>
                </c:pt>
                <c:pt idx="10">
                  <c:v>108.13926381818182</c:v>
                </c:pt>
                <c:pt idx="11">
                  <c:v>101.31925272727273</c:v>
                </c:pt>
                <c:pt idx="12">
                  <c:v>115.74541136363635</c:v>
                </c:pt>
                <c:pt idx="13">
                  <c:v>113.39681754545455</c:v>
                </c:pt>
                <c:pt idx="14">
                  <c:v>95.183115181818181</c:v>
                </c:pt>
                <c:pt idx="15">
                  <c:v>73.86043190909092</c:v>
                </c:pt>
                <c:pt idx="16">
                  <c:v>65.705812181818189</c:v>
                </c:pt>
                <c:pt idx="17">
                  <c:v>76.738458545454549</c:v>
                </c:pt>
                <c:pt idx="18">
                  <c:v>67.963018727272726</c:v>
                </c:pt>
                <c:pt idx="19">
                  <c:v>77.284269000000009</c:v>
                </c:pt>
                <c:pt idx="20">
                  <c:v>87.833978999999999</c:v>
                </c:pt>
                <c:pt idx="21">
                  <c:v>88.137309090909099</c:v>
                </c:pt>
                <c:pt idx="22">
                  <c:v>88.731784272727268</c:v>
                </c:pt>
                <c:pt idx="23">
                  <c:v>83.909314272727272</c:v>
                </c:pt>
                <c:pt idx="24">
                  <c:v>78.638806090909085</c:v>
                </c:pt>
                <c:pt idx="25">
                  <c:v>81.467750636363633</c:v>
                </c:pt>
                <c:pt idx="26">
                  <c:v>88.786279454545451</c:v>
                </c:pt>
                <c:pt idx="27">
                  <c:v>83.440224272727264</c:v>
                </c:pt>
                <c:pt idx="28">
                  <c:v>78.824942818181825</c:v>
                </c:pt>
                <c:pt idx="29">
                  <c:v>87.840527090909092</c:v>
                </c:pt>
                <c:pt idx="30">
                  <c:v>90.006925999999993</c:v>
                </c:pt>
                <c:pt idx="31">
                  <c:v>93.383419454545447</c:v>
                </c:pt>
                <c:pt idx="32">
                  <c:v>86.642942636363628</c:v>
                </c:pt>
                <c:pt idx="33">
                  <c:v>92.122974545454539</c:v>
                </c:pt>
                <c:pt idx="34">
                  <c:v>104.08470863636363</c:v>
                </c:pt>
                <c:pt idx="35">
                  <c:v>107.26950172727274</c:v>
                </c:pt>
                <c:pt idx="36">
                  <c:v>104.45974527272728</c:v>
                </c:pt>
                <c:pt idx="37">
                  <c:v>108.12095236363636</c:v>
                </c:pt>
                <c:pt idx="38">
                  <c:v>118.628073</c:v>
                </c:pt>
                <c:pt idx="39">
                  <c:v>119.36842654545455</c:v>
                </c:pt>
                <c:pt idx="40">
                  <c:v>112.24431136363637</c:v>
                </c:pt>
                <c:pt idx="41">
                  <c:v>121.94863363636364</c:v>
                </c:pt>
                <c:pt idx="42">
                  <c:v>135.18158190909091</c:v>
                </c:pt>
                <c:pt idx="43">
                  <c:v>129.48206409090909</c:v>
                </c:pt>
                <c:pt idx="44">
                  <c:v>120.15433763636364</c:v>
                </c:pt>
                <c:pt idx="45">
                  <c:v>128.64431681818184</c:v>
                </c:pt>
                <c:pt idx="46">
                  <c:v>122.23628681818182</c:v>
                </c:pt>
                <c:pt idx="47">
                  <c:v>134.57772436363638</c:v>
                </c:pt>
                <c:pt idx="48">
                  <c:v>161.06451790909091</c:v>
                </c:pt>
                <c:pt idx="49">
                  <c:v>190.25028827272729</c:v>
                </c:pt>
                <c:pt idx="50">
                  <c:v>207.11513854545456</c:v>
                </c:pt>
                <c:pt idx="51">
                  <c:v>215.99576454545456</c:v>
                </c:pt>
                <c:pt idx="52">
                  <c:v>201.88650518181819</c:v>
                </c:pt>
                <c:pt idx="53">
                  <c:v>161.66179099999999</c:v>
                </c:pt>
                <c:pt idx="54">
                  <c:v>111.0866220909091</c:v>
                </c:pt>
                <c:pt idx="55">
                  <c:v>137.5521472727273</c:v>
                </c:pt>
                <c:pt idx="56">
                  <c:v>156.25337963636363</c:v>
                </c:pt>
                <c:pt idx="57">
                  <c:v>178.73491618181819</c:v>
                </c:pt>
                <c:pt idx="58">
                  <c:v>195.72245309090911</c:v>
                </c:pt>
                <c:pt idx="59">
                  <c:v>164.52106572727271</c:v>
                </c:pt>
                <c:pt idx="60">
                  <c:v>118.64986554545455</c:v>
                </c:pt>
                <c:pt idx="61">
                  <c:v>108.20432654545453</c:v>
                </c:pt>
                <c:pt idx="62">
                  <c:v>141.92595254545452</c:v>
                </c:pt>
                <c:pt idx="63">
                  <c:v>169.13239763636363</c:v>
                </c:pt>
                <c:pt idx="64">
                  <c:v>170.21714454545454</c:v>
                </c:pt>
                <c:pt idx="65">
                  <c:v>139.0648220909091</c:v>
                </c:pt>
                <c:pt idx="66">
                  <c:v>156.65657818181819</c:v>
                </c:pt>
                <c:pt idx="67">
                  <c:v>165.73375218181818</c:v>
                </c:pt>
                <c:pt idx="68">
                  <c:v>170.67255790909093</c:v>
                </c:pt>
                <c:pt idx="69">
                  <c:v>175.67069845454546</c:v>
                </c:pt>
                <c:pt idx="70">
                  <c:v>182.87649245454546</c:v>
                </c:pt>
                <c:pt idx="71">
                  <c:v>187.154661</c:v>
                </c:pt>
                <c:pt idx="72">
                  <c:v>178.97762700000001</c:v>
                </c:pt>
                <c:pt idx="73">
                  <c:v>174.82513009090911</c:v>
                </c:pt>
                <c:pt idx="74">
                  <c:v>159.51465218181818</c:v>
                </c:pt>
                <c:pt idx="75">
                  <c:v>135.53288436363636</c:v>
                </c:pt>
                <c:pt idx="76">
                  <c:v>137.75595718181819</c:v>
                </c:pt>
                <c:pt idx="77">
                  <c:v>144.86273499999999</c:v>
                </c:pt>
                <c:pt idx="78">
                  <c:v>127.38987581818182</c:v>
                </c:pt>
                <c:pt idx="79">
                  <c:v>166.21767318181818</c:v>
                </c:pt>
                <c:pt idx="80">
                  <c:v>171.29428018181818</c:v>
                </c:pt>
                <c:pt idx="81">
                  <c:v>152.47817036363637</c:v>
                </c:pt>
                <c:pt idx="82">
                  <c:v>175.9770079090909</c:v>
                </c:pt>
                <c:pt idx="83">
                  <c:v>174.214159</c:v>
                </c:pt>
                <c:pt idx="84">
                  <c:v>129.86991109090911</c:v>
                </c:pt>
                <c:pt idx="85">
                  <c:v>118.03216281818182</c:v>
                </c:pt>
                <c:pt idx="86">
                  <c:v>133.14470872727273</c:v>
                </c:pt>
                <c:pt idx="87">
                  <c:v>155.41190018181817</c:v>
                </c:pt>
                <c:pt idx="88">
                  <c:v>157.11836327272727</c:v>
                </c:pt>
                <c:pt idx="89">
                  <c:v>148.47258954545455</c:v>
                </c:pt>
                <c:pt idx="90">
                  <c:v>144.33625809090907</c:v>
                </c:pt>
                <c:pt idx="91">
                  <c:v>140.69058309090909</c:v>
                </c:pt>
                <c:pt idx="92">
                  <c:v>146.08178463636364</c:v>
                </c:pt>
                <c:pt idx="93">
                  <c:v>200.00064054545456</c:v>
                </c:pt>
                <c:pt idx="94">
                  <c:v>214.45617363636364</c:v>
                </c:pt>
                <c:pt idx="95">
                  <c:v>210.16723254545457</c:v>
                </c:pt>
                <c:pt idx="96">
                  <c:v>185.60621272727275</c:v>
                </c:pt>
                <c:pt idx="97">
                  <c:v>196.27505136363635</c:v>
                </c:pt>
                <c:pt idx="98">
                  <c:v>214.63609609090909</c:v>
                </c:pt>
                <c:pt idx="99">
                  <c:v>239.33913100000001</c:v>
                </c:pt>
                <c:pt idx="100">
                  <c:v>236.92592590909092</c:v>
                </c:pt>
                <c:pt idx="101">
                  <c:v>249.86736718181817</c:v>
                </c:pt>
                <c:pt idx="102">
                  <c:v>234.1745187272727</c:v>
                </c:pt>
                <c:pt idx="103">
                  <c:v>214.3420811818182</c:v>
                </c:pt>
                <c:pt idx="104">
                  <c:v>202.15737972727274</c:v>
                </c:pt>
                <c:pt idx="105">
                  <c:v>169.60355263636362</c:v>
                </c:pt>
                <c:pt idx="106">
                  <c:v>156.13890154545453</c:v>
                </c:pt>
                <c:pt idx="107">
                  <c:v>174.27013681818181</c:v>
                </c:pt>
                <c:pt idx="108">
                  <c:v>175.87497018181818</c:v>
                </c:pt>
                <c:pt idx="109">
                  <c:v>186.28565627272727</c:v>
                </c:pt>
                <c:pt idx="110">
                  <c:v>198.63591872727275</c:v>
                </c:pt>
                <c:pt idx="111">
                  <c:v>199.84592463636363</c:v>
                </c:pt>
                <c:pt idx="112">
                  <c:v>192.00517872727272</c:v>
                </c:pt>
                <c:pt idx="113">
                  <c:v>197.24896954545454</c:v>
                </c:pt>
                <c:pt idx="114">
                  <c:v>193.47155409090911</c:v>
                </c:pt>
                <c:pt idx="115">
                  <c:v>175.6168650909091</c:v>
                </c:pt>
                <c:pt idx="116">
                  <c:v>174.92595336363635</c:v>
                </c:pt>
                <c:pt idx="117">
                  <c:v>187.65921209090911</c:v>
                </c:pt>
                <c:pt idx="118">
                  <c:v>178.19624890909091</c:v>
                </c:pt>
                <c:pt idx="119">
                  <c:v>168.88424190909092</c:v>
                </c:pt>
                <c:pt idx="120">
                  <c:v>175.89405254545454</c:v>
                </c:pt>
                <c:pt idx="121">
                  <c:v>185.66467263636363</c:v>
                </c:pt>
                <c:pt idx="122">
                  <c:v>180.39392472727272</c:v>
                </c:pt>
                <c:pt idx="123">
                  <c:v>173.37790154545453</c:v>
                </c:pt>
                <c:pt idx="124">
                  <c:v>170.188017</c:v>
                </c:pt>
                <c:pt idx="125">
                  <c:v>172.59991563636362</c:v>
                </c:pt>
                <c:pt idx="126">
                  <c:v>166.37997381818181</c:v>
                </c:pt>
                <c:pt idx="127">
                  <c:v>177.5979559090909</c:v>
                </c:pt>
                <c:pt idx="128">
                  <c:v>189.60075327272727</c:v>
                </c:pt>
                <c:pt idx="129">
                  <c:v>207.52357945454543</c:v>
                </c:pt>
                <c:pt idx="130">
                  <c:v>191.53015672727273</c:v>
                </c:pt>
                <c:pt idx="131">
                  <c:v>185.71102218181818</c:v>
                </c:pt>
                <c:pt idx="132">
                  <c:v>204.79581309090909</c:v>
                </c:pt>
                <c:pt idx="133">
                  <c:v>201.18218836363639</c:v>
                </c:pt>
                <c:pt idx="134">
                  <c:v>196.68669318181819</c:v>
                </c:pt>
                <c:pt idx="135">
                  <c:v>203.95701754545453</c:v>
                </c:pt>
                <c:pt idx="136">
                  <c:v>203.40762645454544</c:v>
                </c:pt>
                <c:pt idx="137">
                  <c:v>190.44563945454544</c:v>
                </c:pt>
                <c:pt idx="138">
                  <c:v>194.07543127272726</c:v>
                </c:pt>
                <c:pt idx="139">
                  <c:v>207.46413700000002</c:v>
                </c:pt>
                <c:pt idx="140">
                  <c:v>201.82641900000002</c:v>
                </c:pt>
                <c:pt idx="141">
                  <c:v>192.98283699999999</c:v>
                </c:pt>
                <c:pt idx="142">
                  <c:v>143.52214527272727</c:v>
                </c:pt>
                <c:pt idx="143">
                  <c:v>123.29109618181818</c:v>
                </c:pt>
                <c:pt idx="144">
                  <c:v>114.76966254545454</c:v>
                </c:pt>
                <c:pt idx="145">
                  <c:v>138.27312999999998</c:v>
                </c:pt>
                <c:pt idx="146">
                  <c:v>128.40997354545456</c:v>
                </c:pt>
                <c:pt idx="147">
                  <c:v>142.65763063636362</c:v>
                </c:pt>
                <c:pt idx="148">
                  <c:v>165.59289454545456</c:v>
                </c:pt>
                <c:pt idx="149">
                  <c:v>160.49871118181818</c:v>
                </c:pt>
                <c:pt idx="150">
                  <c:v>163.55187927272726</c:v>
                </c:pt>
                <c:pt idx="151">
                  <c:v>156.71183945454544</c:v>
                </c:pt>
                <c:pt idx="152">
                  <c:v>154.63685836363638</c:v>
                </c:pt>
                <c:pt idx="153">
                  <c:v>155.16943618181818</c:v>
                </c:pt>
                <c:pt idx="154">
                  <c:v>149.30565309090909</c:v>
                </c:pt>
                <c:pt idx="155">
                  <c:v>142.44844081818181</c:v>
                </c:pt>
                <c:pt idx="156">
                  <c:v>121.89816563636363</c:v>
                </c:pt>
                <c:pt idx="157">
                  <c:v>107.57302227272729</c:v>
                </c:pt>
                <c:pt idx="158">
                  <c:v>90.274070727272729</c:v>
                </c:pt>
                <c:pt idx="159">
                  <c:v>93.509680818181806</c:v>
                </c:pt>
                <c:pt idx="160">
                  <c:v>124.77968263636365</c:v>
                </c:pt>
                <c:pt idx="161">
                  <c:v>146.53937709090908</c:v>
                </c:pt>
                <c:pt idx="162">
                  <c:v>163.03899272727273</c:v>
                </c:pt>
                <c:pt idx="163">
                  <c:v>171.30384309090908</c:v>
                </c:pt>
                <c:pt idx="164">
                  <c:v>165.84632027272727</c:v>
                </c:pt>
                <c:pt idx="165">
                  <c:v>155.35302890909091</c:v>
                </c:pt>
                <c:pt idx="166">
                  <c:v>153.94855763636363</c:v>
                </c:pt>
                <c:pt idx="167">
                  <c:v>168.404864</c:v>
                </c:pt>
                <c:pt idx="168">
                  <c:v>150.68630636363636</c:v>
                </c:pt>
                <c:pt idx="169">
                  <c:v>134.09394945454545</c:v>
                </c:pt>
                <c:pt idx="170">
                  <c:v>100.24151454545454</c:v>
                </c:pt>
                <c:pt idx="171">
                  <c:v>99.825038090909089</c:v>
                </c:pt>
                <c:pt idx="172">
                  <c:v>87.49078672727272</c:v>
                </c:pt>
                <c:pt idx="173">
                  <c:v>106.30112645454545</c:v>
                </c:pt>
                <c:pt idx="174">
                  <c:v>112.77810063636365</c:v>
                </c:pt>
                <c:pt idx="175">
                  <c:v>110.56049627272728</c:v>
                </c:pt>
                <c:pt idx="176">
                  <c:v>97.494828909090913</c:v>
                </c:pt>
                <c:pt idx="177">
                  <c:v>96.214964000000009</c:v>
                </c:pt>
                <c:pt idx="178">
                  <c:v>105.00836190909091</c:v>
                </c:pt>
                <c:pt idx="179">
                  <c:v>107.16414718181818</c:v>
                </c:pt>
                <c:pt idx="180">
                  <c:v>86.903473272727268</c:v>
                </c:pt>
                <c:pt idx="181">
                  <c:v>89.750021181818184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96-4F10-9307-1D941C4BEB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3073775"/>
        <c:axId val="223072815"/>
      </c:lineChart>
      <c:dateAx>
        <c:axId val="223073775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072815"/>
        <c:crosses val="autoZero"/>
        <c:auto val="1"/>
        <c:lblOffset val="100"/>
        <c:baseTimeUnit val="days"/>
      </c:dateAx>
      <c:valAx>
        <c:axId val="223072815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Demand (mcm)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3073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Norway</a:t>
            </a:r>
            <a:r>
              <a:rPr lang="en-GB" sz="1050" baseline="0">
                <a:latin typeface="Tenorite" panose="00000500000000000000" pitchFamily="2" charset="0"/>
              </a:rPr>
              <a:t> Supply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30-31'!$E$5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30-31'!$D$6:$D$188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30-31'!$E$6:$E$188</c:f>
              <c:numCache>
                <c:formatCode>0.00</c:formatCode>
                <c:ptCount val="183"/>
                <c:pt idx="0">
                  <c:v>5.5900000000000005E-2</c:v>
                </c:pt>
                <c:pt idx="1">
                  <c:v>0.115</c:v>
                </c:pt>
                <c:pt idx="2">
                  <c:v>0.1671</c:v>
                </c:pt>
                <c:pt idx="3">
                  <c:v>0.2036</c:v>
                </c:pt>
                <c:pt idx="4">
                  <c:v>0.24839999999999998</c:v>
                </c:pt>
                <c:pt idx="5">
                  <c:v>0.29079999999999995</c:v>
                </c:pt>
                <c:pt idx="6">
                  <c:v>0.33889999999999998</c:v>
                </c:pt>
                <c:pt idx="7">
                  <c:v>0.37469999999999998</c:v>
                </c:pt>
                <c:pt idx="8">
                  <c:v>0.41739999999999999</c:v>
                </c:pt>
                <c:pt idx="9">
                  <c:v>0.48309999999999997</c:v>
                </c:pt>
                <c:pt idx="10">
                  <c:v>0.54779999999999995</c:v>
                </c:pt>
                <c:pt idx="11">
                  <c:v>0.62549999999999994</c:v>
                </c:pt>
                <c:pt idx="12">
                  <c:v>0.70140000000000002</c:v>
                </c:pt>
                <c:pt idx="13">
                  <c:v>0.78119999999999989</c:v>
                </c:pt>
                <c:pt idx="14">
                  <c:v>0.86229999999999996</c:v>
                </c:pt>
                <c:pt idx="15">
                  <c:v>0.93909999999999993</c:v>
                </c:pt>
                <c:pt idx="16">
                  <c:v>0.99949999999999983</c:v>
                </c:pt>
                <c:pt idx="17">
                  <c:v>1.0631999999999999</c:v>
                </c:pt>
                <c:pt idx="18">
                  <c:v>1.1234</c:v>
                </c:pt>
                <c:pt idx="19">
                  <c:v>1.1928999999999998</c:v>
                </c:pt>
                <c:pt idx="20">
                  <c:v>1.2501999999999998</c:v>
                </c:pt>
                <c:pt idx="21">
                  <c:v>1.3048999999999999</c:v>
                </c:pt>
                <c:pt idx="22">
                  <c:v>1.3669999999999998</c:v>
                </c:pt>
                <c:pt idx="23">
                  <c:v>1.4281999999999999</c:v>
                </c:pt>
                <c:pt idx="24">
                  <c:v>1.4835999999999998</c:v>
                </c:pt>
                <c:pt idx="25">
                  <c:v>1.5541999999999998</c:v>
                </c:pt>
                <c:pt idx="26">
                  <c:v>1.6261999999999999</c:v>
                </c:pt>
                <c:pt idx="27">
                  <c:v>1.6992999999999998</c:v>
                </c:pt>
                <c:pt idx="28">
                  <c:v>1.7754999999999999</c:v>
                </c:pt>
                <c:pt idx="29">
                  <c:v>1.8530999999999997</c:v>
                </c:pt>
                <c:pt idx="30">
                  <c:v>1.9329999999999998</c:v>
                </c:pt>
                <c:pt idx="31">
                  <c:v>2.0130999999999997</c:v>
                </c:pt>
                <c:pt idx="32">
                  <c:v>2.0970999999999993</c:v>
                </c:pt>
                <c:pt idx="33">
                  <c:v>2.1736999999999993</c:v>
                </c:pt>
                <c:pt idx="34">
                  <c:v>2.2537999999999991</c:v>
                </c:pt>
                <c:pt idx="35">
                  <c:v>2.333899999999999</c:v>
                </c:pt>
                <c:pt idx="36">
                  <c:v>2.412399999999999</c:v>
                </c:pt>
                <c:pt idx="37">
                  <c:v>2.4916999999999994</c:v>
                </c:pt>
                <c:pt idx="38">
                  <c:v>2.5793999999999992</c:v>
                </c:pt>
                <c:pt idx="39">
                  <c:v>2.6687999999999992</c:v>
                </c:pt>
                <c:pt idx="40">
                  <c:v>2.7599999999999989</c:v>
                </c:pt>
                <c:pt idx="41">
                  <c:v>2.8477999999999994</c:v>
                </c:pt>
                <c:pt idx="42">
                  <c:v>2.9340999999999995</c:v>
                </c:pt>
                <c:pt idx="43">
                  <c:v>3.0145999999999993</c:v>
                </c:pt>
                <c:pt idx="44">
                  <c:v>3.0984999999999996</c:v>
                </c:pt>
                <c:pt idx="45">
                  <c:v>3.1840999999999995</c:v>
                </c:pt>
                <c:pt idx="46">
                  <c:v>3.2702999999999993</c:v>
                </c:pt>
                <c:pt idx="47">
                  <c:v>3.3613999999999993</c:v>
                </c:pt>
                <c:pt idx="48">
                  <c:v>3.4589999999999992</c:v>
                </c:pt>
                <c:pt idx="49">
                  <c:v>3.5564999999999989</c:v>
                </c:pt>
                <c:pt idx="50">
                  <c:v>3.6538999999999993</c:v>
                </c:pt>
                <c:pt idx="51">
                  <c:v>3.7514999999999992</c:v>
                </c:pt>
                <c:pt idx="52">
                  <c:v>3.8474899999999987</c:v>
                </c:pt>
                <c:pt idx="53">
                  <c:v>3.9476899999999988</c:v>
                </c:pt>
                <c:pt idx="54">
                  <c:v>4.045189999999999</c:v>
                </c:pt>
                <c:pt idx="55">
                  <c:v>4.1441899999999983</c:v>
                </c:pt>
                <c:pt idx="56">
                  <c:v>4.2434899999999987</c:v>
                </c:pt>
                <c:pt idx="57">
                  <c:v>4.3423899999999982</c:v>
                </c:pt>
                <c:pt idx="58">
                  <c:v>4.4383899999999983</c:v>
                </c:pt>
                <c:pt idx="59">
                  <c:v>4.5396899999999984</c:v>
                </c:pt>
                <c:pt idx="60">
                  <c:v>4.6454899999999988</c:v>
                </c:pt>
                <c:pt idx="61">
                  <c:v>4.7487899999999987</c:v>
                </c:pt>
                <c:pt idx="62">
                  <c:v>4.857289999999999</c:v>
                </c:pt>
                <c:pt idx="63">
                  <c:v>4.9661899999999983</c:v>
                </c:pt>
                <c:pt idx="64">
                  <c:v>5.0723899999999986</c:v>
                </c:pt>
                <c:pt idx="65">
                  <c:v>5.1792799999999986</c:v>
                </c:pt>
                <c:pt idx="66">
                  <c:v>5.2885799999999987</c:v>
                </c:pt>
                <c:pt idx="67">
                  <c:v>5.3975799999999987</c:v>
                </c:pt>
                <c:pt idx="68">
                  <c:v>5.5033799999999991</c:v>
                </c:pt>
                <c:pt idx="69">
                  <c:v>5.6095799999999993</c:v>
                </c:pt>
                <c:pt idx="70">
                  <c:v>5.7182799999999991</c:v>
                </c:pt>
                <c:pt idx="71">
                  <c:v>5.8263799999999994</c:v>
                </c:pt>
                <c:pt idx="72">
                  <c:v>5.9359799999999998</c:v>
                </c:pt>
                <c:pt idx="73">
                  <c:v>6.0445739393939393</c:v>
                </c:pt>
                <c:pt idx="74">
                  <c:v>6.1526739393939396</c:v>
                </c:pt>
                <c:pt idx="75">
                  <c:v>6.2585739393939397</c:v>
                </c:pt>
                <c:pt idx="76">
                  <c:v>6.3602739393939389</c:v>
                </c:pt>
                <c:pt idx="77">
                  <c:v>6.4553739393939393</c:v>
                </c:pt>
                <c:pt idx="78">
                  <c:v>6.5517739393939394</c:v>
                </c:pt>
                <c:pt idx="79">
                  <c:v>6.6528739393939391</c:v>
                </c:pt>
                <c:pt idx="80">
                  <c:v>6.7495739393939393</c:v>
                </c:pt>
                <c:pt idx="81">
                  <c:v>6.84417393939394</c:v>
                </c:pt>
                <c:pt idx="82">
                  <c:v>6.9396739393939395</c:v>
                </c:pt>
                <c:pt idx="83">
                  <c:v>7.0284739393939395</c:v>
                </c:pt>
                <c:pt idx="84">
                  <c:v>7.1221739393939396</c:v>
                </c:pt>
                <c:pt idx="85">
                  <c:v>7.2152739393939402</c:v>
                </c:pt>
                <c:pt idx="86">
                  <c:v>7.3092739393939397</c:v>
                </c:pt>
                <c:pt idx="87">
                  <c:v>7.4039639393939396</c:v>
                </c:pt>
                <c:pt idx="88">
                  <c:v>7.4922639393939399</c:v>
                </c:pt>
                <c:pt idx="89">
                  <c:v>7.5854639393939394</c:v>
                </c:pt>
                <c:pt idx="90">
                  <c:v>7.6803639393939394</c:v>
                </c:pt>
                <c:pt idx="91">
                  <c:v>7.7763639393939394</c:v>
                </c:pt>
                <c:pt idx="92">
                  <c:v>7.8714539393939393</c:v>
                </c:pt>
                <c:pt idx="93">
                  <c:v>7.96455393939394</c:v>
                </c:pt>
                <c:pt idx="94">
                  <c:v>8.0574539393939393</c:v>
                </c:pt>
                <c:pt idx="95">
                  <c:v>8.1461539393939386</c:v>
                </c:pt>
                <c:pt idx="96">
                  <c:v>8.2464539393939393</c:v>
                </c:pt>
                <c:pt idx="97">
                  <c:v>8.3472539393939389</c:v>
                </c:pt>
                <c:pt idx="98">
                  <c:v>8.4518539393939385</c:v>
                </c:pt>
                <c:pt idx="99">
                  <c:v>8.5548539393939382</c:v>
                </c:pt>
                <c:pt idx="100">
                  <c:v>8.645653939393938</c:v>
                </c:pt>
                <c:pt idx="101">
                  <c:v>8.7468539393939384</c:v>
                </c:pt>
                <c:pt idx="102">
                  <c:v>8.8462539393939394</c:v>
                </c:pt>
                <c:pt idx="103">
                  <c:v>8.9354539393939394</c:v>
                </c:pt>
                <c:pt idx="104">
                  <c:v>9.0341539393939403</c:v>
                </c:pt>
                <c:pt idx="105">
                  <c:v>9.1210539393939403</c:v>
                </c:pt>
                <c:pt idx="106">
                  <c:v>9.211553939393939</c:v>
                </c:pt>
                <c:pt idx="107">
                  <c:v>9.3053539393939388</c:v>
                </c:pt>
                <c:pt idx="108">
                  <c:v>9.4076539393939385</c:v>
                </c:pt>
                <c:pt idx="109">
                  <c:v>9.5151539393939384</c:v>
                </c:pt>
                <c:pt idx="110">
                  <c:v>9.6069539393939376</c:v>
                </c:pt>
                <c:pt idx="111">
                  <c:v>9.6984539393939375</c:v>
                </c:pt>
                <c:pt idx="112">
                  <c:v>9.7896539393939381</c:v>
                </c:pt>
                <c:pt idx="113">
                  <c:v>9.8751439393939382</c:v>
                </c:pt>
                <c:pt idx="114">
                  <c:v>9.9602439393939388</c:v>
                </c:pt>
                <c:pt idx="115">
                  <c:v>10.045743939393939</c:v>
                </c:pt>
                <c:pt idx="116">
                  <c:v>10.133643939393938</c:v>
                </c:pt>
                <c:pt idx="117">
                  <c:v>10.221043939393939</c:v>
                </c:pt>
                <c:pt idx="118">
                  <c:v>10.309543939393938</c:v>
                </c:pt>
                <c:pt idx="119">
                  <c:v>10.396843939393937</c:v>
                </c:pt>
                <c:pt idx="120">
                  <c:v>10.479643939393936</c:v>
                </c:pt>
                <c:pt idx="121">
                  <c:v>10.564243939393936</c:v>
                </c:pt>
                <c:pt idx="122">
                  <c:v>10.641843939393937</c:v>
                </c:pt>
                <c:pt idx="123">
                  <c:v>10.733843939393937</c:v>
                </c:pt>
                <c:pt idx="124">
                  <c:v>10.817043939393939</c:v>
                </c:pt>
                <c:pt idx="125">
                  <c:v>10.893443939393938</c:v>
                </c:pt>
                <c:pt idx="126">
                  <c:v>10.943243939393936</c:v>
                </c:pt>
                <c:pt idx="127">
                  <c:v>10.999843939393937</c:v>
                </c:pt>
                <c:pt idx="128">
                  <c:v>11.065243939393937</c:v>
                </c:pt>
                <c:pt idx="129">
                  <c:v>11.136743939393936</c:v>
                </c:pt>
                <c:pt idx="130">
                  <c:v>11.218443939393937</c:v>
                </c:pt>
                <c:pt idx="131">
                  <c:v>11.304143939393938</c:v>
                </c:pt>
                <c:pt idx="132">
                  <c:v>11.390243939393939</c:v>
                </c:pt>
                <c:pt idx="133">
                  <c:v>11.472543939393939</c:v>
                </c:pt>
                <c:pt idx="134">
                  <c:v>11.557643939393937</c:v>
                </c:pt>
                <c:pt idx="135">
                  <c:v>11.641943939393938</c:v>
                </c:pt>
                <c:pt idx="136">
                  <c:v>11.723443939393938</c:v>
                </c:pt>
                <c:pt idx="137">
                  <c:v>11.788143939393938</c:v>
                </c:pt>
                <c:pt idx="138">
                  <c:v>11.849943939393937</c:v>
                </c:pt>
                <c:pt idx="139">
                  <c:v>11.923043939393938</c:v>
                </c:pt>
                <c:pt idx="140">
                  <c:v>12.004843939393938</c:v>
                </c:pt>
                <c:pt idx="141">
                  <c:v>12.085443939393937</c:v>
                </c:pt>
                <c:pt idx="142">
                  <c:v>12.172643939393938</c:v>
                </c:pt>
                <c:pt idx="143">
                  <c:v>12.249543939393938</c:v>
                </c:pt>
                <c:pt idx="144">
                  <c:v>12.337743939393938</c:v>
                </c:pt>
                <c:pt idx="145">
                  <c:v>12.424143939393938</c:v>
                </c:pt>
                <c:pt idx="146">
                  <c:v>12.513933939393938</c:v>
                </c:pt>
                <c:pt idx="147">
                  <c:v>12.600833939393938</c:v>
                </c:pt>
                <c:pt idx="148">
                  <c:v>12.688033939393939</c:v>
                </c:pt>
                <c:pt idx="149">
                  <c:v>12.772833939393939</c:v>
                </c:pt>
                <c:pt idx="150">
                  <c:v>12.857333939393939</c:v>
                </c:pt>
                <c:pt idx="151">
                  <c:v>12.943833939393938</c:v>
                </c:pt>
                <c:pt idx="152">
                  <c:v>13.030633939393939</c:v>
                </c:pt>
                <c:pt idx="153">
                  <c:v>13.122533939393938</c:v>
                </c:pt>
                <c:pt idx="154">
                  <c:v>13.216133939393938</c:v>
                </c:pt>
                <c:pt idx="155">
                  <c:v>13.304933939393937</c:v>
                </c:pt>
                <c:pt idx="156">
                  <c:v>13.398133939393938</c:v>
                </c:pt>
                <c:pt idx="157">
                  <c:v>13.489733939393938</c:v>
                </c:pt>
                <c:pt idx="158">
                  <c:v>13.575433939393939</c:v>
                </c:pt>
                <c:pt idx="159">
                  <c:v>13.66203393939394</c:v>
                </c:pt>
                <c:pt idx="160">
                  <c:v>13.750533939393939</c:v>
                </c:pt>
                <c:pt idx="161">
                  <c:v>13.838233939393939</c:v>
                </c:pt>
                <c:pt idx="162">
                  <c:v>13.93191393939394</c:v>
                </c:pt>
                <c:pt idx="163">
                  <c:v>14.013813939393939</c:v>
                </c:pt>
                <c:pt idx="164">
                  <c:v>14.097613939393939</c:v>
                </c:pt>
                <c:pt idx="165">
                  <c:v>14.181413939393938</c:v>
                </c:pt>
                <c:pt idx="166">
                  <c:v>14.263113939393939</c:v>
                </c:pt>
                <c:pt idx="167">
                  <c:v>14.340113939393939</c:v>
                </c:pt>
                <c:pt idx="168">
                  <c:v>14.40831393939394</c:v>
                </c:pt>
                <c:pt idx="169">
                  <c:v>14.483703939393939</c:v>
                </c:pt>
                <c:pt idx="170">
                  <c:v>14.561203939393939</c:v>
                </c:pt>
                <c:pt idx="171">
                  <c:v>14.649093939393939</c:v>
                </c:pt>
                <c:pt idx="172">
                  <c:v>14.75169393939394</c:v>
                </c:pt>
                <c:pt idx="173">
                  <c:v>14.851993939393939</c:v>
                </c:pt>
                <c:pt idx="174">
                  <c:v>14.938893939393939</c:v>
                </c:pt>
                <c:pt idx="175">
                  <c:v>15.026293939393938</c:v>
                </c:pt>
                <c:pt idx="176">
                  <c:v>15.118593939393937</c:v>
                </c:pt>
                <c:pt idx="177">
                  <c:v>15.203293939393937</c:v>
                </c:pt>
                <c:pt idx="178">
                  <c:v>15.275993939393938</c:v>
                </c:pt>
                <c:pt idx="179">
                  <c:v>15.361293939393939</c:v>
                </c:pt>
                <c:pt idx="180">
                  <c:v>15.444893939393937</c:v>
                </c:pt>
                <c:pt idx="181">
                  <c:v>15.528693939393937</c:v>
                </c:pt>
                <c:pt idx="182">
                  <c:v>15.616993939393936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85-4029-A882-86CBD21E7264}"/>
            </c:ext>
          </c:extLst>
        </c:ser>
        <c:ser>
          <c:idx val="1"/>
          <c:order val="1"/>
          <c:tx>
            <c:strRef>
              <c:f>'Figure 30-31'!$F$5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30-31'!$D$6:$D$188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30-31'!$F$6:$F$188</c:f>
              <c:numCache>
                <c:formatCode>0.00</c:formatCode>
                <c:ptCount val="183"/>
                <c:pt idx="0">
                  <c:v>5.8500000000000003E-2</c:v>
                </c:pt>
                <c:pt idx="1">
                  <c:v>0.111</c:v>
                </c:pt>
                <c:pt idx="2">
                  <c:v>0.1741</c:v>
                </c:pt>
                <c:pt idx="3">
                  <c:v>0.2379</c:v>
                </c:pt>
                <c:pt idx="4">
                  <c:v>0.30160000000000003</c:v>
                </c:pt>
                <c:pt idx="5">
                  <c:v>0.36830000000000002</c:v>
                </c:pt>
                <c:pt idx="6">
                  <c:v>0.43839999999999996</c:v>
                </c:pt>
                <c:pt idx="7">
                  <c:v>0.51349999999999996</c:v>
                </c:pt>
                <c:pt idx="8">
                  <c:v>0.5847</c:v>
                </c:pt>
                <c:pt idx="9">
                  <c:v>0.65860000000000007</c:v>
                </c:pt>
                <c:pt idx="10">
                  <c:v>0.7359</c:v>
                </c:pt>
                <c:pt idx="11">
                  <c:v>0.80649999999999999</c:v>
                </c:pt>
                <c:pt idx="12">
                  <c:v>0.88260000000000005</c:v>
                </c:pt>
                <c:pt idx="13">
                  <c:v>0.96239999999999992</c:v>
                </c:pt>
                <c:pt idx="14">
                  <c:v>1.04399</c:v>
                </c:pt>
                <c:pt idx="15">
                  <c:v>1.1269800000000001</c:v>
                </c:pt>
                <c:pt idx="16">
                  <c:v>1.20757</c:v>
                </c:pt>
                <c:pt idx="17">
                  <c:v>1.28606</c:v>
                </c:pt>
                <c:pt idx="18">
                  <c:v>1.37096</c:v>
                </c:pt>
                <c:pt idx="19">
                  <c:v>1.45506</c:v>
                </c:pt>
                <c:pt idx="20">
                  <c:v>1.5445599999999999</c:v>
                </c:pt>
                <c:pt idx="21">
                  <c:v>1.6355599999999999</c:v>
                </c:pt>
                <c:pt idx="22">
                  <c:v>1.7221599999999999</c:v>
                </c:pt>
                <c:pt idx="23">
                  <c:v>1.81036</c:v>
                </c:pt>
                <c:pt idx="24">
                  <c:v>1.9029599999999998</c:v>
                </c:pt>
                <c:pt idx="25">
                  <c:v>1.99586</c:v>
                </c:pt>
                <c:pt idx="26">
                  <c:v>2.0789599999999999</c:v>
                </c:pt>
                <c:pt idx="27">
                  <c:v>2.1636599999999997</c:v>
                </c:pt>
                <c:pt idx="28">
                  <c:v>2.2476599999999998</c:v>
                </c:pt>
                <c:pt idx="29">
                  <c:v>2.33446</c:v>
                </c:pt>
                <c:pt idx="30">
                  <c:v>2.4135599999999999</c:v>
                </c:pt>
                <c:pt idx="31">
                  <c:v>2.4963600000000001</c:v>
                </c:pt>
                <c:pt idx="32">
                  <c:v>2.5852600000000003</c:v>
                </c:pt>
                <c:pt idx="33">
                  <c:v>2.67496</c:v>
                </c:pt>
                <c:pt idx="34">
                  <c:v>2.7630599999999998</c:v>
                </c:pt>
                <c:pt idx="35">
                  <c:v>2.8474599999999999</c:v>
                </c:pt>
                <c:pt idx="36">
                  <c:v>2.9419599999999999</c:v>
                </c:pt>
                <c:pt idx="37">
                  <c:v>3.0403500000000001</c:v>
                </c:pt>
                <c:pt idx="38">
                  <c:v>3.1422500000000002</c:v>
                </c:pt>
                <c:pt idx="39">
                  <c:v>3.2533499999999997</c:v>
                </c:pt>
                <c:pt idx="40">
                  <c:v>3.36375</c:v>
                </c:pt>
                <c:pt idx="41">
                  <c:v>3.4742500000000001</c:v>
                </c:pt>
                <c:pt idx="42">
                  <c:v>3.5849499999999996</c:v>
                </c:pt>
                <c:pt idx="43">
                  <c:v>3.6961499999999998</c:v>
                </c:pt>
                <c:pt idx="44">
                  <c:v>3.8073499999999996</c:v>
                </c:pt>
                <c:pt idx="45">
                  <c:v>3.9182499999999996</c:v>
                </c:pt>
                <c:pt idx="46">
                  <c:v>4.0187400000000002</c:v>
                </c:pt>
                <c:pt idx="47">
                  <c:v>4.1134299999999993</c:v>
                </c:pt>
                <c:pt idx="48">
                  <c:v>4.2170299999999994</c:v>
                </c:pt>
                <c:pt idx="49">
                  <c:v>4.3283300000000002</c:v>
                </c:pt>
                <c:pt idx="50">
                  <c:v>4.4346300000000003</c:v>
                </c:pt>
                <c:pt idx="51">
                  <c:v>4.5347300000000006</c:v>
                </c:pt>
                <c:pt idx="52">
                  <c:v>4.6393300000000011</c:v>
                </c:pt>
                <c:pt idx="53">
                  <c:v>4.7309300000000016</c:v>
                </c:pt>
                <c:pt idx="54">
                  <c:v>4.8150300000000019</c:v>
                </c:pt>
                <c:pt idx="55">
                  <c:v>4.9013300000000015</c:v>
                </c:pt>
                <c:pt idx="56">
                  <c:v>4.9883300000000022</c:v>
                </c:pt>
                <c:pt idx="57">
                  <c:v>5.0791300000000019</c:v>
                </c:pt>
                <c:pt idx="58">
                  <c:v>5.167130000000002</c:v>
                </c:pt>
                <c:pt idx="59">
                  <c:v>5.2475300000000011</c:v>
                </c:pt>
                <c:pt idx="60">
                  <c:v>5.327230000000001</c:v>
                </c:pt>
                <c:pt idx="61">
                  <c:v>5.4063300000000014</c:v>
                </c:pt>
                <c:pt idx="62">
                  <c:v>5.487630000000002</c:v>
                </c:pt>
                <c:pt idx="63">
                  <c:v>5.5843300000000013</c:v>
                </c:pt>
                <c:pt idx="64">
                  <c:v>5.6762300000000012</c:v>
                </c:pt>
                <c:pt idx="65">
                  <c:v>5.7665300000000013</c:v>
                </c:pt>
                <c:pt idx="66">
                  <c:v>5.8582300000000016</c:v>
                </c:pt>
                <c:pt idx="67">
                  <c:v>5.9520300000000015</c:v>
                </c:pt>
                <c:pt idx="68">
                  <c:v>6.0448300000000019</c:v>
                </c:pt>
                <c:pt idx="69">
                  <c:v>6.129030000000002</c:v>
                </c:pt>
                <c:pt idx="70">
                  <c:v>6.2165300000000014</c:v>
                </c:pt>
                <c:pt idx="71">
                  <c:v>6.3057300000000014</c:v>
                </c:pt>
                <c:pt idx="72">
                  <c:v>6.3953300000000022</c:v>
                </c:pt>
                <c:pt idx="73">
                  <c:v>6.475430000000002</c:v>
                </c:pt>
                <c:pt idx="74">
                  <c:v>6.5533300000000017</c:v>
                </c:pt>
                <c:pt idx="75">
                  <c:v>6.6332300000000011</c:v>
                </c:pt>
                <c:pt idx="76">
                  <c:v>6.7187300000000016</c:v>
                </c:pt>
                <c:pt idx="77">
                  <c:v>6.7977200000000009</c:v>
                </c:pt>
                <c:pt idx="78">
                  <c:v>6.8785200000000017</c:v>
                </c:pt>
                <c:pt idx="79">
                  <c:v>6.9595200000000013</c:v>
                </c:pt>
                <c:pt idx="80">
                  <c:v>7.0419200000000011</c:v>
                </c:pt>
                <c:pt idx="81">
                  <c:v>7.1257200000000012</c:v>
                </c:pt>
                <c:pt idx="82">
                  <c:v>7.2099200000000012</c:v>
                </c:pt>
                <c:pt idx="83">
                  <c:v>7.2960000000000012</c:v>
                </c:pt>
                <c:pt idx="84">
                  <c:v>7.3788000000000009</c:v>
                </c:pt>
                <c:pt idx="85">
                  <c:v>7.4613900000000015</c:v>
                </c:pt>
                <c:pt idx="86">
                  <c:v>7.5493800000000011</c:v>
                </c:pt>
                <c:pt idx="87">
                  <c:v>7.6353700000000009</c:v>
                </c:pt>
                <c:pt idx="88">
                  <c:v>7.7220700000000004</c:v>
                </c:pt>
                <c:pt idx="89">
                  <c:v>7.8045700000000009</c:v>
                </c:pt>
                <c:pt idx="90">
                  <c:v>7.8918700000000008</c:v>
                </c:pt>
                <c:pt idx="91">
                  <c:v>7.9739700000000013</c:v>
                </c:pt>
                <c:pt idx="92">
                  <c:v>8.0554700000000015</c:v>
                </c:pt>
                <c:pt idx="93">
                  <c:v>8.1416700000000013</c:v>
                </c:pt>
                <c:pt idx="94">
                  <c:v>8.24437</c:v>
                </c:pt>
                <c:pt idx="95">
                  <c:v>8.3447700000000005</c:v>
                </c:pt>
                <c:pt idx="96">
                  <c:v>8.4415700000000005</c:v>
                </c:pt>
                <c:pt idx="97">
                  <c:v>8.5406700000000004</c:v>
                </c:pt>
                <c:pt idx="98">
                  <c:v>8.6395699999999991</c:v>
                </c:pt>
                <c:pt idx="99">
                  <c:v>8.7441700000000004</c:v>
                </c:pt>
                <c:pt idx="100">
                  <c:v>8.8561700000000005</c:v>
                </c:pt>
                <c:pt idx="101">
                  <c:v>8.9527599999999996</c:v>
                </c:pt>
                <c:pt idx="102">
                  <c:v>9.0604600000000008</c:v>
                </c:pt>
                <c:pt idx="103">
                  <c:v>9.1647599999999994</c:v>
                </c:pt>
                <c:pt idx="104">
                  <c:v>9.2698600000000013</c:v>
                </c:pt>
                <c:pt idx="105">
                  <c:v>9.3743600000000011</c:v>
                </c:pt>
                <c:pt idx="106">
                  <c:v>9.4659500000000012</c:v>
                </c:pt>
                <c:pt idx="107">
                  <c:v>9.562240000000001</c:v>
                </c:pt>
                <c:pt idx="108">
                  <c:v>9.6554300000000026</c:v>
                </c:pt>
                <c:pt idx="109">
                  <c:v>9.7649200000000018</c:v>
                </c:pt>
                <c:pt idx="110">
                  <c:v>9.8742100000000033</c:v>
                </c:pt>
                <c:pt idx="111">
                  <c:v>9.9835000000000029</c:v>
                </c:pt>
                <c:pt idx="112">
                  <c:v>10.091890000000003</c:v>
                </c:pt>
                <c:pt idx="113">
                  <c:v>10.198380000000002</c:v>
                </c:pt>
                <c:pt idx="114">
                  <c:v>10.297470000000002</c:v>
                </c:pt>
                <c:pt idx="115">
                  <c:v>10.397770000000003</c:v>
                </c:pt>
                <c:pt idx="116">
                  <c:v>10.504770000000002</c:v>
                </c:pt>
                <c:pt idx="117">
                  <c:v>10.608870000000003</c:v>
                </c:pt>
                <c:pt idx="118">
                  <c:v>10.715270000000002</c:v>
                </c:pt>
                <c:pt idx="119">
                  <c:v>10.822260000000002</c:v>
                </c:pt>
                <c:pt idx="120">
                  <c:v>10.934360000000002</c:v>
                </c:pt>
                <c:pt idx="121">
                  <c:v>11.046960000000002</c:v>
                </c:pt>
                <c:pt idx="122">
                  <c:v>11.159960000000003</c:v>
                </c:pt>
                <c:pt idx="123">
                  <c:v>11.268860000000002</c:v>
                </c:pt>
                <c:pt idx="124">
                  <c:v>11.378760000000002</c:v>
                </c:pt>
                <c:pt idx="125">
                  <c:v>11.488160000000002</c:v>
                </c:pt>
                <c:pt idx="126">
                  <c:v>11.590760000000001</c:v>
                </c:pt>
                <c:pt idx="127">
                  <c:v>11.701660000000002</c:v>
                </c:pt>
                <c:pt idx="128">
                  <c:v>11.814360000000002</c:v>
                </c:pt>
                <c:pt idx="129">
                  <c:v>11.919250000000002</c:v>
                </c:pt>
                <c:pt idx="130">
                  <c:v>12.015750000000002</c:v>
                </c:pt>
                <c:pt idx="131">
                  <c:v>12.110250000000002</c:v>
                </c:pt>
                <c:pt idx="132">
                  <c:v>12.208550000000001</c:v>
                </c:pt>
                <c:pt idx="133">
                  <c:v>12.307450000000001</c:v>
                </c:pt>
                <c:pt idx="134">
                  <c:v>12.400840000000001</c:v>
                </c:pt>
                <c:pt idx="135">
                  <c:v>12.48584</c:v>
                </c:pt>
                <c:pt idx="136">
                  <c:v>12.573639999999999</c:v>
                </c:pt>
                <c:pt idx="137">
                  <c:v>12.658539999999999</c:v>
                </c:pt>
                <c:pt idx="138">
                  <c:v>12.74363</c:v>
                </c:pt>
                <c:pt idx="139">
                  <c:v>12.828029999999998</c:v>
                </c:pt>
                <c:pt idx="140">
                  <c:v>12.91203</c:v>
                </c:pt>
                <c:pt idx="141">
                  <c:v>12.985329999999998</c:v>
                </c:pt>
                <c:pt idx="142">
                  <c:v>13.059429999999999</c:v>
                </c:pt>
                <c:pt idx="143">
                  <c:v>13.133829999999998</c:v>
                </c:pt>
                <c:pt idx="144">
                  <c:v>13.207829999999998</c:v>
                </c:pt>
                <c:pt idx="145">
                  <c:v>13.283029999999998</c:v>
                </c:pt>
                <c:pt idx="146">
                  <c:v>13.357029999999998</c:v>
                </c:pt>
                <c:pt idx="147">
                  <c:v>13.43023</c:v>
                </c:pt>
                <c:pt idx="148">
                  <c:v>13.510429999999999</c:v>
                </c:pt>
                <c:pt idx="149">
                  <c:v>13.585319999999999</c:v>
                </c:pt>
                <c:pt idx="150">
                  <c:v>13.662319999999999</c:v>
                </c:pt>
                <c:pt idx="151">
                  <c:v>13.662319999999999</c:v>
                </c:pt>
                <c:pt idx="152">
                  <c:v>13.74442</c:v>
                </c:pt>
                <c:pt idx="153">
                  <c:v>13.82192</c:v>
                </c:pt>
                <c:pt idx="154">
                  <c:v>13.899719999999999</c:v>
                </c:pt>
                <c:pt idx="155">
                  <c:v>13.97322</c:v>
                </c:pt>
                <c:pt idx="156">
                  <c:v>14.04682</c:v>
                </c:pt>
                <c:pt idx="157">
                  <c:v>14.119020000000001</c:v>
                </c:pt>
                <c:pt idx="158">
                  <c:v>14.202220000000001</c:v>
                </c:pt>
                <c:pt idx="159">
                  <c:v>14.278120000000001</c:v>
                </c:pt>
                <c:pt idx="160">
                  <c:v>14.353710000000001</c:v>
                </c:pt>
                <c:pt idx="161">
                  <c:v>14.428810000000002</c:v>
                </c:pt>
                <c:pt idx="162">
                  <c:v>14.508210000000002</c:v>
                </c:pt>
                <c:pt idx="163">
                  <c:v>14.59451</c:v>
                </c:pt>
                <c:pt idx="164">
                  <c:v>14.690610000000001</c:v>
                </c:pt>
                <c:pt idx="165">
                  <c:v>14.779210000000001</c:v>
                </c:pt>
                <c:pt idx="166">
                  <c:v>14.859710000000002</c:v>
                </c:pt>
                <c:pt idx="167">
                  <c:v>14.940610000000001</c:v>
                </c:pt>
                <c:pt idx="168">
                  <c:v>15.02261</c:v>
                </c:pt>
                <c:pt idx="169">
                  <c:v>15.099310000000001</c:v>
                </c:pt>
                <c:pt idx="170">
                  <c:v>15.182210000000001</c:v>
                </c:pt>
                <c:pt idx="171">
                  <c:v>15.257810000000001</c:v>
                </c:pt>
                <c:pt idx="172">
                  <c:v>15.334310000000002</c:v>
                </c:pt>
                <c:pt idx="173">
                  <c:v>15.411410000000002</c:v>
                </c:pt>
                <c:pt idx="174">
                  <c:v>15.490210000000001</c:v>
                </c:pt>
                <c:pt idx="175">
                  <c:v>15.565910000000002</c:v>
                </c:pt>
                <c:pt idx="176">
                  <c:v>15.644010000000002</c:v>
                </c:pt>
                <c:pt idx="177">
                  <c:v>15.717510000000003</c:v>
                </c:pt>
                <c:pt idx="178">
                  <c:v>15.788310000000001</c:v>
                </c:pt>
                <c:pt idx="179">
                  <c:v>15.868600000000002</c:v>
                </c:pt>
                <c:pt idx="180">
                  <c:v>15.937700000000003</c:v>
                </c:pt>
                <c:pt idx="181">
                  <c:v>16.009690000000003</c:v>
                </c:pt>
                <c:pt idx="182">
                  <c:v>16.08258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85-4029-A882-86CBD21E7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01775"/>
        <c:axId val="121002255"/>
      </c:lineChart>
      <c:dateAx>
        <c:axId val="121001775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2255"/>
        <c:crosses val="autoZero"/>
        <c:auto val="1"/>
        <c:lblOffset val="100"/>
        <c:baseTimeUnit val="days"/>
      </c:dateAx>
      <c:valAx>
        <c:axId val="121002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Supply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17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LNG Supply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32-33'!$B$6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32-33'!$A$7:$A$189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32-33'!$B$7:$B$189</c:f>
              <c:numCache>
                <c:formatCode>0.0</c:formatCode>
                <c:ptCount val="183"/>
                <c:pt idx="0">
                  <c:v>19.600000000000001</c:v>
                </c:pt>
                <c:pt idx="1">
                  <c:v>25.4</c:v>
                </c:pt>
                <c:pt idx="2">
                  <c:v>18.7</c:v>
                </c:pt>
                <c:pt idx="3">
                  <c:v>27.3</c:v>
                </c:pt>
                <c:pt idx="4">
                  <c:v>24.3</c:v>
                </c:pt>
                <c:pt idx="5">
                  <c:v>20.2</c:v>
                </c:pt>
                <c:pt idx="6">
                  <c:v>21.1</c:v>
                </c:pt>
                <c:pt idx="7">
                  <c:v>24.5</c:v>
                </c:pt>
                <c:pt idx="8">
                  <c:v>27.9</c:v>
                </c:pt>
                <c:pt idx="9">
                  <c:v>20.2</c:v>
                </c:pt>
                <c:pt idx="10">
                  <c:v>20.2</c:v>
                </c:pt>
                <c:pt idx="11">
                  <c:v>18.600000000000001</c:v>
                </c:pt>
                <c:pt idx="12">
                  <c:v>18.600000000000001</c:v>
                </c:pt>
                <c:pt idx="13">
                  <c:v>10.1</c:v>
                </c:pt>
                <c:pt idx="14">
                  <c:v>17.3</c:v>
                </c:pt>
                <c:pt idx="15">
                  <c:v>35.6</c:v>
                </c:pt>
                <c:pt idx="16">
                  <c:v>30.7</c:v>
                </c:pt>
                <c:pt idx="17">
                  <c:v>20.100000000000001</c:v>
                </c:pt>
                <c:pt idx="18">
                  <c:v>36.6</c:v>
                </c:pt>
                <c:pt idx="19">
                  <c:v>26.1</c:v>
                </c:pt>
                <c:pt idx="20">
                  <c:v>29.2</c:v>
                </c:pt>
                <c:pt idx="21">
                  <c:v>25.1</c:v>
                </c:pt>
                <c:pt idx="22">
                  <c:v>48.5</c:v>
                </c:pt>
                <c:pt idx="23">
                  <c:v>40.299999999999997</c:v>
                </c:pt>
                <c:pt idx="24">
                  <c:v>39.299999999999997</c:v>
                </c:pt>
                <c:pt idx="25">
                  <c:v>34.799999999999997</c:v>
                </c:pt>
                <c:pt idx="26">
                  <c:v>31.8</c:v>
                </c:pt>
                <c:pt idx="27">
                  <c:v>21.4</c:v>
                </c:pt>
                <c:pt idx="28">
                  <c:v>20</c:v>
                </c:pt>
                <c:pt idx="29">
                  <c:v>14.4</c:v>
                </c:pt>
                <c:pt idx="30">
                  <c:v>34.4</c:v>
                </c:pt>
                <c:pt idx="31">
                  <c:v>48</c:v>
                </c:pt>
                <c:pt idx="32">
                  <c:v>52.4</c:v>
                </c:pt>
                <c:pt idx="33">
                  <c:v>67.400000000000006</c:v>
                </c:pt>
                <c:pt idx="34">
                  <c:v>39.299999999999997</c:v>
                </c:pt>
                <c:pt idx="35">
                  <c:v>39.9</c:v>
                </c:pt>
                <c:pt idx="36">
                  <c:v>60.5</c:v>
                </c:pt>
                <c:pt idx="37">
                  <c:v>53.5</c:v>
                </c:pt>
                <c:pt idx="38">
                  <c:v>51.7</c:v>
                </c:pt>
                <c:pt idx="39">
                  <c:v>49</c:v>
                </c:pt>
                <c:pt idx="40">
                  <c:v>62.8</c:v>
                </c:pt>
                <c:pt idx="41">
                  <c:v>58.4</c:v>
                </c:pt>
                <c:pt idx="42">
                  <c:v>58.6</c:v>
                </c:pt>
                <c:pt idx="43">
                  <c:v>55.5</c:v>
                </c:pt>
                <c:pt idx="44">
                  <c:v>63.5</c:v>
                </c:pt>
                <c:pt idx="45">
                  <c:v>61.5</c:v>
                </c:pt>
                <c:pt idx="46">
                  <c:v>63</c:v>
                </c:pt>
                <c:pt idx="47">
                  <c:v>53.8</c:v>
                </c:pt>
                <c:pt idx="48">
                  <c:v>13.9</c:v>
                </c:pt>
                <c:pt idx="49">
                  <c:v>15.1</c:v>
                </c:pt>
                <c:pt idx="50">
                  <c:v>35.299999999999997</c:v>
                </c:pt>
                <c:pt idx="51">
                  <c:v>46.1</c:v>
                </c:pt>
                <c:pt idx="52">
                  <c:v>27.6</c:v>
                </c:pt>
                <c:pt idx="53">
                  <c:v>20.8</c:v>
                </c:pt>
                <c:pt idx="54">
                  <c:v>29.3</c:v>
                </c:pt>
                <c:pt idx="55">
                  <c:v>57.5</c:v>
                </c:pt>
                <c:pt idx="56">
                  <c:v>59</c:v>
                </c:pt>
                <c:pt idx="57">
                  <c:v>72.400000000000006</c:v>
                </c:pt>
                <c:pt idx="58">
                  <c:v>76.7</c:v>
                </c:pt>
                <c:pt idx="59">
                  <c:v>75.7</c:v>
                </c:pt>
                <c:pt idx="60">
                  <c:v>82.6</c:v>
                </c:pt>
                <c:pt idx="61">
                  <c:v>107.5</c:v>
                </c:pt>
                <c:pt idx="62">
                  <c:v>107.8</c:v>
                </c:pt>
                <c:pt idx="63">
                  <c:v>101.8</c:v>
                </c:pt>
                <c:pt idx="64">
                  <c:v>94.4</c:v>
                </c:pt>
                <c:pt idx="65">
                  <c:v>102.1</c:v>
                </c:pt>
                <c:pt idx="66">
                  <c:v>107</c:v>
                </c:pt>
                <c:pt idx="67">
                  <c:v>77.2</c:v>
                </c:pt>
                <c:pt idx="68">
                  <c:v>67</c:v>
                </c:pt>
                <c:pt idx="69">
                  <c:v>21.7</c:v>
                </c:pt>
                <c:pt idx="70">
                  <c:v>21.6</c:v>
                </c:pt>
                <c:pt idx="71">
                  <c:v>53.2</c:v>
                </c:pt>
                <c:pt idx="72">
                  <c:v>46.3</c:v>
                </c:pt>
                <c:pt idx="73">
                  <c:v>75.400000000000006</c:v>
                </c:pt>
                <c:pt idx="74">
                  <c:v>79.3</c:v>
                </c:pt>
                <c:pt idx="75">
                  <c:v>73.900000000000006</c:v>
                </c:pt>
                <c:pt idx="76">
                  <c:v>58.4</c:v>
                </c:pt>
                <c:pt idx="77">
                  <c:v>59.7</c:v>
                </c:pt>
                <c:pt idx="78">
                  <c:v>75.3</c:v>
                </c:pt>
                <c:pt idx="79">
                  <c:v>79.400000000000006</c:v>
                </c:pt>
                <c:pt idx="80">
                  <c:v>51.6</c:v>
                </c:pt>
                <c:pt idx="81">
                  <c:v>64.2</c:v>
                </c:pt>
                <c:pt idx="82">
                  <c:v>53.5</c:v>
                </c:pt>
                <c:pt idx="83">
                  <c:v>45.6</c:v>
                </c:pt>
                <c:pt idx="84">
                  <c:v>38.299999999999997</c:v>
                </c:pt>
                <c:pt idx="85">
                  <c:v>31.7</c:v>
                </c:pt>
                <c:pt idx="86">
                  <c:v>36.200000000000003</c:v>
                </c:pt>
                <c:pt idx="87">
                  <c:v>38.9</c:v>
                </c:pt>
                <c:pt idx="88">
                  <c:v>46.2</c:v>
                </c:pt>
                <c:pt idx="89">
                  <c:v>45.3</c:v>
                </c:pt>
                <c:pt idx="90">
                  <c:v>23.8</c:v>
                </c:pt>
                <c:pt idx="91">
                  <c:v>27.3</c:v>
                </c:pt>
                <c:pt idx="92">
                  <c:v>38.4</c:v>
                </c:pt>
                <c:pt idx="93">
                  <c:v>39.200000000000003</c:v>
                </c:pt>
                <c:pt idx="94">
                  <c:v>45.1</c:v>
                </c:pt>
                <c:pt idx="95">
                  <c:v>53.4</c:v>
                </c:pt>
                <c:pt idx="96">
                  <c:v>41.2</c:v>
                </c:pt>
                <c:pt idx="97">
                  <c:v>57.9</c:v>
                </c:pt>
                <c:pt idx="98">
                  <c:v>63.5</c:v>
                </c:pt>
                <c:pt idx="99">
                  <c:v>98.1</c:v>
                </c:pt>
                <c:pt idx="100">
                  <c:v>105.7</c:v>
                </c:pt>
                <c:pt idx="101">
                  <c:v>105.7</c:v>
                </c:pt>
                <c:pt idx="102">
                  <c:v>110.2</c:v>
                </c:pt>
                <c:pt idx="103">
                  <c:v>100.9</c:v>
                </c:pt>
                <c:pt idx="104">
                  <c:v>85.5</c:v>
                </c:pt>
                <c:pt idx="105">
                  <c:v>85.6</c:v>
                </c:pt>
                <c:pt idx="106">
                  <c:v>101.8</c:v>
                </c:pt>
                <c:pt idx="107">
                  <c:v>105.9</c:v>
                </c:pt>
                <c:pt idx="108">
                  <c:v>108.8</c:v>
                </c:pt>
                <c:pt idx="109">
                  <c:v>110.2</c:v>
                </c:pt>
                <c:pt idx="110">
                  <c:v>111.3</c:v>
                </c:pt>
                <c:pt idx="111">
                  <c:v>73.8</c:v>
                </c:pt>
                <c:pt idx="112">
                  <c:v>66.2</c:v>
                </c:pt>
                <c:pt idx="113">
                  <c:v>62.7</c:v>
                </c:pt>
                <c:pt idx="114">
                  <c:v>67</c:v>
                </c:pt>
                <c:pt idx="115">
                  <c:v>65</c:v>
                </c:pt>
                <c:pt idx="116">
                  <c:v>56.7</c:v>
                </c:pt>
                <c:pt idx="117">
                  <c:v>38.299999999999997</c:v>
                </c:pt>
                <c:pt idx="118">
                  <c:v>28.5</c:v>
                </c:pt>
                <c:pt idx="119">
                  <c:v>32.1</c:v>
                </c:pt>
                <c:pt idx="120">
                  <c:v>55.5</c:v>
                </c:pt>
                <c:pt idx="121">
                  <c:v>54.7</c:v>
                </c:pt>
                <c:pt idx="122">
                  <c:v>46.4</c:v>
                </c:pt>
                <c:pt idx="123">
                  <c:v>54.7</c:v>
                </c:pt>
                <c:pt idx="124">
                  <c:v>48.2</c:v>
                </c:pt>
                <c:pt idx="125">
                  <c:v>42.3</c:v>
                </c:pt>
                <c:pt idx="126">
                  <c:v>47.2</c:v>
                </c:pt>
                <c:pt idx="127">
                  <c:v>56</c:v>
                </c:pt>
                <c:pt idx="128">
                  <c:v>53.1</c:v>
                </c:pt>
                <c:pt idx="129">
                  <c:v>65.2</c:v>
                </c:pt>
                <c:pt idx="130">
                  <c:v>55.3</c:v>
                </c:pt>
                <c:pt idx="131">
                  <c:v>44.7</c:v>
                </c:pt>
                <c:pt idx="132">
                  <c:v>46.1</c:v>
                </c:pt>
                <c:pt idx="133">
                  <c:v>46.1</c:v>
                </c:pt>
                <c:pt idx="134">
                  <c:v>47.5</c:v>
                </c:pt>
                <c:pt idx="135">
                  <c:v>53.4</c:v>
                </c:pt>
                <c:pt idx="136">
                  <c:v>46.4</c:v>
                </c:pt>
                <c:pt idx="137">
                  <c:v>60.6</c:v>
                </c:pt>
                <c:pt idx="138">
                  <c:v>57.8</c:v>
                </c:pt>
                <c:pt idx="139">
                  <c:v>45.1</c:v>
                </c:pt>
                <c:pt idx="140">
                  <c:v>44.4</c:v>
                </c:pt>
                <c:pt idx="141">
                  <c:v>49.9</c:v>
                </c:pt>
                <c:pt idx="142">
                  <c:v>42.9</c:v>
                </c:pt>
                <c:pt idx="143">
                  <c:v>27.6</c:v>
                </c:pt>
                <c:pt idx="144">
                  <c:v>33.799999999999997</c:v>
                </c:pt>
                <c:pt idx="145">
                  <c:v>41.7</c:v>
                </c:pt>
                <c:pt idx="146">
                  <c:v>40.299999999999997</c:v>
                </c:pt>
                <c:pt idx="147">
                  <c:v>38.299999999999997</c:v>
                </c:pt>
                <c:pt idx="148">
                  <c:v>37.5</c:v>
                </c:pt>
                <c:pt idx="149">
                  <c:v>37.700000000000003</c:v>
                </c:pt>
                <c:pt idx="150">
                  <c:v>28.4</c:v>
                </c:pt>
                <c:pt idx="151">
                  <c:v>26.5</c:v>
                </c:pt>
                <c:pt idx="152">
                  <c:v>30.9</c:v>
                </c:pt>
                <c:pt idx="153">
                  <c:v>26.4</c:v>
                </c:pt>
                <c:pt idx="154">
                  <c:v>30.4</c:v>
                </c:pt>
                <c:pt idx="155">
                  <c:v>31.2</c:v>
                </c:pt>
                <c:pt idx="156">
                  <c:v>24.6</c:v>
                </c:pt>
                <c:pt idx="157">
                  <c:v>21.2</c:v>
                </c:pt>
                <c:pt idx="158">
                  <c:v>16.100000000000001</c:v>
                </c:pt>
                <c:pt idx="159">
                  <c:v>12.4</c:v>
                </c:pt>
                <c:pt idx="160">
                  <c:v>10</c:v>
                </c:pt>
                <c:pt idx="161">
                  <c:v>14</c:v>
                </c:pt>
                <c:pt idx="162">
                  <c:v>18.5</c:v>
                </c:pt>
                <c:pt idx="163">
                  <c:v>19.3</c:v>
                </c:pt>
                <c:pt idx="164">
                  <c:v>11.4</c:v>
                </c:pt>
                <c:pt idx="165">
                  <c:v>11.6</c:v>
                </c:pt>
                <c:pt idx="166">
                  <c:v>9.1</c:v>
                </c:pt>
                <c:pt idx="167">
                  <c:v>9.1</c:v>
                </c:pt>
                <c:pt idx="168">
                  <c:v>10.4</c:v>
                </c:pt>
                <c:pt idx="169">
                  <c:v>10.4</c:v>
                </c:pt>
                <c:pt idx="170">
                  <c:v>10.9</c:v>
                </c:pt>
                <c:pt idx="171">
                  <c:v>12.7</c:v>
                </c:pt>
                <c:pt idx="172">
                  <c:v>9.1</c:v>
                </c:pt>
                <c:pt idx="173">
                  <c:v>9.1</c:v>
                </c:pt>
                <c:pt idx="174">
                  <c:v>9.1</c:v>
                </c:pt>
                <c:pt idx="175">
                  <c:v>9.1</c:v>
                </c:pt>
                <c:pt idx="176">
                  <c:v>12.6</c:v>
                </c:pt>
                <c:pt idx="177">
                  <c:v>22.5</c:v>
                </c:pt>
                <c:pt idx="178">
                  <c:v>24.4</c:v>
                </c:pt>
                <c:pt idx="179">
                  <c:v>18.2</c:v>
                </c:pt>
                <c:pt idx="180">
                  <c:v>9.5</c:v>
                </c:pt>
                <c:pt idx="181">
                  <c:v>9.5</c:v>
                </c:pt>
                <c:pt idx="182">
                  <c:v>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34-4836-8448-96E6A84AFABA}"/>
            </c:ext>
          </c:extLst>
        </c:ser>
        <c:ser>
          <c:idx val="1"/>
          <c:order val="1"/>
          <c:tx>
            <c:strRef>
              <c:f>'Figure 32-33'!$C$6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32-33'!$A$7:$A$189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32-33'!$C$7:$C$189</c:f>
              <c:numCache>
                <c:formatCode>#,##0_);\(#,##0\)</c:formatCode>
                <c:ptCount val="183"/>
                <c:pt idx="0" formatCode="General">
                  <c:v>29.7</c:v>
                </c:pt>
                <c:pt idx="1">
                  <c:v>30.2</c:v>
                </c:pt>
                <c:pt idx="2">
                  <c:v>30.1</c:v>
                </c:pt>
                <c:pt idx="3">
                  <c:v>30.1</c:v>
                </c:pt>
                <c:pt idx="4">
                  <c:v>14.5</c:v>
                </c:pt>
                <c:pt idx="5">
                  <c:v>12.5</c:v>
                </c:pt>
                <c:pt idx="6">
                  <c:v>12.4</c:v>
                </c:pt>
                <c:pt idx="7">
                  <c:v>9.1</c:v>
                </c:pt>
                <c:pt idx="8">
                  <c:v>9</c:v>
                </c:pt>
                <c:pt idx="9">
                  <c:v>8.9</c:v>
                </c:pt>
                <c:pt idx="10">
                  <c:v>8.9</c:v>
                </c:pt>
                <c:pt idx="11">
                  <c:v>21.4</c:v>
                </c:pt>
                <c:pt idx="12">
                  <c:v>21.4</c:v>
                </c:pt>
                <c:pt idx="13">
                  <c:v>35.1</c:v>
                </c:pt>
                <c:pt idx="14">
                  <c:v>7.6</c:v>
                </c:pt>
                <c:pt idx="15">
                  <c:v>10.8</c:v>
                </c:pt>
                <c:pt idx="16">
                  <c:v>8.8000000000000007</c:v>
                </c:pt>
                <c:pt idx="17">
                  <c:v>8.8000000000000007</c:v>
                </c:pt>
                <c:pt idx="18">
                  <c:v>7.3</c:v>
                </c:pt>
                <c:pt idx="19">
                  <c:v>7.3</c:v>
                </c:pt>
                <c:pt idx="20">
                  <c:v>8.8000000000000007</c:v>
                </c:pt>
                <c:pt idx="21">
                  <c:v>5.6</c:v>
                </c:pt>
                <c:pt idx="22">
                  <c:v>5.0999999999999996</c:v>
                </c:pt>
                <c:pt idx="23">
                  <c:v>5.0999999999999996</c:v>
                </c:pt>
                <c:pt idx="24">
                  <c:v>9.4</c:v>
                </c:pt>
                <c:pt idx="25">
                  <c:v>9.1</c:v>
                </c:pt>
                <c:pt idx="26">
                  <c:v>11.7</c:v>
                </c:pt>
                <c:pt idx="27">
                  <c:v>12.4</c:v>
                </c:pt>
                <c:pt idx="28">
                  <c:v>14.6</c:v>
                </c:pt>
                <c:pt idx="29">
                  <c:v>17</c:v>
                </c:pt>
                <c:pt idx="30">
                  <c:v>19.600000000000001</c:v>
                </c:pt>
                <c:pt idx="31">
                  <c:v>22.1</c:v>
                </c:pt>
                <c:pt idx="32">
                  <c:v>20.399999999999999</c:v>
                </c:pt>
                <c:pt idx="33">
                  <c:v>20.5</c:v>
                </c:pt>
                <c:pt idx="34">
                  <c:v>38</c:v>
                </c:pt>
                <c:pt idx="35">
                  <c:v>43.1</c:v>
                </c:pt>
                <c:pt idx="36">
                  <c:v>30.2</c:v>
                </c:pt>
                <c:pt idx="37">
                  <c:v>34.299999999999997</c:v>
                </c:pt>
                <c:pt idx="38">
                  <c:v>38.799999999999997</c:v>
                </c:pt>
                <c:pt idx="39">
                  <c:v>22.1</c:v>
                </c:pt>
                <c:pt idx="40">
                  <c:v>21.4</c:v>
                </c:pt>
                <c:pt idx="41">
                  <c:v>16.399999999999999</c:v>
                </c:pt>
                <c:pt idx="42">
                  <c:v>23.8</c:v>
                </c:pt>
                <c:pt idx="43">
                  <c:v>20.399999999999999</c:v>
                </c:pt>
                <c:pt idx="44">
                  <c:v>30</c:v>
                </c:pt>
                <c:pt idx="45">
                  <c:v>35.5</c:v>
                </c:pt>
                <c:pt idx="46">
                  <c:v>37.299999999999997</c:v>
                </c:pt>
                <c:pt idx="47">
                  <c:v>37.200000000000003</c:v>
                </c:pt>
                <c:pt idx="48">
                  <c:v>67.900000000000006</c:v>
                </c:pt>
                <c:pt idx="49">
                  <c:v>73.3</c:v>
                </c:pt>
                <c:pt idx="50">
                  <c:v>74.8</c:v>
                </c:pt>
                <c:pt idx="51">
                  <c:v>74.7</c:v>
                </c:pt>
                <c:pt idx="52">
                  <c:v>73.099999999999994</c:v>
                </c:pt>
                <c:pt idx="53">
                  <c:v>49.4</c:v>
                </c:pt>
                <c:pt idx="54">
                  <c:v>48.1</c:v>
                </c:pt>
                <c:pt idx="55">
                  <c:v>68.099999999999994</c:v>
                </c:pt>
                <c:pt idx="56">
                  <c:v>65.2</c:v>
                </c:pt>
                <c:pt idx="57">
                  <c:v>66.7</c:v>
                </c:pt>
                <c:pt idx="58">
                  <c:v>77.2</c:v>
                </c:pt>
                <c:pt idx="59">
                  <c:v>68.7</c:v>
                </c:pt>
                <c:pt idx="60">
                  <c:v>38.200000000000003</c:v>
                </c:pt>
                <c:pt idx="61">
                  <c:v>46.4</c:v>
                </c:pt>
                <c:pt idx="62">
                  <c:v>64</c:v>
                </c:pt>
                <c:pt idx="63">
                  <c:v>68.2</c:v>
                </c:pt>
                <c:pt idx="64">
                  <c:v>67.2</c:v>
                </c:pt>
                <c:pt idx="65">
                  <c:v>63.9</c:v>
                </c:pt>
                <c:pt idx="66">
                  <c:v>57.6</c:v>
                </c:pt>
                <c:pt idx="67">
                  <c:v>49.9</c:v>
                </c:pt>
                <c:pt idx="68">
                  <c:v>56.7</c:v>
                </c:pt>
                <c:pt idx="69">
                  <c:v>96.8</c:v>
                </c:pt>
                <c:pt idx="70">
                  <c:v>100.9</c:v>
                </c:pt>
                <c:pt idx="71">
                  <c:v>100.2</c:v>
                </c:pt>
                <c:pt idx="72">
                  <c:v>101.6</c:v>
                </c:pt>
                <c:pt idx="73">
                  <c:v>99.5</c:v>
                </c:pt>
                <c:pt idx="74">
                  <c:v>78.7</c:v>
                </c:pt>
                <c:pt idx="75">
                  <c:v>74.8</c:v>
                </c:pt>
                <c:pt idx="76">
                  <c:v>54.2</c:v>
                </c:pt>
                <c:pt idx="77">
                  <c:v>52.1</c:v>
                </c:pt>
                <c:pt idx="78">
                  <c:v>51.2</c:v>
                </c:pt>
                <c:pt idx="79">
                  <c:v>49.6</c:v>
                </c:pt>
                <c:pt idx="80">
                  <c:v>53.3</c:v>
                </c:pt>
                <c:pt idx="81">
                  <c:v>48.2</c:v>
                </c:pt>
                <c:pt idx="82">
                  <c:v>49.1</c:v>
                </c:pt>
                <c:pt idx="83">
                  <c:v>38.6</c:v>
                </c:pt>
                <c:pt idx="84">
                  <c:v>29.7</c:v>
                </c:pt>
                <c:pt idx="85">
                  <c:v>27.4</c:v>
                </c:pt>
                <c:pt idx="86">
                  <c:v>22.3</c:v>
                </c:pt>
                <c:pt idx="87">
                  <c:v>40.799999999999997</c:v>
                </c:pt>
                <c:pt idx="88">
                  <c:v>40.799999999999997</c:v>
                </c:pt>
                <c:pt idx="89">
                  <c:v>40</c:v>
                </c:pt>
                <c:pt idx="90">
                  <c:v>46.8</c:v>
                </c:pt>
                <c:pt idx="91">
                  <c:v>42.4</c:v>
                </c:pt>
                <c:pt idx="92">
                  <c:v>61.9</c:v>
                </c:pt>
                <c:pt idx="93">
                  <c:v>69</c:v>
                </c:pt>
                <c:pt idx="94">
                  <c:v>71.599999999999994</c:v>
                </c:pt>
                <c:pt idx="95">
                  <c:v>72.099999999999994</c:v>
                </c:pt>
                <c:pt idx="96">
                  <c:v>65.099999999999994</c:v>
                </c:pt>
                <c:pt idx="97">
                  <c:v>71.2</c:v>
                </c:pt>
                <c:pt idx="98">
                  <c:v>77.8</c:v>
                </c:pt>
                <c:pt idx="99">
                  <c:v>82.5</c:v>
                </c:pt>
                <c:pt idx="100">
                  <c:v>81.8</c:v>
                </c:pt>
                <c:pt idx="101">
                  <c:v>95</c:v>
                </c:pt>
                <c:pt idx="102">
                  <c:v>76.7</c:v>
                </c:pt>
                <c:pt idx="103">
                  <c:v>75.599999999999994</c:v>
                </c:pt>
                <c:pt idx="104">
                  <c:v>78.099999999999994</c:v>
                </c:pt>
                <c:pt idx="105">
                  <c:v>69.3</c:v>
                </c:pt>
                <c:pt idx="106">
                  <c:v>77.8</c:v>
                </c:pt>
                <c:pt idx="107">
                  <c:v>73.3</c:v>
                </c:pt>
                <c:pt idx="108">
                  <c:v>66.2</c:v>
                </c:pt>
                <c:pt idx="109">
                  <c:v>64.3</c:v>
                </c:pt>
                <c:pt idx="110">
                  <c:v>64.2</c:v>
                </c:pt>
                <c:pt idx="111">
                  <c:v>87.8</c:v>
                </c:pt>
                <c:pt idx="112">
                  <c:v>70</c:v>
                </c:pt>
                <c:pt idx="113">
                  <c:v>71.900000000000006</c:v>
                </c:pt>
                <c:pt idx="114">
                  <c:v>62.4</c:v>
                </c:pt>
                <c:pt idx="115">
                  <c:v>62.2</c:v>
                </c:pt>
                <c:pt idx="116">
                  <c:v>66.8</c:v>
                </c:pt>
                <c:pt idx="117">
                  <c:v>61.6</c:v>
                </c:pt>
                <c:pt idx="118">
                  <c:v>56.8</c:v>
                </c:pt>
                <c:pt idx="119">
                  <c:v>49.4</c:v>
                </c:pt>
                <c:pt idx="120">
                  <c:v>48.9</c:v>
                </c:pt>
                <c:pt idx="121">
                  <c:v>62.2</c:v>
                </c:pt>
                <c:pt idx="122">
                  <c:v>65.099999999999994</c:v>
                </c:pt>
                <c:pt idx="123">
                  <c:v>56.7</c:v>
                </c:pt>
                <c:pt idx="124">
                  <c:v>62.4</c:v>
                </c:pt>
                <c:pt idx="125">
                  <c:v>80.5</c:v>
                </c:pt>
                <c:pt idx="126">
                  <c:v>69.5</c:v>
                </c:pt>
                <c:pt idx="127">
                  <c:v>79.3</c:v>
                </c:pt>
                <c:pt idx="128">
                  <c:v>85.1</c:v>
                </c:pt>
                <c:pt idx="129">
                  <c:v>83.5</c:v>
                </c:pt>
                <c:pt idx="130">
                  <c:v>85.2</c:v>
                </c:pt>
                <c:pt idx="131">
                  <c:v>85.1</c:v>
                </c:pt>
                <c:pt idx="132">
                  <c:v>92.4</c:v>
                </c:pt>
                <c:pt idx="133">
                  <c:v>93.1</c:v>
                </c:pt>
                <c:pt idx="134">
                  <c:v>108.6</c:v>
                </c:pt>
                <c:pt idx="135">
                  <c:v>102.9</c:v>
                </c:pt>
                <c:pt idx="136">
                  <c:v>103</c:v>
                </c:pt>
                <c:pt idx="137">
                  <c:v>85.5</c:v>
                </c:pt>
                <c:pt idx="138">
                  <c:v>85.4</c:v>
                </c:pt>
                <c:pt idx="139">
                  <c:v>94.5</c:v>
                </c:pt>
                <c:pt idx="140">
                  <c:v>85.4</c:v>
                </c:pt>
                <c:pt idx="141">
                  <c:v>78.599999999999994</c:v>
                </c:pt>
                <c:pt idx="142">
                  <c:v>73.5</c:v>
                </c:pt>
                <c:pt idx="143">
                  <c:v>77.3</c:v>
                </c:pt>
                <c:pt idx="144">
                  <c:v>53.3</c:v>
                </c:pt>
                <c:pt idx="145">
                  <c:v>67</c:v>
                </c:pt>
                <c:pt idx="146">
                  <c:v>89.5</c:v>
                </c:pt>
                <c:pt idx="147">
                  <c:v>91.9</c:v>
                </c:pt>
                <c:pt idx="148">
                  <c:v>87</c:v>
                </c:pt>
                <c:pt idx="149">
                  <c:v>84.1</c:v>
                </c:pt>
                <c:pt idx="150">
                  <c:v>87.2</c:v>
                </c:pt>
                <c:pt idx="152">
                  <c:v>60.2</c:v>
                </c:pt>
                <c:pt idx="153">
                  <c:v>58.9</c:v>
                </c:pt>
                <c:pt idx="154">
                  <c:v>70.2</c:v>
                </c:pt>
                <c:pt idx="155">
                  <c:v>68.900000000000006</c:v>
                </c:pt>
                <c:pt idx="156">
                  <c:v>66.900000000000006</c:v>
                </c:pt>
                <c:pt idx="157">
                  <c:v>64.8</c:v>
                </c:pt>
                <c:pt idx="158">
                  <c:v>69.3</c:v>
                </c:pt>
                <c:pt idx="159">
                  <c:v>42.9</c:v>
                </c:pt>
                <c:pt idx="160">
                  <c:v>42.9</c:v>
                </c:pt>
                <c:pt idx="161">
                  <c:v>56.3</c:v>
                </c:pt>
                <c:pt idx="162">
                  <c:v>65</c:v>
                </c:pt>
                <c:pt idx="163">
                  <c:v>65.599999999999994</c:v>
                </c:pt>
                <c:pt idx="164">
                  <c:v>67.400000000000006</c:v>
                </c:pt>
                <c:pt idx="165">
                  <c:v>69</c:v>
                </c:pt>
                <c:pt idx="166">
                  <c:v>51.3</c:v>
                </c:pt>
                <c:pt idx="167">
                  <c:v>51.2</c:v>
                </c:pt>
                <c:pt idx="168">
                  <c:v>70.900000000000006</c:v>
                </c:pt>
                <c:pt idx="169">
                  <c:v>65.099999999999994</c:v>
                </c:pt>
                <c:pt idx="170">
                  <c:v>60.5</c:v>
                </c:pt>
                <c:pt idx="171">
                  <c:v>54.8</c:v>
                </c:pt>
                <c:pt idx="172">
                  <c:v>54.8</c:v>
                </c:pt>
                <c:pt idx="173">
                  <c:v>38.6</c:v>
                </c:pt>
                <c:pt idx="174">
                  <c:v>38.5</c:v>
                </c:pt>
                <c:pt idx="175">
                  <c:v>50.3</c:v>
                </c:pt>
                <c:pt idx="176">
                  <c:v>44.6</c:v>
                </c:pt>
                <c:pt idx="177">
                  <c:v>43.5</c:v>
                </c:pt>
                <c:pt idx="178">
                  <c:v>44.4</c:v>
                </c:pt>
                <c:pt idx="179">
                  <c:v>42.3</c:v>
                </c:pt>
                <c:pt idx="180">
                  <c:v>36.700000000000003</c:v>
                </c:pt>
                <c:pt idx="181">
                  <c:v>36.799999999999997</c:v>
                </c:pt>
                <c:pt idx="182">
                  <c:v>37.200000000000003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34-4836-8448-96E6A84AF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49183"/>
        <c:axId val="344748703"/>
      </c:lineChart>
      <c:dateAx>
        <c:axId val="34474918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48703"/>
        <c:crosses val="autoZero"/>
        <c:auto val="1"/>
        <c:lblOffset val="100"/>
        <c:baseTimeUnit val="days"/>
      </c:dateAx>
      <c:valAx>
        <c:axId val="34474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4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LNG Supply YTD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32-33'!$E$6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'Figure 32-33'!$D$7:$D$189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32-33'!$E$7:$E$189</c:f>
              <c:numCache>
                <c:formatCode>0.00</c:formatCode>
                <c:ptCount val="183"/>
                <c:pt idx="0">
                  <c:v>1.9600000000000003E-2</c:v>
                </c:pt>
                <c:pt idx="1">
                  <c:v>4.4999999999999998E-2</c:v>
                </c:pt>
                <c:pt idx="2">
                  <c:v>6.3700000000000007E-2</c:v>
                </c:pt>
                <c:pt idx="3">
                  <c:v>9.0999999999999998E-2</c:v>
                </c:pt>
                <c:pt idx="4">
                  <c:v>0.1153</c:v>
                </c:pt>
                <c:pt idx="5">
                  <c:v>0.13550000000000001</c:v>
                </c:pt>
                <c:pt idx="6">
                  <c:v>0.15659999999999999</c:v>
                </c:pt>
                <c:pt idx="7">
                  <c:v>0.18109999999999998</c:v>
                </c:pt>
                <c:pt idx="8">
                  <c:v>0.20899999999999999</c:v>
                </c:pt>
                <c:pt idx="9">
                  <c:v>0.22919999999999999</c:v>
                </c:pt>
                <c:pt idx="10">
                  <c:v>0.24939999999999998</c:v>
                </c:pt>
                <c:pt idx="11">
                  <c:v>0.26800000000000002</c:v>
                </c:pt>
                <c:pt idx="12">
                  <c:v>0.28660000000000002</c:v>
                </c:pt>
                <c:pt idx="13">
                  <c:v>0.29670000000000002</c:v>
                </c:pt>
                <c:pt idx="14">
                  <c:v>0.31400000000000006</c:v>
                </c:pt>
                <c:pt idx="15">
                  <c:v>0.34960000000000008</c:v>
                </c:pt>
                <c:pt idx="16">
                  <c:v>0.38030000000000008</c:v>
                </c:pt>
                <c:pt idx="17">
                  <c:v>0.40040000000000009</c:v>
                </c:pt>
                <c:pt idx="18">
                  <c:v>0.43700000000000011</c:v>
                </c:pt>
                <c:pt idx="19">
                  <c:v>0.46310000000000012</c:v>
                </c:pt>
                <c:pt idx="20">
                  <c:v>0.49230000000000013</c:v>
                </c:pt>
                <c:pt idx="21">
                  <c:v>0.51740000000000008</c:v>
                </c:pt>
                <c:pt idx="22">
                  <c:v>0.56590000000000007</c:v>
                </c:pt>
                <c:pt idx="23">
                  <c:v>0.60620000000000007</c:v>
                </c:pt>
                <c:pt idx="24">
                  <c:v>0.64549999999999996</c:v>
                </c:pt>
                <c:pt idx="25">
                  <c:v>0.6802999999999999</c:v>
                </c:pt>
                <c:pt idx="26">
                  <c:v>0.71209999999999996</c:v>
                </c:pt>
                <c:pt idx="27">
                  <c:v>0.73349999999999993</c:v>
                </c:pt>
                <c:pt idx="28">
                  <c:v>0.75349999999999984</c:v>
                </c:pt>
                <c:pt idx="29">
                  <c:v>0.76789999999999992</c:v>
                </c:pt>
                <c:pt idx="30">
                  <c:v>0.80229999999999979</c:v>
                </c:pt>
                <c:pt idx="31">
                  <c:v>0.85029999999999983</c:v>
                </c:pt>
                <c:pt idx="32">
                  <c:v>0.90269999999999984</c:v>
                </c:pt>
                <c:pt idx="33">
                  <c:v>0.97009999999999974</c:v>
                </c:pt>
                <c:pt idx="34">
                  <c:v>1.0093999999999999</c:v>
                </c:pt>
                <c:pt idx="35">
                  <c:v>1.0492999999999997</c:v>
                </c:pt>
                <c:pt idx="36">
                  <c:v>1.1097999999999997</c:v>
                </c:pt>
                <c:pt idx="37">
                  <c:v>1.1632999999999998</c:v>
                </c:pt>
                <c:pt idx="38">
                  <c:v>1.2149999999999999</c:v>
                </c:pt>
                <c:pt idx="39">
                  <c:v>1.2639999999999998</c:v>
                </c:pt>
                <c:pt idx="40">
                  <c:v>1.3267999999999998</c:v>
                </c:pt>
                <c:pt idx="41">
                  <c:v>1.3851999999999998</c:v>
                </c:pt>
                <c:pt idx="42">
                  <c:v>1.4437999999999998</c:v>
                </c:pt>
                <c:pt idx="43">
                  <c:v>1.4992999999999996</c:v>
                </c:pt>
                <c:pt idx="44">
                  <c:v>1.5627999999999997</c:v>
                </c:pt>
                <c:pt idx="45">
                  <c:v>1.6242999999999996</c:v>
                </c:pt>
                <c:pt idx="46">
                  <c:v>1.6872999999999998</c:v>
                </c:pt>
                <c:pt idx="47">
                  <c:v>1.7410999999999996</c:v>
                </c:pt>
                <c:pt idx="48">
                  <c:v>1.7549999999999997</c:v>
                </c:pt>
                <c:pt idx="49">
                  <c:v>1.7700999999999998</c:v>
                </c:pt>
                <c:pt idx="50">
                  <c:v>1.8053999999999997</c:v>
                </c:pt>
                <c:pt idx="51">
                  <c:v>1.8514999999999995</c:v>
                </c:pt>
                <c:pt idx="52">
                  <c:v>1.8790999999999995</c:v>
                </c:pt>
                <c:pt idx="53">
                  <c:v>1.8998999999999995</c:v>
                </c:pt>
                <c:pt idx="54">
                  <c:v>1.9291999999999994</c:v>
                </c:pt>
                <c:pt idx="55">
                  <c:v>1.9866999999999995</c:v>
                </c:pt>
                <c:pt idx="56">
                  <c:v>2.0456999999999992</c:v>
                </c:pt>
                <c:pt idx="57">
                  <c:v>2.1180999999999996</c:v>
                </c:pt>
                <c:pt idx="58">
                  <c:v>2.1947999999999994</c:v>
                </c:pt>
                <c:pt idx="59">
                  <c:v>2.2704999999999993</c:v>
                </c:pt>
                <c:pt idx="60">
                  <c:v>2.3530999999999991</c:v>
                </c:pt>
                <c:pt idx="61">
                  <c:v>2.460599999999999</c:v>
                </c:pt>
                <c:pt idx="62">
                  <c:v>2.5683999999999991</c:v>
                </c:pt>
                <c:pt idx="63">
                  <c:v>2.6701999999999995</c:v>
                </c:pt>
                <c:pt idx="64">
                  <c:v>2.7645999999999993</c:v>
                </c:pt>
                <c:pt idx="65">
                  <c:v>2.8666999999999994</c:v>
                </c:pt>
                <c:pt idx="66">
                  <c:v>2.9736999999999996</c:v>
                </c:pt>
                <c:pt idx="67">
                  <c:v>3.0508999999999991</c:v>
                </c:pt>
                <c:pt idx="68">
                  <c:v>3.1178999999999992</c:v>
                </c:pt>
                <c:pt idx="69">
                  <c:v>3.1395999999999988</c:v>
                </c:pt>
                <c:pt idx="70">
                  <c:v>3.1611999999999991</c:v>
                </c:pt>
                <c:pt idx="71">
                  <c:v>3.2143999999999986</c:v>
                </c:pt>
                <c:pt idx="72">
                  <c:v>3.260699999999999</c:v>
                </c:pt>
                <c:pt idx="73">
                  <c:v>3.3360999999999992</c:v>
                </c:pt>
                <c:pt idx="74">
                  <c:v>3.4153999999999991</c:v>
                </c:pt>
                <c:pt idx="75">
                  <c:v>3.4892999999999992</c:v>
                </c:pt>
                <c:pt idx="76">
                  <c:v>3.5476999999999994</c:v>
                </c:pt>
                <c:pt idx="77">
                  <c:v>3.6073999999999993</c:v>
                </c:pt>
                <c:pt idx="78">
                  <c:v>3.6826999999999992</c:v>
                </c:pt>
                <c:pt idx="79">
                  <c:v>3.7620999999999993</c:v>
                </c:pt>
                <c:pt idx="80">
                  <c:v>3.8136999999999994</c:v>
                </c:pt>
                <c:pt idx="81">
                  <c:v>3.877899999999999</c:v>
                </c:pt>
                <c:pt idx="82">
                  <c:v>3.9313999999999991</c:v>
                </c:pt>
                <c:pt idx="83">
                  <c:v>3.976999999999999</c:v>
                </c:pt>
                <c:pt idx="84">
                  <c:v>4.015299999999999</c:v>
                </c:pt>
                <c:pt idx="85">
                  <c:v>4.0469999999999988</c:v>
                </c:pt>
                <c:pt idx="86">
                  <c:v>4.0831999999999988</c:v>
                </c:pt>
                <c:pt idx="87">
                  <c:v>4.1220999999999988</c:v>
                </c:pt>
                <c:pt idx="88">
                  <c:v>4.1682999999999986</c:v>
                </c:pt>
                <c:pt idx="89">
                  <c:v>4.2135999999999987</c:v>
                </c:pt>
                <c:pt idx="90">
                  <c:v>4.2373999999999992</c:v>
                </c:pt>
                <c:pt idx="91">
                  <c:v>4.2646999999999986</c:v>
                </c:pt>
                <c:pt idx="92">
                  <c:v>4.3030999999999988</c:v>
                </c:pt>
                <c:pt idx="93">
                  <c:v>4.3422999999999981</c:v>
                </c:pt>
                <c:pt idx="94">
                  <c:v>4.3873999999999986</c:v>
                </c:pt>
                <c:pt idx="95">
                  <c:v>4.4407999999999985</c:v>
                </c:pt>
                <c:pt idx="96">
                  <c:v>4.4819999999999984</c:v>
                </c:pt>
                <c:pt idx="97">
                  <c:v>4.5398999999999976</c:v>
                </c:pt>
                <c:pt idx="98">
                  <c:v>4.6033999999999979</c:v>
                </c:pt>
                <c:pt idx="99">
                  <c:v>4.7014999999999985</c:v>
                </c:pt>
                <c:pt idx="100">
                  <c:v>4.8071999999999981</c:v>
                </c:pt>
                <c:pt idx="101">
                  <c:v>4.9128999999999978</c:v>
                </c:pt>
                <c:pt idx="102">
                  <c:v>5.0230999999999977</c:v>
                </c:pt>
                <c:pt idx="103">
                  <c:v>5.123999999999997</c:v>
                </c:pt>
                <c:pt idx="104">
                  <c:v>5.2094999999999976</c:v>
                </c:pt>
                <c:pt idx="105">
                  <c:v>5.2950999999999979</c:v>
                </c:pt>
                <c:pt idx="106">
                  <c:v>5.3968999999999978</c:v>
                </c:pt>
                <c:pt idx="107">
                  <c:v>5.502799999999997</c:v>
                </c:pt>
                <c:pt idx="108">
                  <c:v>5.6115999999999975</c:v>
                </c:pt>
                <c:pt idx="109">
                  <c:v>5.7217999999999973</c:v>
                </c:pt>
                <c:pt idx="110">
                  <c:v>5.8330999999999973</c:v>
                </c:pt>
                <c:pt idx="111">
                  <c:v>5.9068999999999976</c:v>
                </c:pt>
                <c:pt idx="112">
                  <c:v>5.9730999999999979</c:v>
                </c:pt>
                <c:pt idx="113">
                  <c:v>6.0357999999999974</c:v>
                </c:pt>
                <c:pt idx="114">
                  <c:v>6.1027999999999976</c:v>
                </c:pt>
                <c:pt idx="115">
                  <c:v>6.1677999999999971</c:v>
                </c:pt>
                <c:pt idx="116">
                  <c:v>6.2244999999999973</c:v>
                </c:pt>
                <c:pt idx="117">
                  <c:v>6.2627999999999977</c:v>
                </c:pt>
                <c:pt idx="118">
                  <c:v>6.2912999999999979</c:v>
                </c:pt>
                <c:pt idx="119">
                  <c:v>6.3233999999999977</c:v>
                </c:pt>
                <c:pt idx="120">
                  <c:v>6.378899999999998</c:v>
                </c:pt>
                <c:pt idx="121">
                  <c:v>6.4335999999999975</c:v>
                </c:pt>
                <c:pt idx="122">
                  <c:v>6.4799999999999969</c:v>
                </c:pt>
                <c:pt idx="123">
                  <c:v>6.5346999999999973</c:v>
                </c:pt>
                <c:pt idx="124">
                  <c:v>6.5828999999999969</c:v>
                </c:pt>
                <c:pt idx="125">
                  <c:v>6.6251999999999969</c:v>
                </c:pt>
                <c:pt idx="126">
                  <c:v>6.672399999999997</c:v>
                </c:pt>
                <c:pt idx="127">
                  <c:v>6.728399999999997</c:v>
                </c:pt>
                <c:pt idx="128">
                  <c:v>6.7814999999999976</c:v>
                </c:pt>
                <c:pt idx="129">
                  <c:v>6.8466999999999967</c:v>
                </c:pt>
                <c:pt idx="130">
                  <c:v>6.9019999999999975</c:v>
                </c:pt>
                <c:pt idx="131">
                  <c:v>6.9466999999999972</c:v>
                </c:pt>
                <c:pt idx="132">
                  <c:v>6.9927999999999972</c:v>
                </c:pt>
                <c:pt idx="133">
                  <c:v>7.0388999999999982</c:v>
                </c:pt>
                <c:pt idx="134">
                  <c:v>7.0863999999999976</c:v>
                </c:pt>
                <c:pt idx="135">
                  <c:v>7.1397999999999975</c:v>
                </c:pt>
                <c:pt idx="136">
                  <c:v>7.1861999999999968</c:v>
                </c:pt>
                <c:pt idx="137">
                  <c:v>7.2467999999999977</c:v>
                </c:pt>
                <c:pt idx="138">
                  <c:v>7.304599999999998</c:v>
                </c:pt>
                <c:pt idx="139">
                  <c:v>7.3496999999999977</c:v>
                </c:pt>
                <c:pt idx="140">
                  <c:v>7.3940999999999972</c:v>
                </c:pt>
                <c:pt idx="141">
                  <c:v>7.4439999999999973</c:v>
                </c:pt>
                <c:pt idx="142">
                  <c:v>7.4868999999999968</c:v>
                </c:pt>
                <c:pt idx="143">
                  <c:v>7.5144999999999973</c:v>
                </c:pt>
                <c:pt idx="144">
                  <c:v>7.5482999999999976</c:v>
                </c:pt>
                <c:pt idx="145">
                  <c:v>7.5899999999999972</c:v>
                </c:pt>
                <c:pt idx="146">
                  <c:v>7.6302999999999974</c:v>
                </c:pt>
                <c:pt idx="147">
                  <c:v>7.6685999999999979</c:v>
                </c:pt>
                <c:pt idx="148">
                  <c:v>7.7060999999999975</c:v>
                </c:pt>
                <c:pt idx="149">
                  <c:v>7.7437999999999976</c:v>
                </c:pt>
                <c:pt idx="150">
                  <c:v>7.7721999999999971</c:v>
                </c:pt>
                <c:pt idx="151">
                  <c:v>7.7986999999999975</c:v>
                </c:pt>
                <c:pt idx="152">
                  <c:v>7.8295999999999966</c:v>
                </c:pt>
                <c:pt idx="153">
                  <c:v>7.8559999999999963</c:v>
                </c:pt>
                <c:pt idx="154">
                  <c:v>7.8863999999999956</c:v>
                </c:pt>
                <c:pt idx="155">
                  <c:v>7.9175999999999958</c:v>
                </c:pt>
                <c:pt idx="156">
                  <c:v>7.9421999999999962</c:v>
                </c:pt>
                <c:pt idx="157">
                  <c:v>7.9633999999999956</c:v>
                </c:pt>
                <c:pt idx="158">
                  <c:v>7.9794999999999963</c:v>
                </c:pt>
                <c:pt idx="159">
                  <c:v>7.9918999999999958</c:v>
                </c:pt>
                <c:pt idx="160">
                  <c:v>8.0018999999999956</c:v>
                </c:pt>
                <c:pt idx="161">
                  <c:v>8.0158999999999967</c:v>
                </c:pt>
                <c:pt idx="162">
                  <c:v>8.0343999999999962</c:v>
                </c:pt>
                <c:pt idx="163">
                  <c:v>8.0536999999999956</c:v>
                </c:pt>
                <c:pt idx="164">
                  <c:v>8.0650999999999957</c:v>
                </c:pt>
                <c:pt idx="165">
                  <c:v>8.0766999999999953</c:v>
                </c:pt>
                <c:pt idx="166">
                  <c:v>8.0857999999999972</c:v>
                </c:pt>
                <c:pt idx="167">
                  <c:v>8.0948999999999973</c:v>
                </c:pt>
                <c:pt idx="168">
                  <c:v>8.1052999999999962</c:v>
                </c:pt>
                <c:pt idx="169">
                  <c:v>8.1156999999999968</c:v>
                </c:pt>
                <c:pt idx="170">
                  <c:v>8.1265999999999963</c:v>
                </c:pt>
                <c:pt idx="171">
                  <c:v>8.1392999999999951</c:v>
                </c:pt>
                <c:pt idx="172">
                  <c:v>8.1483999999999952</c:v>
                </c:pt>
                <c:pt idx="173">
                  <c:v>8.1574999999999971</c:v>
                </c:pt>
                <c:pt idx="174">
                  <c:v>8.1665999999999972</c:v>
                </c:pt>
                <c:pt idx="175">
                  <c:v>8.1756999999999973</c:v>
                </c:pt>
                <c:pt idx="176">
                  <c:v>8.1882999999999981</c:v>
                </c:pt>
                <c:pt idx="177">
                  <c:v>8.2107999999999972</c:v>
                </c:pt>
                <c:pt idx="178">
                  <c:v>8.2351999999999972</c:v>
                </c:pt>
                <c:pt idx="179">
                  <c:v>8.2533999999999974</c:v>
                </c:pt>
                <c:pt idx="180">
                  <c:v>8.2628999999999984</c:v>
                </c:pt>
                <c:pt idx="181">
                  <c:v>8.2723999999999975</c:v>
                </c:pt>
                <c:pt idx="182">
                  <c:v>8.2818999999999985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1D-410A-9EFB-41E3F8417BC7}"/>
            </c:ext>
          </c:extLst>
        </c:ser>
        <c:ser>
          <c:idx val="1"/>
          <c:order val="1"/>
          <c:tx>
            <c:strRef>
              <c:f>'Figure 32-33'!$F$6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'Figure 32-33'!$D$7:$D$189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32-33'!$F$7:$F$189</c:f>
              <c:numCache>
                <c:formatCode>0.00</c:formatCode>
                <c:ptCount val="183"/>
                <c:pt idx="0">
                  <c:v>2.9700000000000001E-2</c:v>
                </c:pt>
                <c:pt idx="1">
                  <c:v>5.9900000000000002E-2</c:v>
                </c:pt>
                <c:pt idx="2">
                  <c:v>0.09</c:v>
                </c:pt>
                <c:pt idx="3">
                  <c:v>0.1201</c:v>
                </c:pt>
                <c:pt idx="4">
                  <c:v>0.1346</c:v>
                </c:pt>
                <c:pt idx="5">
                  <c:v>0.14709999999999998</c:v>
                </c:pt>
                <c:pt idx="6">
                  <c:v>0.1595</c:v>
                </c:pt>
                <c:pt idx="7">
                  <c:v>0.1686</c:v>
                </c:pt>
                <c:pt idx="8">
                  <c:v>0.17760000000000001</c:v>
                </c:pt>
                <c:pt idx="9">
                  <c:v>0.1865</c:v>
                </c:pt>
                <c:pt idx="10">
                  <c:v>0.19540000000000002</c:v>
                </c:pt>
                <c:pt idx="11">
                  <c:v>0.21680000000000002</c:v>
                </c:pt>
                <c:pt idx="12">
                  <c:v>0.23820000000000002</c:v>
                </c:pt>
                <c:pt idx="13">
                  <c:v>0.27329999999999999</c:v>
                </c:pt>
                <c:pt idx="14">
                  <c:v>0.28090000000000004</c:v>
                </c:pt>
                <c:pt idx="15">
                  <c:v>0.29170000000000007</c:v>
                </c:pt>
                <c:pt idx="16">
                  <c:v>0.30050000000000004</c:v>
                </c:pt>
                <c:pt idx="17">
                  <c:v>0.30930000000000007</c:v>
                </c:pt>
                <c:pt idx="18">
                  <c:v>0.3166000000000001</c:v>
                </c:pt>
                <c:pt idx="19">
                  <c:v>0.32390000000000008</c:v>
                </c:pt>
                <c:pt idx="20">
                  <c:v>0.33270000000000011</c:v>
                </c:pt>
                <c:pt idx="21">
                  <c:v>0.3383000000000001</c:v>
                </c:pt>
                <c:pt idx="22">
                  <c:v>0.34340000000000015</c:v>
                </c:pt>
                <c:pt idx="23">
                  <c:v>0.34850000000000014</c:v>
                </c:pt>
                <c:pt idx="24">
                  <c:v>0.35790000000000016</c:v>
                </c:pt>
                <c:pt idx="25">
                  <c:v>0.36700000000000016</c:v>
                </c:pt>
                <c:pt idx="26">
                  <c:v>0.37870000000000015</c:v>
                </c:pt>
                <c:pt idx="27">
                  <c:v>0.39110000000000011</c:v>
                </c:pt>
                <c:pt idx="28">
                  <c:v>0.40570000000000017</c:v>
                </c:pt>
                <c:pt idx="29">
                  <c:v>0.42270000000000019</c:v>
                </c:pt>
                <c:pt idx="30">
                  <c:v>0.44230000000000019</c:v>
                </c:pt>
                <c:pt idx="31">
                  <c:v>0.4644000000000002</c:v>
                </c:pt>
                <c:pt idx="32">
                  <c:v>0.48480000000000018</c:v>
                </c:pt>
                <c:pt idx="33">
                  <c:v>0.50530000000000019</c:v>
                </c:pt>
                <c:pt idx="34">
                  <c:v>0.54330000000000023</c:v>
                </c:pt>
                <c:pt idx="35">
                  <c:v>0.58640000000000025</c:v>
                </c:pt>
                <c:pt idx="36">
                  <c:v>0.61660000000000026</c:v>
                </c:pt>
                <c:pt idx="37">
                  <c:v>0.65090000000000026</c:v>
                </c:pt>
                <c:pt idx="38">
                  <c:v>0.6897000000000002</c:v>
                </c:pt>
                <c:pt idx="39">
                  <c:v>0.71180000000000021</c:v>
                </c:pt>
                <c:pt idx="40">
                  <c:v>0.73320000000000018</c:v>
                </c:pt>
                <c:pt idx="41">
                  <c:v>0.74960000000000016</c:v>
                </c:pt>
                <c:pt idx="42">
                  <c:v>0.77340000000000009</c:v>
                </c:pt>
                <c:pt idx="43">
                  <c:v>0.79380000000000006</c:v>
                </c:pt>
                <c:pt idx="44">
                  <c:v>0.82380000000000009</c:v>
                </c:pt>
                <c:pt idx="45">
                  <c:v>0.85930000000000006</c:v>
                </c:pt>
                <c:pt idx="46">
                  <c:v>0.89660000000000006</c:v>
                </c:pt>
                <c:pt idx="47">
                  <c:v>0.93380000000000007</c:v>
                </c:pt>
                <c:pt idx="48">
                  <c:v>1.0017</c:v>
                </c:pt>
                <c:pt idx="49">
                  <c:v>1.075</c:v>
                </c:pt>
                <c:pt idx="50">
                  <c:v>1.1497999999999999</c:v>
                </c:pt>
                <c:pt idx="51">
                  <c:v>1.2244999999999999</c:v>
                </c:pt>
                <c:pt idx="52">
                  <c:v>1.2975999999999999</c:v>
                </c:pt>
                <c:pt idx="53">
                  <c:v>1.347</c:v>
                </c:pt>
                <c:pt idx="54">
                  <c:v>1.3951</c:v>
                </c:pt>
                <c:pt idx="55">
                  <c:v>1.4631999999999998</c:v>
                </c:pt>
                <c:pt idx="56">
                  <c:v>1.5283999999999998</c:v>
                </c:pt>
                <c:pt idx="57">
                  <c:v>1.5951</c:v>
                </c:pt>
                <c:pt idx="58">
                  <c:v>1.6722999999999999</c:v>
                </c:pt>
                <c:pt idx="59">
                  <c:v>1.7410000000000001</c:v>
                </c:pt>
                <c:pt idx="60">
                  <c:v>1.7792000000000001</c:v>
                </c:pt>
                <c:pt idx="61">
                  <c:v>1.8256000000000001</c:v>
                </c:pt>
                <c:pt idx="62">
                  <c:v>1.8896000000000002</c:v>
                </c:pt>
                <c:pt idx="63">
                  <c:v>1.9578000000000002</c:v>
                </c:pt>
                <c:pt idx="64">
                  <c:v>2.0250000000000004</c:v>
                </c:pt>
                <c:pt idx="65">
                  <c:v>2.0889000000000002</c:v>
                </c:pt>
                <c:pt idx="66">
                  <c:v>2.1465000000000001</c:v>
                </c:pt>
                <c:pt idx="67">
                  <c:v>2.1964000000000001</c:v>
                </c:pt>
                <c:pt idx="68">
                  <c:v>2.2530999999999999</c:v>
                </c:pt>
                <c:pt idx="69">
                  <c:v>2.3498999999999999</c:v>
                </c:pt>
                <c:pt idx="70">
                  <c:v>2.4508000000000001</c:v>
                </c:pt>
                <c:pt idx="71">
                  <c:v>2.5510000000000002</c:v>
                </c:pt>
                <c:pt idx="72">
                  <c:v>2.6526000000000001</c:v>
                </c:pt>
                <c:pt idx="73">
                  <c:v>2.7521</c:v>
                </c:pt>
                <c:pt idx="74">
                  <c:v>2.8307999999999995</c:v>
                </c:pt>
                <c:pt idx="75">
                  <c:v>2.9055999999999997</c:v>
                </c:pt>
                <c:pt idx="76">
                  <c:v>2.9597999999999995</c:v>
                </c:pt>
                <c:pt idx="77">
                  <c:v>3.0118999999999998</c:v>
                </c:pt>
                <c:pt idx="78">
                  <c:v>3.0630999999999995</c:v>
                </c:pt>
                <c:pt idx="79">
                  <c:v>3.1126999999999994</c:v>
                </c:pt>
                <c:pt idx="80">
                  <c:v>3.1659999999999995</c:v>
                </c:pt>
                <c:pt idx="81">
                  <c:v>3.2141999999999995</c:v>
                </c:pt>
                <c:pt idx="82">
                  <c:v>3.2632999999999992</c:v>
                </c:pt>
                <c:pt idx="83">
                  <c:v>3.3018999999999994</c:v>
                </c:pt>
                <c:pt idx="84">
                  <c:v>3.331599999999999</c:v>
                </c:pt>
                <c:pt idx="85">
                  <c:v>3.3589999999999991</c:v>
                </c:pt>
                <c:pt idx="86">
                  <c:v>3.3812999999999991</c:v>
                </c:pt>
                <c:pt idx="87">
                  <c:v>3.4220999999999995</c:v>
                </c:pt>
                <c:pt idx="88">
                  <c:v>3.4628999999999994</c:v>
                </c:pt>
                <c:pt idx="89">
                  <c:v>3.5028999999999995</c:v>
                </c:pt>
                <c:pt idx="90">
                  <c:v>3.5496999999999996</c:v>
                </c:pt>
                <c:pt idx="91">
                  <c:v>3.5920999999999998</c:v>
                </c:pt>
                <c:pt idx="92">
                  <c:v>3.6539999999999999</c:v>
                </c:pt>
                <c:pt idx="93">
                  <c:v>3.7229999999999999</c:v>
                </c:pt>
                <c:pt idx="94">
                  <c:v>3.7946</c:v>
                </c:pt>
                <c:pt idx="95">
                  <c:v>3.8666999999999998</c:v>
                </c:pt>
                <c:pt idx="96">
                  <c:v>3.9317999999999995</c:v>
                </c:pt>
                <c:pt idx="97">
                  <c:v>4.0029999999999992</c:v>
                </c:pt>
                <c:pt idx="98">
                  <c:v>4.0808</c:v>
                </c:pt>
                <c:pt idx="99">
                  <c:v>4.1632999999999996</c:v>
                </c:pt>
                <c:pt idx="100">
                  <c:v>4.2450999999999999</c:v>
                </c:pt>
                <c:pt idx="101">
                  <c:v>4.3400999999999996</c:v>
                </c:pt>
                <c:pt idx="102">
                  <c:v>4.4167999999999994</c:v>
                </c:pt>
                <c:pt idx="103">
                  <c:v>4.4923999999999999</c:v>
                </c:pt>
                <c:pt idx="104">
                  <c:v>4.5705</c:v>
                </c:pt>
                <c:pt idx="105">
                  <c:v>4.6398000000000001</c:v>
                </c:pt>
                <c:pt idx="106">
                  <c:v>4.7176</c:v>
                </c:pt>
                <c:pt idx="107">
                  <c:v>4.7909000000000006</c:v>
                </c:pt>
                <c:pt idx="108">
                  <c:v>4.8571</c:v>
                </c:pt>
                <c:pt idx="109">
                  <c:v>4.9214000000000002</c:v>
                </c:pt>
                <c:pt idx="110">
                  <c:v>4.9856000000000007</c:v>
                </c:pt>
                <c:pt idx="111">
                  <c:v>5.0734000000000004</c:v>
                </c:pt>
                <c:pt idx="112">
                  <c:v>5.1434000000000006</c:v>
                </c:pt>
                <c:pt idx="113">
                  <c:v>5.2153</c:v>
                </c:pt>
                <c:pt idx="114">
                  <c:v>5.2776999999999994</c:v>
                </c:pt>
                <c:pt idx="115">
                  <c:v>5.3398999999999992</c:v>
                </c:pt>
                <c:pt idx="116">
                  <c:v>5.4066999999999998</c:v>
                </c:pt>
                <c:pt idx="117">
                  <c:v>5.4683000000000002</c:v>
                </c:pt>
                <c:pt idx="118">
                  <c:v>5.5251000000000001</c:v>
                </c:pt>
                <c:pt idx="119">
                  <c:v>5.5744999999999996</c:v>
                </c:pt>
                <c:pt idx="120">
                  <c:v>5.6233999999999993</c:v>
                </c:pt>
                <c:pt idx="121">
                  <c:v>5.6855999999999991</c:v>
                </c:pt>
                <c:pt idx="122">
                  <c:v>5.7507000000000001</c:v>
                </c:pt>
                <c:pt idx="123">
                  <c:v>5.8073999999999995</c:v>
                </c:pt>
                <c:pt idx="124">
                  <c:v>5.8697999999999997</c:v>
                </c:pt>
                <c:pt idx="125">
                  <c:v>5.9502999999999995</c:v>
                </c:pt>
                <c:pt idx="126">
                  <c:v>6.0197999999999992</c:v>
                </c:pt>
                <c:pt idx="127">
                  <c:v>6.0990999999999991</c:v>
                </c:pt>
                <c:pt idx="128">
                  <c:v>6.1841999999999997</c:v>
                </c:pt>
                <c:pt idx="129">
                  <c:v>6.2676999999999996</c:v>
                </c:pt>
                <c:pt idx="130">
                  <c:v>6.3529</c:v>
                </c:pt>
                <c:pt idx="131">
                  <c:v>6.4379999999999997</c:v>
                </c:pt>
                <c:pt idx="132">
                  <c:v>6.5303999999999993</c:v>
                </c:pt>
                <c:pt idx="133">
                  <c:v>6.6234999999999999</c:v>
                </c:pt>
                <c:pt idx="134">
                  <c:v>6.7321</c:v>
                </c:pt>
                <c:pt idx="135">
                  <c:v>6.835</c:v>
                </c:pt>
                <c:pt idx="136">
                  <c:v>6.9379999999999997</c:v>
                </c:pt>
                <c:pt idx="137">
                  <c:v>7.0235000000000003</c:v>
                </c:pt>
                <c:pt idx="138">
                  <c:v>7.1088999999999993</c:v>
                </c:pt>
                <c:pt idx="139">
                  <c:v>7.2033999999999994</c:v>
                </c:pt>
                <c:pt idx="140">
                  <c:v>7.2887999999999993</c:v>
                </c:pt>
                <c:pt idx="141">
                  <c:v>7.3673999999999999</c:v>
                </c:pt>
                <c:pt idx="142">
                  <c:v>7.4409000000000001</c:v>
                </c:pt>
                <c:pt idx="143">
                  <c:v>7.5182000000000002</c:v>
                </c:pt>
                <c:pt idx="144">
                  <c:v>7.5715000000000003</c:v>
                </c:pt>
                <c:pt idx="145">
                  <c:v>7.6384999999999996</c:v>
                </c:pt>
                <c:pt idx="146">
                  <c:v>7.7279999999999998</c:v>
                </c:pt>
                <c:pt idx="147">
                  <c:v>7.8198999999999996</c:v>
                </c:pt>
                <c:pt idx="148">
                  <c:v>7.9068999999999994</c:v>
                </c:pt>
                <c:pt idx="149">
                  <c:v>7.9909999999999997</c:v>
                </c:pt>
                <c:pt idx="150">
                  <c:v>8.0781999999999989</c:v>
                </c:pt>
                <c:pt idx="151">
                  <c:v>8.0781999999999989</c:v>
                </c:pt>
                <c:pt idx="152">
                  <c:v>8.138399999999999</c:v>
                </c:pt>
                <c:pt idx="153">
                  <c:v>8.1972999999999985</c:v>
                </c:pt>
                <c:pt idx="154">
                  <c:v>8.2675000000000001</c:v>
                </c:pt>
                <c:pt idx="155">
                  <c:v>8.3363999999999994</c:v>
                </c:pt>
                <c:pt idx="156">
                  <c:v>8.4032999999999998</c:v>
                </c:pt>
                <c:pt idx="157">
                  <c:v>8.468099999999998</c:v>
                </c:pt>
                <c:pt idx="158">
                  <c:v>8.5373999999999981</c:v>
                </c:pt>
                <c:pt idx="159">
                  <c:v>8.5802999999999976</c:v>
                </c:pt>
                <c:pt idx="160">
                  <c:v>8.6231999999999971</c:v>
                </c:pt>
                <c:pt idx="161">
                  <c:v>8.6794999999999956</c:v>
                </c:pt>
                <c:pt idx="162">
                  <c:v>8.7444999999999968</c:v>
                </c:pt>
                <c:pt idx="163">
                  <c:v>8.8100999999999967</c:v>
                </c:pt>
                <c:pt idx="164">
                  <c:v>8.8774999999999959</c:v>
                </c:pt>
                <c:pt idx="165">
                  <c:v>8.9464999999999968</c:v>
                </c:pt>
                <c:pt idx="166">
                  <c:v>8.9977999999999962</c:v>
                </c:pt>
                <c:pt idx="167">
                  <c:v>9.0489999999999959</c:v>
                </c:pt>
                <c:pt idx="168">
                  <c:v>9.1198999999999959</c:v>
                </c:pt>
                <c:pt idx="169">
                  <c:v>9.1849999999999969</c:v>
                </c:pt>
                <c:pt idx="170">
                  <c:v>9.2454999999999963</c:v>
                </c:pt>
                <c:pt idx="171">
                  <c:v>9.3002999999999965</c:v>
                </c:pt>
                <c:pt idx="172">
                  <c:v>9.3550999999999949</c:v>
                </c:pt>
                <c:pt idx="173">
                  <c:v>9.3936999999999955</c:v>
                </c:pt>
                <c:pt idx="174">
                  <c:v>9.4321999999999946</c:v>
                </c:pt>
                <c:pt idx="175">
                  <c:v>9.4824999999999946</c:v>
                </c:pt>
                <c:pt idx="176">
                  <c:v>9.5270999999999955</c:v>
                </c:pt>
                <c:pt idx="177">
                  <c:v>9.5705999999999953</c:v>
                </c:pt>
                <c:pt idx="178">
                  <c:v>9.6149999999999949</c:v>
                </c:pt>
                <c:pt idx="179">
                  <c:v>9.657299999999994</c:v>
                </c:pt>
                <c:pt idx="180">
                  <c:v>9.6939999999999937</c:v>
                </c:pt>
                <c:pt idx="181">
                  <c:v>9.7307999999999932</c:v>
                </c:pt>
                <c:pt idx="182">
                  <c:v>9.7679999999999954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D-410A-9EFB-41E3F8417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4749183"/>
        <c:axId val="344748703"/>
      </c:lineChart>
      <c:dateAx>
        <c:axId val="344749183"/>
        <c:scaling>
          <c:orientation val="minMax"/>
        </c:scaling>
        <c:delete val="0"/>
        <c:axPos val="b"/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48703"/>
        <c:crosses val="autoZero"/>
        <c:auto val="1"/>
        <c:lblOffset val="100"/>
        <c:baseTimeUnit val="days"/>
      </c:dateAx>
      <c:valAx>
        <c:axId val="3447487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Supply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47491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EU</a:t>
            </a:r>
            <a:r>
              <a:rPr lang="en-GB" sz="1050" baseline="0">
                <a:latin typeface="Tenorite" panose="00000500000000000000" pitchFamily="2" charset="0"/>
              </a:rPr>
              <a:t> Import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'Figure 34-35'!$B$5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34-35'!$A$6:$A$188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34-35'!$B$6:$B$188</c:f>
              <c:numCache>
                <c:formatCode>0</c:formatCode>
                <c:ptCount val="183"/>
                <c:pt idx="0">
                  <c:v>0</c:v>
                </c:pt>
                <c:pt idx="1">
                  <c:v>0.1</c:v>
                </c:pt>
                <c:pt idx="2">
                  <c:v>0.1</c:v>
                </c:pt>
                <c:pt idx="3">
                  <c:v>0</c:v>
                </c:pt>
                <c:pt idx="4">
                  <c:v>0</c:v>
                </c:pt>
                <c:pt idx="5">
                  <c:v>0.1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0.1</c:v>
                </c:pt>
                <c:pt idx="57">
                  <c:v>0.1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0.1</c:v>
                </c:pt>
                <c:pt idx="71">
                  <c:v>0</c:v>
                </c:pt>
                <c:pt idx="72">
                  <c:v>0.5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0.7</c:v>
                </c:pt>
                <c:pt idx="102">
                  <c:v>0.5</c:v>
                </c:pt>
                <c:pt idx="103">
                  <c:v>1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2.7</c:v>
                </c:pt>
                <c:pt idx="108">
                  <c:v>2.2000000000000002</c:v>
                </c:pt>
                <c:pt idx="109">
                  <c:v>2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0.2</c:v>
                </c:pt>
                <c:pt idx="117">
                  <c:v>0</c:v>
                </c:pt>
                <c:pt idx="118">
                  <c:v>1.1000000000000001</c:v>
                </c:pt>
                <c:pt idx="119">
                  <c:v>0</c:v>
                </c:pt>
                <c:pt idx="120">
                  <c:v>0.4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0.3</c:v>
                </c:pt>
                <c:pt idx="126">
                  <c:v>0</c:v>
                </c:pt>
                <c:pt idx="127">
                  <c:v>0</c:v>
                </c:pt>
                <c:pt idx="128">
                  <c:v>0.2</c:v>
                </c:pt>
                <c:pt idx="129">
                  <c:v>2.6</c:v>
                </c:pt>
                <c:pt idx="130">
                  <c:v>0.7</c:v>
                </c:pt>
                <c:pt idx="131">
                  <c:v>0.6</c:v>
                </c:pt>
                <c:pt idx="132">
                  <c:v>0.7</c:v>
                </c:pt>
                <c:pt idx="133">
                  <c:v>0.1</c:v>
                </c:pt>
                <c:pt idx="134">
                  <c:v>0</c:v>
                </c:pt>
                <c:pt idx="135">
                  <c:v>0.6</c:v>
                </c:pt>
                <c:pt idx="136">
                  <c:v>0</c:v>
                </c:pt>
                <c:pt idx="137">
                  <c:v>0</c:v>
                </c:pt>
                <c:pt idx="138">
                  <c:v>0.1</c:v>
                </c:pt>
                <c:pt idx="139">
                  <c:v>0.1</c:v>
                </c:pt>
                <c:pt idx="140">
                  <c:v>0</c:v>
                </c:pt>
                <c:pt idx="141">
                  <c:v>0</c:v>
                </c:pt>
                <c:pt idx="142">
                  <c:v>0.1</c:v>
                </c:pt>
                <c:pt idx="143">
                  <c:v>0.1</c:v>
                </c:pt>
                <c:pt idx="144">
                  <c:v>0.1</c:v>
                </c:pt>
                <c:pt idx="145">
                  <c:v>0.1</c:v>
                </c:pt>
                <c:pt idx="146">
                  <c:v>0.1</c:v>
                </c:pt>
                <c:pt idx="147">
                  <c:v>0</c:v>
                </c:pt>
                <c:pt idx="148">
                  <c:v>0.9</c:v>
                </c:pt>
                <c:pt idx="149">
                  <c:v>0.9</c:v>
                </c:pt>
                <c:pt idx="150">
                  <c:v>0.8</c:v>
                </c:pt>
                <c:pt idx="151">
                  <c:v>0</c:v>
                </c:pt>
                <c:pt idx="152">
                  <c:v>1.7</c:v>
                </c:pt>
                <c:pt idx="153">
                  <c:v>4.7</c:v>
                </c:pt>
                <c:pt idx="154">
                  <c:v>6.4</c:v>
                </c:pt>
                <c:pt idx="155">
                  <c:v>1.7</c:v>
                </c:pt>
                <c:pt idx="156">
                  <c:v>1.3</c:v>
                </c:pt>
                <c:pt idx="157">
                  <c:v>4.9000000000000004</c:v>
                </c:pt>
                <c:pt idx="158">
                  <c:v>4.0999999999999996</c:v>
                </c:pt>
                <c:pt idx="159">
                  <c:v>1.7</c:v>
                </c:pt>
                <c:pt idx="160">
                  <c:v>1.7</c:v>
                </c:pt>
                <c:pt idx="161">
                  <c:v>1.7</c:v>
                </c:pt>
                <c:pt idx="162">
                  <c:v>7.2</c:v>
                </c:pt>
                <c:pt idx="163">
                  <c:v>0</c:v>
                </c:pt>
                <c:pt idx="164">
                  <c:v>0</c:v>
                </c:pt>
                <c:pt idx="165">
                  <c:v>0.7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1.2</c:v>
                </c:pt>
                <c:pt idx="170">
                  <c:v>2.7</c:v>
                </c:pt>
                <c:pt idx="171">
                  <c:v>2</c:v>
                </c:pt>
                <c:pt idx="172">
                  <c:v>0</c:v>
                </c:pt>
                <c:pt idx="173">
                  <c:v>0.3</c:v>
                </c:pt>
                <c:pt idx="174">
                  <c:v>0</c:v>
                </c:pt>
                <c:pt idx="175">
                  <c:v>0.6</c:v>
                </c:pt>
                <c:pt idx="176">
                  <c:v>0.6</c:v>
                </c:pt>
                <c:pt idx="177">
                  <c:v>0.7</c:v>
                </c:pt>
                <c:pt idx="178">
                  <c:v>0</c:v>
                </c:pt>
                <c:pt idx="179">
                  <c:v>0.7</c:v>
                </c:pt>
                <c:pt idx="180">
                  <c:v>0.6</c:v>
                </c:pt>
                <c:pt idx="181">
                  <c:v>0</c:v>
                </c:pt>
                <c:pt idx="1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CB-46DC-BC36-099F3766F56E}"/>
            </c:ext>
          </c:extLst>
        </c:ser>
        <c:ser>
          <c:idx val="4"/>
          <c:order val="1"/>
          <c:tx>
            <c:strRef>
              <c:f>'Figure 34-35'!$C$5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34-35'!$A$6:$A$188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34-35'!$C$6:$C$188</c:f>
              <c:numCache>
                <c:formatCode>0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0.1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0.8</c:v>
                </c:pt>
                <c:pt idx="24">
                  <c:v>0</c:v>
                </c:pt>
                <c:pt idx="25">
                  <c:v>0.7</c:v>
                </c:pt>
                <c:pt idx="26">
                  <c:v>0.6</c:v>
                </c:pt>
                <c:pt idx="27">
                  <c:v>0.9</c:v>
                </c:pt>
                <c:pt idx="28">
                  <c:v>0.3</c:v>
                </c:pt>
                <c:pt idx="29">
                  <c:v>0</c:v>
                </c:pt>
                <c:pt idx="30">
                  <c:v>0</c:v>
                </c:pt>
                <c:pt idx="31">
                  <c:v>1.4</c:v>
                </c:pt>
                <c:pt idx="32">
                  <c:v>0</c:v>
                </c:pt>
                <c:pt idx="33">
                  <c:v>1</c:v>
                </c:pt>
                <c:pt idx="34">
                  <c:v>0</c:v>
                </c:pt>
                <c:pt idx="35">
                  <c:v>0.7</c:v>
                </c:pt>
                <c:pt idx="36">
                  <c:v>0</c:v>
                </c:pt>
                <c:pt idx="37">
                  <c:v>1.1000000000000001</c:v>
                </c:pt>
                <c:pt idx="38">
                  <c:v>0</c:v>
                </c:pt>
                <c:pt idx="39">
                  <c:v>2.5</c:v>
                </c:pt>
                <c:pt idx="40">
                  <c:v>2.1</c:v>
                </c:pt>
                <c:pt idx="41">
                  <c:v>2.4</c:v>
                </c:pt>
                <c:pt idx="42">
                  <c:v>6.7</c:v>
                </c:pt>
                <c:pt idx="43">
                  <c:v>7.5</c:v>
                </c:pt>
                <c:pt idx="44">
                  <c:v>4.5</c:v>
                </c:pt>
                <c:pt idx="45">
                  <c:v>4.5999999999999996</c:v>
                </c:pt>
                <c:pt idx="46">
                  <c:v>0</c:v>
                </c:pt>
                <c:pt idx="47">
                  <c:v>1.1000000000000001</c:v>
                </c:pt>
                <c:pt idx="48">
                  <c:v>0.1</c:v>
                </c:pt>
                <c:pt idx="49">
                  <c:v>1.4</c:v>
                </c:pt>
                <c:pt idx="50">
                  <c:v>0.9</c:v>
                </c:pt>
                <c:pt idx="51">
                  <c:v>0.6</c:v>
                </c:pt>
                <c:pt idx="52">
                  <c:v>0.2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0.2</c:v>
                </c:pt>
                <c:pt idx="57">
                  <c:v>0</c:v>
                </c:pt>
                <c:pt idx="58">
                  <c:v>0.9</c:v>
                </c:pt>
                <c:pt idx="59">
                  <c:v>0</c:v>
                </c:pt>
                <c:pt idx="60">
                  <c:v>0.3</c:v>
                </c:pt>
                <c:pt idx="61">
                  <c:v>0.2</c:v>
                </c:pt>
                <c:pt idx="62">
                  <c:v>0</c:v>
                </c:pt>
                <c:pt idx="63">
                  <c:v>2.8</c:v>
                </c:pt>
                <c:pt idx="64">
                  <c:v>0.8</c:v>
                </c:pt>
                <c:pt idx="65">
                  <c:v>1</c:v>
                </c:pt>
                <c:pt idx="66">
                  <c:v>1.1000000000000001</c:v>
                </c:pt>
                <c:pt idx="67">
                  <c:v>0.8</c:v>
                </c:pt>
                <c:pt idx="68">
                  <c:v>1.2</c:v>
                </c:pt>
                <c:pt idx="69">
                  <c:v>0.8</c:v>
                </c:pt>
                <c:pt idx="70">
                  <c:v>1</c:v>
                </c:pt>
                <c:pt idx="71">
                  <c:v>1.2</c:v>
                </c:pt>
                <c:pt idx="72">
                  <c:v>1</c:v>
                </c:pt>
                <c:pt idx="73">
                  <c:v>1.4</c:v>
                </c:pt>
                <c:pt idx="74">
                  <c:v>0.1</c:v>
                </c:pt>
                <c:pt idx="75">
                  <c:v>0.2</c:v>
                </c:pt>
                <c:pt idx="76">
                  <c:v>0</c:v>
                </c:pt>
                <c:pt idx="77">
                  <c:v>0.1</c:v>
                </c:pt>
                <c:pt idx="78">
                  <c:v>0.2</c:v>
                </c:pt>
                <c:pt idx="79">
                  <c:v>0.1</c:v>
                </c:pt>
                <c:pt idx="80">
                  <c:v>0.2</c:v>
                </c:pt>
                <c:pt idx="81">
                  <c:v>0.3</c:v>
                </c:pt>
                <c:pt idx="82">
                  <c:v>0.1</c:v>
                </c:pt>
                <c:pt idx="83">
                  <c:v>0.7</c:v>
                </c:pt>
                <c:pt idx="84">
                  <c:v>1.2</c:v>
                </c:pt>
                <c:pt idx="85">
                  <c:v>1.1000000000000001</c:v>
                </c:pt>
                <c:pt idx="86">
                  <c:v>1</c:v>
                </c:pt>
                <c:pt idx="87">
                  <c:v>0.8</c:v>
                </c:pt>
                <c:pt idx="88">
                  <c:v>0.8</c:v>
                </c:pt>
                <c:pt idx="89">
                  <c:v>0.5</c:v>
                </c:pt>
                <c:pt idx="90">
                  <c:v>0.5</c:v>
                </c:pt>
                <c:pt idx="91">
                  <c:v>0.6</c:v>
                </c:pt>
                <c:pt idx="92">
                  <c:v>7.2</c:v>
                </c:pt>
                <c:pt idx="93">
                  <c:v>9.3000000000000007</c:v>
                </c:pt>
                <c:pt idx="94">
                  <c:v>9.3000000000000007</c:v>
                </c:pt>
                <c:pt idx="95">
                  <c:v>9.4</c:v>
                </c:pt>
                <c:pt idx="96">
                  <c:v>9.4</c:v>
                </c:pt>
                <c:pt idx="97">
                  <c:v>9.3000000000000007</c:v>
                </c:pt>
                <c:pt idx="98">
                  <c:v>9.5</c:v>
                </c:pt>
                <c:pt idx="99">
                  <c:v>20.5</c:v>
                </c:pt>
                <c:pt idx="100">
                  <c:v>24.6</c:v>
                </c:pt>
                <c:pt idx="101">
                  <c:v>22.4</c:v>
                </c:pt>
                <c:pt idx="102">
                  <c:v>12.1</c:v>
                </c:pt>
                <c:pt idx="103">
                  <c:v>10.6</c:v>
                </c:pt>
                <c:pt idx="104">
                  <c:v>7.5</c:v>
                </c:pt>
                <c:pt idx="105">
                  <c:v>4.8</c:v>
                </c:pt>
                <c:pt idx="106">
                  <c:v>8</c:v>
                </c:pt>
                <c:pt idx="107">
                  <c:v>9.6999999999999993</c:v>
                </c:pt>
                <c:pt idx="108">
                  <c:v>7.8</c:v>
                </c:pt>
                <c:pt idx="109">
                  <c:v>10.7</c:v>
                </c:pt>
                <c:pt idx="110">
                  <c:v>13</c:v>
                </c:pt>
                <c:pt idx="111">
                  <c:v>20.9</c:v>
                </c:pt>
                <c:pt idx="112">
                  <c:v>32.5</c:v>
                </c:pt>
                <c:pt idx="113">
                  <c:v>23.7</c:v>
                </c:pt>
                <c:pt idx="114">
                  <c:v>13.6</c:v>
                </c:pt>
                <c:pt idx="115">
                  <c:v>3.9</c:v>
                </c:pt>
                <c:pt idx="116">
                  <c:v>5</c:v>
                </c:pt>
                <c:pt idx="117">
                  <c:v>5.0999999999999996</c:v>
                </c:pt>
                <c:pt idx="118">
                  <c:v>5.2</c:v>
                </c:pt>
                <c:pt idx="119">
                  <c:v>3.7</c:v>
                </c:pt>
                <c:pt idx="120">
                  <c:v>5.0999999999999996</c:v>
                </c:pt>
                <c:pt idx="121">
                  <c:v>22.1</c:v>
                </c:pt>
                <c:pt idx="122">
                  <c:v>18.3</c:v>
                </c:pt>
                <c:pt idx="123">
                  <c:v>7.8</c:v>
                </c:pt>
                <c:pt idx="124">
                  <c:v>6.9</c:v>
                </c:pt>
                <c:pt idx="125">
                  <c:v>6.9</c:v>
                </c:pt>
                <c:pt idx="126">
                  <c:v>10.9</c:v>
                </c:pt>
                <c:pt idx="127">
                  <c:v>18.100000000000001</c:v>
                </c:pt>
                <c:pt idx="128">
                  <c:v>12.1</c:v>
                </c:pt>
                <c:pt idx="129">
                  <c:v>12</c:v>
                </c:pt>
                <c:pt idx="130">
                  <c:v>10.3</c:v>
                </c:pt>
                <c:pt idx="131">
                  <c:v>9.9</c:v>
                </c:pt>
                <c:pt idx="132">
                  <c:v>7.7</c:v>
                </c:pt>
                <c:pt idx="133">
                  <c:v>11.8</c:v>
                </c:pt>
                <c:pt idx="134">
                  <c:v>12</c:v>
                </c:pt>
                <c:pt idx="135">
                  <c:v>7.6</c:v>
                </c:pt>
                <c:pt idx="136">
                  <c:v>7.6</c:v>
                </c:pt>
                <c:pt idx="137">
                  <c:v>1.1000000000000001</c:v>
                </c:pt>
                <c:pt idx="138">
                  <c:v>0.6</c:v>
                </c:pt>
                <c:pt idx="139">
                  <c:v>1.2</c:v>
                </c:pt>
                <c:pt idx="140">
                  <c:v>0.3</c:v>
                </c:pt>
                <c:pt idx="141">
                  <c:v>0.8</c:v>
                </c:pt>
                <c:pt idx="142">
                  <c:v>0.7</c:v>
                </c:pt>
                <c:pt idx="143">
                  <c:v>0.7</c:v>
                </c:pt>
                <c:pt idx="144">
                  <c:v>1.2</c:v>
                </c:pt>
                <c:pt idx="145">
                  <c:v>1.1000000000000001</c:v>
                </c:pt>
                <c:pt idx="146">
                  <c:v>0.3</c:v>
                </c:pt>
                <c:pt idx="147">
                  <c:v>0.3</c:v>
                </c:pt>
                <c:pt idx="148">
                  <c:v>0.5</c:v>
                </c:pt>
                <c:pt idx="149">
                  <c:v>0.3</c:v>
                </c:pt>
                <c:pt idx="150">
                  <c:v>0.7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1.3</c:v>
                </c:pt>
                <c:pt idx="167">
                  <c:v>1.8</c:v>
                </c:pt>
                <c:pt idx="168">
                  <c:v>4.3</c:v>
                </c:pt>
                <c:pt idx="169">
                  <c:v>1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0.3</c:v>
                </c:pt>
                <c:pt idx="174">
                  <c:v>0.3</c:v>
                </c:pt>
                <c:pt idx="175">
                  <c:v>0.3</c:v>
                </c:pt>
                <c:pt idx="176">
                  <c:v>0.4</c:v>
                </c:pt>
                <c:pt idx="177">
                  <c:v>0.4</c:v>
                </c:pt>
                <c:pt idx="178">
                  <c:v>0.3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CB-46DC-BC36-099F3766F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00815"/>
        <c:axId val="121001295"/>
      </c:lineChart>
      <c:dateAx>
        <c:axId val="121000815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1295"/>
        <c:crosses val="autoZero"/>
        <c:auto val="1"/>
        <c:lblOffset val="100"/>
        <c:baseTimeUnit val="days"/>
      </c:dateAx>
      <c:valAx>
        <c:axId val="12100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Tenorite" panose="00000500000000000000" pitchFamily="2" charset="0"/>
                  </a:rPr>
                  <a:t>Daily Supply (mcm/d)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0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050">
                <a:latin typeface="Tenorite" panose="00000500000000000000" pitchFamily="2" charset="0"/>
              </a:rPr>
              <a:t>EU</a:t>
            </a:r>
            <a:r>
              <a:rPr lang="en-GB" sz="1050" baseline="0">
                <a:latin typeface="Tenorite" panose="00000500000000000000" pitchFamily="2" charset="0"/>
              </a:rPr>
              <a:t> Import YTD</a:t>
            </a:r>
            <a:endParaRPr lang="en-GB" sz="105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'Figure 34-35'!$E$5</c:f>
              <c:strCache>
                <c:ptCount val="1"/>
                <c:pt idx="0">
                  <c:v>2023/24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'Figure 34-35'!$D$6:$D$188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34-35'!$E$6:$E$188</c:f>
              <c:numCache>
                <c:formatCode>0.00</c:formatCode>
                <c:ptCount val="183"/>
                <c:pt idx="0">
                  <c:v>0</c:v>
                </c:pt>
                <c:pt idx="1">
                  <c:v>1E-4</c:v>
                </c:pt>
                <c:pt idx="2">
                  <c:v>2.0000000000000001E-4</c:v>
                </c:pt>
                <c:pt idx="3">
                  <c:v>2.0000000000000001E-4</c:v>
                </c:pt>
                <c:pt idx="4">
                  <c:v>2.0000000000000001E-4</c:v>
                </c:pt>
                <c:pt idx="5">
                  <c:v>3.0000000000000003E-4</c:v>
                </c:pt>
                <c:pt idx="6">
                  <c:v>3.0000000000000003E-4</c:v>
                </c:pt>
                <c:pt idx="7">
                  <c:v>3.0000000000000003E-4</c:v>
                </c:pt>
                <c:pt idx="8">
                  <c:v>3.0000000000000003E-4</c:v>
                </c:pt>
                <c:pt idx="9">
                  <c:v>3.0000000000000003E-4</c:v>
                </c:pt>
                <c:pt idx="10">
                  <c:v>3.0000000000000003E-4</c:v>
                </c:pt>
                <c:pt idx="11">
                  <c:v>3.0000000000000003E-4</c:v>
                </c:pt>
                <c:pt idx="12">
                  <c:v>3.0000000000000003E-4</c:v>
                </c:pt>
                <c:pt idx="13">
                  <c:v>3.0000000000000003E-4</c:v>
                </c:pt>
                <c:pt idx="14">
                  <c:v>3.0000000000000003E-4</c:v>
                </c:pt>
                <c:pt idx="15">
                  <c:v>3.0000000000000003E-4</c:v>
                </c:pt>
                <c:pt idx="16">
                  <c:v>3.0000000000000003E-4</c:v>
                </c:pt>
                <c:pt idx="17">
                  <c:v>3.0000000000000003E-4</c:v>
                </c:pt>
                <c:pt idx="18">
                  <c:v>3.0000000000000003E-4</c:v>
                </c:pt>
                <c:pt idx="19">
                  <c:v>3.0000000000000003E-4</c:v>
                </c:pt>
                <c:pt idx="20">
                  <c:v>3.0000000000000003E-4</c:v>
                </c:pt>
                <c:pt idx="21">
                  <c:v>3.0000000000000003E-4</c:v>
                </c:pt>
                <c:pt idx="22">
                  <c:v>3.0000000000000003E-4</c:v>
                </c:pt>
                <c:pt idx="23">
                  <c:v>3.0000000000000003E-4</c:v>
                </c:pt>
                <c:pt idx="24">
                  <c:v>3.0000000000000003E-4</c:v>
                </c:pt>
                <c:pt idx="25">
                  <c:v>3.0000000000000003E-4</c:v>
                </c:pt>
                <c:pt idx="26">
                  <c:v>3.0000000000000003E-4</c:v>
                </c:pt>
                <c:pt idx="27">
                  <c:v>3.0000000000000003E-4</c:v>
                </c:pt>
                <c:pt idx="28">
                  <c:v>3.0000000000000003E-4</c:v>
                </c:pt>
                <c:pt idx="29">
                  <c:v>3.0000000000000003E-4</c:v>
                </c:pt>
                <c:pt idx="30">
                  <c:v>3.0000000000000003E-4</c:v>
                </c:pt>
                <c:pt idx="31">
                  <c:v>3.0000000000000003E-4</c:v>
                </c:pt>
                <c:pt idx="32">
                  <c:v>3.0000000000000003E-4</c:v>
                </c:pt>
                <c:pt idx="33">
                  <c:v>3.0000000000000003E-4</c:v>
                </c:pt>
                <c:pt idx="34">
                  <c:v>3.0000000000000003E-4</c:v>
                </c:pt>
                <c:pt idx="35">
                  <c:v>3.0000000000000003E-4</c:v>
                </c:pt>
                <c:pt idx="36">
                  <c:v>3.0000000000000003E-4</c:v>
                </c:pt>
                <c:pt idx="37">
                  <c:v>3.0000000000000003E-4</c:v>
                </c:pt>
                <c:pt idx="38">
                  <c:v>3.0000000000000003E-4</c:v>
                </c:pt>
                <c:pt idx="39">
                  <c:v>3.0000000000000003E-4</c:v>
                </c:pt>
                <c:pt idx="40">
                  <c:v>3.0000000000000003E-4</c:v>
                </c:pt>
                <c:pt idx="41">
                  <c:v>3.0000000000000003E-4</c:v>
                </c:pt>
                <c:pt idx="42">
                  <c:v>3.0000000000000003E-4</c:v>
                </c:pt>
                <c:pt idx="43">
                  <c:v>3.0000000000000003E-4</c:v>
                </c:pt>
                <c:pt idx="44">
                  <c:v>3.0000000000000003E-4</c:v>
                </c:pt>
                <c:pt idx="45">
                  <c:v>3.0000000000000003E-4</c:v>
                </c:pt>
                <c:pt idx="46">
                  <c:v>3.0000000000000003E-4</c:v>
                </c:pt>
                <c:pt idx="47">
                  <c:v>3.0000000000000003E-4</c:v>
                </c:pt>
                <c:pt idx="48">
                  <c:v>3.0000000000000003E-4</c:v>
                </c:pt>
                <c:pt idx="49">
                  <c:v>3.0000000000000003E-4</c:v>
                </c:pt>
                <c:pt idx="50">
                  <c:v>3.0000000000000003E-4</c:v>
                </c:pt>
                <c:pt idx="51">
                  <c:v>3.0000000000000003E-4</c:v>
                </c:pt>
                <c:pt idx="52">
                  <c:v>3.0000000000000003E-4</c:v>
                </c:pt>
                <c:pt idx="53">
                  <c:v>3.0000000000000003E-4</c:v>
                </c:pt>
                <c:pt idx="54">
                  <c:v>3.0000000000000003E-4</c:v>
                </c:pt>
                <c:pt idx="55">
                  <c:v>3.0000000000000003E-4</c:v>
                </c:pt>
                <c:pt idx="56">
                  <c:v>4.0000000000000002E-4</c:v>
                </c:pt>
                <c:pt idx="57">
                  <c:v>5.0000000000000001E-4</c:v>
                </c:pt>
                <c:pt idx="58">
                  <c:v>1.5E-3</c:v>
                </c:pt>
                <c:pt idx="59">
                  <c:v>1.5E-3</c:v>
                </c:pt>
                <c:pt idx="60">
                  <c:v>1.5E-3</c:v>
                </c:pt>
                <c:pt idx="61">
                  <c:v>1.5E-3</c:v>
                </c:pt>
                <c:pt idx="62">
                  <c:v>1.5E-3</c:v>
                </c:pt>
                <c:pt idx="63">
                  <c:v>1.5E-3</c:v>
                </c:pt>
                <c:pt idx="64">
                  <c:v>1.5E-3</c:v>
                </c:pt>
                <c:pt idx="65">
                  <c:v>1.5E-3</c:v>
                </c:pt>
                <c:pt idx="66">
                  <c:v>1.5E-3</c:v>
                </c:pt>
                <c:pt idx="67">
                  <c:v>1.5E-3</c:v>
                </c:pt>
                <c:pt idx="68">
                  <c:v>1.5E-3</c:v>
                </c:pt>
                <c:pt idx="69">
                  <c:v>1.5E-3</c:v>
                </c:pt>
                <c:pt idx="70">
                  <c:v>1.6000000000000001E-3</c:v>
                </c:pt>
                <c:pt idx="71">
                  <c:v>1.6000000000000001E-3</c:v>
                </c:pt>
                <c:pt idx="72">
                  <c:v>2.1000000000000003E-3</c:v>
                </c:pt>
                <c:pt idx="73">
                  <c:v>2.1000000000000003E-3</c:v>
                </c:pt>
                <c:pt idx="74">
                  <c:v>2.1000000000000003E-3</c:v>
                </c:pt>
                <c:pt idx="75">
                  <c:v>2.1000000000000003E-3</c:v>
                </c:pt>
                <c:pt idx="76">
                  <c:v>2.1000000000000003E-3</c:v>
                </c:pt>
                <c:pt idx="77">
                  <c:v>2.1000000000000003E-3</c:v>
                </c:pt>
                <c:pt idx="78">
                  <c:v>2.1000000000000003E-3</c:v>
                </c:pt>
                <c:pt idx="79">
                  <c:v>2.1000000000000003E-3</c:v>
                </c:pt>
                <c:pt idx="80">
                  <c:v>2.1000000000000003E-3</c:v>
                </c:pt>
                <c:pt idx="81">
                  <c:v>2.1000000000000003E-3</c:v>
                </c:pt>
                <c:pt idx="82">
                  <c:v>2.1000000000000003E-3</c:v>
                </c:pt>
                <c:pt idx="83">
                  <c:v>2.1000000000000003E-3</c:v>
                </c:pt>
                <c:pt idx="84">
                  <c:v>2.1000000000000003E-3</c:v>
                </c:pt>
                <c:pt idx="85">
                  <c:v>2.1000000000000003E-3</c:v>
                </c:pt>
                <c:pt idx="86">
                  <c:v>2.1000000000000003E-3</c:v>
                </c:pt>
                <c:pt idx="87">
                  <c:v>2.1000000000000003E-3</c:v>
                </c:pt>
                <c:pt idx="88">
                  <c:v>2.1000000000000003E-3</c:v>
                </c:pt>
                <c:pt idx="89">
                  <c:v>2.1000000000000003E-3</c:v>
                </c:pt>
                <c:pt idx="90">
                  <c:v>2.1000000000000003E-3</c:v>
                </c:pt>
                <c:pt idx="91">
                  <c:v>2.1000000000000003E-3</c:v>
                </c:pt>
                <c:pt idx="92">
                  <c:v>2.1000000000000003E-3</c:v>
                </c:pt>
                <c:pt idx="93">
                  <c:v>2.1000000000000003E-3</c:v>
                </c:pt>
                <c:pt idx="94">
                  <c:v>2.1000000000000003E-3</c:v>
                </c:pt>
                <c:pt idx="95">
                  <c:v>2.1000000000000003E-3</c:v>
                </c:pt>
                <c:pt idx="96">
                  <c:v>2.1000000000000003E-3</c:v>
                </c:pt>
                <c:pt idx="97">
                  <c:v>2.1000000000000003E-3</c:v>
                </c:pt>
                <c:pt idx="98">
                  <c:v>2.1000000000000003E-3</c:v>
                </c:pt>
                <c:pt idx="99">
                  <c:v>2.1000000000000003E-3</c:v>
                </c:pt>
                <c:pt idx="100">
                  <c:v>2.1000000000000003E-3</c:v>
                </c:pt>
                <c:pt idx="101">
                  <c:v>2.8E-3</c:v>
                </c:pt>
                <c:pt idx="102">
                  <c:v>3.3E-3</c:v>
                </c:pt>
                <c:pt idx="103">
                  <c:v>4.3E-3</c:v>
                </c:pt>
                <c:pt idx="104">
                  <c:v>4.3E-3</c:v>
                </c:pt>
                <c:pt idx="105">
                  <c:v>4.3E-3</c:v>
                </c:pt>
                <c:pt idx="106">
                  <c:v>4.3E-3</c:v>
                </c:pt>
                <c:pt idx="107">
                  <c:v>7.0000000000000001E-3</c:v>
                </c:pt>
                <c:pt idx="108">
                  <c:v>9.1999999999999998E-3</c:v>
                </c:pt>
                <c:pt idx="109">
                  <c:v>1.12E-2</c:v>
                </c:pt>
                <c:pt idx="110">
                  <c:v>1.12E-2</c:v>
                </c:pt>
                <c:pt idx="111">
                  <c:v>1.12E-2</c:v>
                </c:pt>
                <c:pt idx="112">
                  <c:v>1.12E-2</c:v>
                </c:pt>
                <c:pt idx="113">
                  <c:v>1.12E-2</c:v>
                </c:pt>
                <c:pt idx="114">
                  <c:v>1.12E-2</c:v>
                </c:pt>
                <c:pt idx="115">
                  <c:v>1.12E-2</c:v>
                </c:pt>
                <c:pt idx="116">
                  <c:v>1.1399999999999999E-2</c:v>
                </c:pt>
                <c:pt idx="117">
                  <c:v>1.1399999999999999E-2</c:v>
                </c:pt>
                <c:pt idx="118">
                  <c:v>1.2499999999999999E-2</c:v>
                </c:pt>
                <c:pt idx="119">
                  <c:v>1.2499999999999999E-2</c:v>
                </c:pt>
                <c:pt idx="120">
                  <c:v>1.2899999999999998E-2</c:v>
                </c:pt>
                <c:pt idx="121">
                  <c:v>1.2899999999999998E-2</c:v>
                </c:pt>
                <c:pt idx="122">
                  <c:v>1.2899999999999998E-2</c:v>
                </c:pt>
                <c:pt idx="123">
                  <c:v>1.2899999999999998E-2</c:v>
                </c:pt>
                <c:pt idx="124">
                  <c:v>1.2899999999999998E-2</c:v>
                </c:pt>
                <c:pt idx="125">
                  <c:v>1.32E-2</c:v>
                </c:pt>
                <c:pt idx="126">
                  <c:v>1.32E-2</c:v>
                </c:pt>
                <c:pt idx="127">
                  <c:v>1.32E-2</c:v>
                </c:pt>
                <c:pt idx="128">
                  <c:v>1.3399999999999999E-2</c:v>
                </c:pt>
                <c:pt idx="129">
                  <c:v>1.5999999999999997E-2</c:v>
                </c:pt>
                <c:pt idx="130">
                  <c:v>1.67E-2</c:v>
                </c:pt>
                <c:pt idx="131">
                  <c:v>1.7299999999999999E-2</c:v>
                </c:pt>
                <c:pt idx="132">
                  <c:v>1.7999999999999999E-2</c:v>
                </c:pt>
                <c:pt idx="133">
                  <c:v>1.8100000000000002E-2</c:v>
                </c:pt>
                <c:pt idx="134">
                  <c:v>1.8100000000000002E-2</c:v>
                </c:pt>
                <c:pt idx="135">
                  <c:v>1.8700000000000001E-2</c:v>
                </c:pt>
                <c:pt idx="136">
                  <c:v>1.8700000000000001E-2</c:v>
                </c:pt>
                <c:pt idx="137">
                  <c:v>1.8700000000000001E-2</c:v>
                </c:pt>
                <c:pt idx="138">
                  <c:v>1.8800000000000004E-2</c:v>
                </c:pt>
                <c:pt idx="139">
                  <c:v>1.8900000000000007E-2</c:v>
                </c:pt>
                <c:pt idx="140">
                  <c:v>1.8900000000000007E-2</c:v>
                </c:pt>
                <c:pt idx="141">
                  <c:v>1.8900000000000007E-2</c:v>
                </c:pt>
                <c:pt idx="142">
                  <c:v>1.9000000000000006E-2</c:v>
                </c:pt>
                <c:pt idx="143">
                  <c:v>1.9100000000000009E-2</c:v>
                </c:pt>
                <c:pt idx="144">
                  <c:v>1.9200000000000009E-2</c:v>
                </c:pt>
                <c:pt idx="145">
                  <c:v>1.9300000000000012E-2</c:v>
                </c:pt>
                <c:pt idx="146">
                  <c:v>1.9400000000000014E-2</c:v>
                </c:pt>
                <c:pt idx="147">
                  <c:v>1.9400000000000014E-2</c:v>
                </c:pt>
                <c:pt idx="148">
                  <c:v>2.0300000000000012E-2</c:v>
                </c:pt>
                <c:pt idx="149">
                  <c:v>2.1200000000000011E-2</c:v>
                </c:pt>
                <c:pt idx="150">
                  <c:v>2.2000000000000009E-2</c:v>
                </c:pt>
                <c:pt idx="151">
                  <c:v>2.2000000000000009E-2</c:v>
                </c:pt>
                <c:pt idx="152">
                  <c:v>2.3700000000000009E-2</c:v>
                </c:pt>
                <c:pt idx="153">
                  <c:v>2.8400000000000009E-2</c:v>
                </c:pt>
                <c:pt idx="154">
                  <c:v>3.4800000000000011E-2</c:v>
                </c:pt>
                <c:pt idx="155">
                  <c:v>3.6500000000000012E-2</c:v>
                </c:pt>
                <c:pt idx="156">
                  <c:v>3.7800000000000014E-2</c:v>
                </c:pt>
                <c:pt idx="157">
                  <c:v>4.2700000000000009E-2</c:v>
                </c:pt>
                <c:pt idx="158">
                  <c:v>4.6800000000000008E-2</c:v>
                </c:pt>
                <c:pt idx="159">
                  <c:v>4.8500000000000015E-2</c:v>
                </c:pt>
                <c:pt idx="160">
                  <c:v>5.0200000000000015E-2</c:v>
                </c:pt>
                <c:pt idx="161">
                  <c:v>5.1900000000000023E-2</c:v>
                </c:pt>
                <c:pt idx="162">
                  <c:v>5.9100000000000021E-2</c:v>
                </c:pt>
                <c:pt idx="163">
                  <c:v>5.9100000000000021E-2</c:v>
                </c:pt>
                <c:pt idx="164">
                  <c:v>5.9100000000000021E-2</c:v>
                </c:pt>
                <c:pt idx="165">
                  <c:v>5.9800000000000027E-2</c:v>
                </c:pt>
                <c:pt idx="166">
                  <c:v>5.9800000000000027E-2</c:v>
                </c:pt>
                <c:pt idx="167">
                  <c:v>5.9800000000000027E-2</c:v>
                </c:pt>
                <c:pt idx="168">
                  <c:v>5.9800000000000027E-2</c:v>
                </c:pt>
                <c:pt idx="169">
                  <c:v>6.1000000000000026E-2</c:v>
                </c:pt>
                <c:pt idx="170">
                  <c:v>6.3700000000000034E-2</c:v>
                </c:pt>
                <c:pt idx="171">
                  <c:v>6.5700000000000036E-2</c:v>
                </c:pt>
                <c:pt idx="172">
                  <c:v>6.5700000000000036E-2</c:v>
                </c:pt>
                <c:pt idx="173">
                  <c:v>6.6000000000000031E-2</c:v>
                </c:pt>
                <c:pt idx="174">
                  <c:v>6.6000000000000031E-2</c:v>
                </c:pt>
                <c:pt idx="175">
                  <c:v>6.660000000000002E-2</c:v>
                </c:pt>
                <c:pt idx="176">
                  <c:v>6.7200000000000024E-2</c:v>
                </c:pt>
                <c:pt idx="177">
                  <c:v>6.7900000000000016E-2</c:v>
                </c:pt>
                <c:pt idx="178">
                  <c:v>6.7900000000000016E-2</c:v>
                </c:pt>
                <c:pt idx="179">
                  <c:v>6.8600000000000022E-2</c:v>
                </c:pt>
                <c:pt idx="180">
                  <c:v>6.9200000000000012E-2</c:v>
                </c:pt>
                <c:pt idx="181">
                  <c:v>6.9200000000000012E-2</c:v>
                </c:pt>
                <c:pt idx="182">
                  <c:v>6.9200000000000012E-2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725-4848-8709-C314F17114ED}"/>
            </c:ext>
          </c:extLst>
        </c:ser>
        <c:ser>
          <c:idx val="4"/>
          <c:order val="1"/>
          <c:tx>
            <c:strRef>
              <c:f>'Figure 34-35'!$F$5</c:f>
              <c:strCache>
                <c:ptCount val="1"/>
                <c:pt idx="0">
                  <c:v>2024/25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'Figure 34-35'!$D$6:$D$188</c:f>
              <c:numCache>
                <c:formatCode>d\-mmm</c:formatCode>
                <c:ptCount val="183"/>
                <c:pt idx="0">
                  <c:v>45200</c:v>
                </c:pt>
                <c:pt idx="1">
                  <c:v>45201</c:v>
                </c:pt>
                <c:pt idx="2">
                  <c:v>45202</c:v>
                </c:pt>
                <c:pt idx="3">
                  <c:v>45203</c:v>
                </c:pt>
                <c:pt idx="4">
                  <c:v>45204</c:v>
                </c:pt>
                <c:pt idx="5">
                  <c:v>45205</c:v>
                </c:pt>
                <c:pt idx="6">
                  <c:v>45206</c:v>
                </c:pt>
                <c:pt idx="7">
                  <c:v>45207</c:v>
                </c:pt>
                <c:pt idx="8">
                  <c:v>45208</c:v>
                </c:pt>
                <c:pt idx="9">
                  <c:v>45209</c:v>
                </c:pt>
                <c:pt idx="10">
                  <c:v>45210</c:v>
                </c:pt>
                <c:pt idx="11">
                  <c:v>45211</c:v>
                </c:pt>
                <c:pt idx="12">
                  <c:v>45212</c:v>
                </c:pt>
                <c:pt idx="13">
                  <c:v>45213</c:v>
                </c:pt>
                <c:pt idx="14">
                  <c:v>45214</c:v>
                </c:pt>
                <c:pt idx="15">
                  <c:v>45215</c:v>
                </c:pt>
                <c:pt idx="16">
                  <c:v>45216</c:v>
                </c:pt>
                <c:pt idx="17">
                  <c:v>45217</c:v>
                </c:pt>
                <c:pt idx="18">
                  <c:v>45218</c:v>
                </c:pt>
                <c:pt idx="19">
                  <c:v>45219</c:v>
                </c:pt>
                <c:pt idx="20">
                  <c:v>45220</c:v>
                </c:pt>
                <c:pt idx="21">
                  <c:v>45221</c:v>
                </c:pt>
                <c:pt idx="22">
                  <c:v>45222</c:v>
                </c:pt>
                <c:pt idx="23">
                  <c:v>45223</c:v>
                </c:pt>
                <c:pt idx="24">
                  <c:v>45224</c:v>
                </c:pt>
                <c:pt idx="25">
                  <c:v>45225</c:v>
                </c:pt>
                <c:pt idx="26">
                  <c:v>45226</c:v>
                </c:pt>
                <c:pt idx="27">
                  <c:v>45227</c:v>
                </c:pt>
                <c:pt idx="28">
                  <c:v>45228</c:v>
                </c:pt>
                <c:pt idx="29">
                  <c:v>45229</c:v>
                </c:pt>
                <c:pt idx="30">
                  <c:v>45230</c:v>
                </c:pt>
                <c:pt idx="31">
                  <c:v>45231</c:v>
                </c:pt>
                <c:pt idx="32">
                  <c:v>45232</c:v>
                </c:pt>
                <c:pt idx="33">
                  <c:v>45233</c:v>
                </c:pt>
                <c:pt idx="34">
                  <c:v>45234</c:v>
                </c:pt>
                <c:pt idx="35">
                  <c:v>45235</c:v>
                </c:pt>
                <c:pt idx="36">
                  <c:v>45236</c:v>
                </c:pt>
                <c:pt idx="37">
                  <c:v>45237</c:v>
                </c:pt>
                <c:pt idx="38">
                  <c:v>45238</c:v>
                </c:pt>
                <c:pt idx="39">
                  <c:v>45239</c:v>
                </c:pt>
                <c:pt idx="40">
                  <c:v>45240</c:v>
                </c:pt>
                <c:pt idx="41">
                  <c:v>45241</c:v>
                </c:pt>
                <c:pt idx="42">
                  <c:v>45242</c:v>
                </c:pt>
                <c:pt idx="43">
                  <c:v>45243</c:v>
                </c:pt>
                <c:pt idx="44">
                  <c:v>45244</c:v>
                </c:pt>
                <c:pt idx="45">
                  <c:v>45245</c:v>
                </c:pt>
                <c:pt idx="46">
                  <c:v>45246</c:v>
                </c:pt>
                <c:pt idx="47">
                  <c:v>45247</c:v>
                </c:pt>
                <c:pt idx="48">
                  <c:v>45248</c:v>
                </c:pt>
                <c:pt idx="49">
                  <c:v>45249</c:v>
                </c:pt>
                <c:pt idx="50">
                  <c:v>45250</c:v>
                </c:pt>
                <c:pt idx="51">
                  <c:v>45251</c:v>
                </c:pt>
                <c:pt idx="52">
                  <c:v>45252</c:v>
                </c:pt>
                <c:pt idx="53">
                  <c:v>45253</c:v>
                </c:pt>
                <c:pt idx="54">
                  <c:v>45254</c:v>
                </c:pt>
                <c:pt idx="55">
                  <c:v>45255</c:v>
                </c:pt>
                <c:pt idx="56">
                  <c:v>45256</c:v>
                </c:pt>
                <c:pt idx="57">
                  <c:v>45257</c:v>
                </c:pt>
                <c:pt idx="58">
                  <c:v>45258</c:v>
                </c:pt>
                <c:pt idx="59">
                  <c:v>45259</c:v>
                </c:pt>
                <c:pt idx="60">
                  <c:v>45260</c:v>
                </c:pt>
                <c:pt idx="61">
                  <c:v>45261</c:v>
                </c:pt>
                <c:pt idx="62">
                  <c:v>45262</c:v>
                </c:pt>
                <c:pt idx="63">
                  <c:v>45263</c:v>
                </c:pt>
                <c:pt idx="64">
                  <c:v>45264</c:v>
                </c:pt>
                <c:pt idx="65">
                  <c:v>45265</c:v>
                </c:pt>
                <c:pt idx="66">
                  <c:v>45266</c:v>
                </c:pt>
                <c:pt idx="67">
                  <c:v>45267</c:v>
                </c:pt>
                <c:pt idx="68">
                  <c:v>45268</c:v>
                </c:pt>
                <c:pt idx="69">
                  <c:v>45269</c:v>
                </c:pt>
                <c:pt idx="70">
                  <c:v>45270</c:v>
                </c:pt>
                <c:pt idx="71">
                  <c:v>45271</c:v>
                </c:pt>
                <c:pt idx="72">
                  <c:v>45272</c:v>
                </c:pt>
                <c:pt idx="73">
                  <c:v>45273</c:v>
                </c:pt>
                <c:pt idx="74">
                  <c:v>45274</c:v>
                </c:pt>
                <c:pt idx="75">
                  <c:v>45275</c:v>
                </c:pt>
                <c:pt idx="76">
                  <c:v>45276</c:v>
                </c:pt>
                <c:pt idx="77">
                  <c:v>45277</c:v>
                </c:pt>
                <c:pt idx="78">
                  <c:v>45278</c:v>
                </c:pt>
                <c:pt idx="79">
                  <c:v>45279</c:v>
                </c:pt>
                <c:pt idx="80">
                  <c:v>45280</c:v>
                </c:pt>
                <c:pt idx="81">
                  <c:v>45281</c:v>
                </c:pt>
                <c:pt idx="82">
                  <c:v>45282</c:v>
                </c:pt>
                <c:pt idx="83">
                  <c:v>45283</c:v>
                </c:pt>
                <c:pt idx="84">
                  <c:v>45284</c:v>
                </c:pt>
                <c:pt idx="85">
                  <c:v>45285</c:v>
                </c:pt>
                <c:pt idx="86">
                  <c:v>45286</c:v>
                </c:pt>
                <c:pt idx="87">
                  <c:v>45287</c:v>
                </c:pt>
                <c:pt idx="88">
                  <c:v>45288</c:v>
                </c:pt>
                <c:pt idx="89">
                  <c:v>45289</c:v>
                </c:pt>
                <c:pt idx="90">
                  <c:v>45290</c:v>
                </c:pt>
                <c:pt idx="91">
                  <c:v>45291</c:v>
                </c:pt>
                <c:pt idx="92">
                  <c:v>45292</c:v>
                </c:pt>
                <c:pt idx="93">
                  <c:v>45293</c:v>
                </c:pt>
                <c:pt idx="94">
                  <c:v>45294</c:v>
                </c:pt>
                <c:pt idx="95">
                  <c:v>45295</c:v>
                </c:pt>
                <c:pt idx="96">
                  <c:v>45296</c:v>
                </c:pt>
                <c:pt idx="97">
                  <c:v>45297</c:v>
                </c:pt>
                <c:pt idx="98">
                  <c:v>45298</c:v>
                </c:pt>
                <c:pt idx="99">
                  <c:v>45299</c:v>
                </c:pt>
                <c:pt idx="100">
                  <c:v>45300</c:v>
                </c:pt>
                <c:pt idx="101">
                  <c:v>45301</c:v>
                </c:pt>
                <c:pt idx="102">
                  <c:v>45302</c:v>
                </c:pt>
                <c:pt idx="103">
                  <c:v>45303</c:v>
                </c:pt>
                <c:pt idx="104">
                  <c:v>45304</c:v>
                </c:pt>
                <c:pt idx="105">
                  <c:v>45305</c:v>
                </c:pt>
                <c:pt idx="106">
                  <c:v>45306</c:v>
                </c:pt>
                <c:pt idx="107">
                  <c:v>45307</c:v>
                </c:pt>
                <c:pt idx="108">
                  <c:v>45308</c:v>
                </c:pt>
                <c:pt idx="109">
                  <c:v>45309</c:v>
                </c:pt>
                <c:pt idx="110">
                  <c:v>45310</c:v>
                </c:pt>
                <c:pt idx="111">
                  <c:v>45311</c:v>
                </c:pt>
                <c:pt idx="112">
                  <c:v>45312</c:v>
                </c:pt>
                <c:pt idx="113">
                  <c:v>45313</c:v>
                </c:pt>
                <c:pt idx="114">
                  <c:v>45314</c:v>
                </c:pt>
                <c:pt idx="115">
                  <c:v>45315</c:v>
                </c:pt>
                <c:pt idx="116">
                  <c:v>45316</c:v>
                </c:pt>
                <c:pt idx="117">
                  <c:v>45317</c:v>
                </c:pt>
                <c:pt idx="118">
                  <c:v>45318</c:v>
                </c:pt>
                <c:pt idx="119">
                  <c:v>45319</c:v>
                </c:pt>
                <c:pt idx="120">
                  <c:v>45320</c:v>
                </c:pt>
                <c:pt idx="121">
                  <c:v>45321</c:v>
                </c:pt>
                <c:pt idx="122">
                  <c:v>45322</c:v>
                </c:pt>
                <c:pt idx="123">
                  <c:v>45323</c:v>
                </c:pt>
                <c:pt idx="124">
                  <c:v>45324</c:v>
                </c:pt>
                <c:pt idx="125">
                  <c:v>45325</c:v>
                </c:pt>
                <c:pt idx="126">
                  <c:v>45326</c:v>
                </c:pt>
                <c:pt idx="127">
                  <c:v>45327</c:v>
                </c:pt>
                <c:pt idx="128">
                  <c:v>45328</c:v>
                </c:pt>
                <c:pt idx="129">
                  <c:v>45329</c:v>
                </c:pt>
                <c:pt idx="130">
                  <c:v>45330</c:v>
                </c:pt>
                <c:pt idx="131">
                  <c:v>45331</c:v>
                </c:pt>
                <c:pt idx="132">
                  <c:v>45332</c:v>
                </c:pt>
                <c:pt idx="133">
                  <c:v>45333</c:v>
                </c:pt>
                <c:pt idx="134">
                  <c:v>45334</c:v>
                </c:pt>
                <c:pt idx="135">
                  <c:v>45335</c:v>
                </c:pt>
                <c:pt idx="136">
                  <c:v>45336</c:v>
                </c:pt>
                <c:pt idx="137">
                  <c:v>45337</c:v>
                </c:pt>
                <c:pt idx="138">
                  <c:v>45338</c:v>
                </c:pt>
                <c:pt idx="139">
                  <c:v>45339</c:v>
                </c:pt>
                <c:pt idx="140">
                  <c:v>45340</c:v>
                </c:pt>
                <c:pt idx="141">
                  <c:v>45341</c:v>
                </c:pt>
                <c:pt idx="142">
                  <c:v>45342</c:v>
                </c:pt>
                <c:pt idx="143">
                  <c:v>45343</c:v>
                </c:pt>
                <c:pt idx="144">
                  <c:v>45344</c:v>
                </c:pt>
                <c:pt idx="145">
                  <c:v>45345</c:v>
                </c:pt>
                <c:pt idx="146">
                  <c:v>45346</c:v>
                </c:pt>
                <c:pt idx="147">
                  <c:v>45347</c:v>
                </c:pt>
                <c:pt idx="148">
                  <c:v>45348</c:v>
                </c:pt>
                <c:pt idx="149">
                  <c:v>45349</c:v>
                </c:pt>
                <c:pt idx="150">
                  <c:v>45350</c:v>
                </c:pt>
                <c:pt idx="151">
                  <c:v>45351</c:v>
                </c:pt>
                <c:pt idx="152">
                  <c:v>45352</c:v>
                </c:pt>
                <c:pt idx="153">
                  <c:v>45353</c:v>
                </c:pt>
                <c:pt idx="154">
                  <c:v>45354</c:v>
                </c:pt>
                <c:pt idx="155">
                  <c:v>45355</c:v>
                </c:pt>
                <c:pt idx="156">
                  <c:v>45356</c:v>
                </c:pt>
                <c:pt idx="157">
                  <c:v>45357</c:v>
                </c:pt>
                <c:pt idx="158">
                  <c:v>45358</c:v>
                </c:pt>
                <c:pt idx="159">
                  <c:v>45359</c:v>
                </c:pt>
                <c:pt idx="160">
                  <c:v>45360</c:v>
                </c:pt>
                <c:pt idx="161">
                  <c:v>45361</c:v>
                </c:pt>
                <c:pt idx="162">
                  <c:v>45362</c:v>
                </c:pt>
                <c:pt idx="163">
                  <c:v>45363</c:v>
                </c:pt>
                <c:pt idx="164">
                  <c:v>45364</c:v>
                </c:pt>
                <c:pt idx="165">
                  <c:v>45365</c:v>
                </c:pt>
                <c:pt idx="166">
                  <c:v>45366</c:v>
                </c:pt>
                <c:pt idx="167">
                  <c:v>45367</c:v>
                </c:pt>
                <c:pt idx="168">
                  <c:v>45368</c:v>
                </c:pt>
                <c:pt idx="169">
                  <c:v>45369</c:v>
                </c:pt>
                <c:pt idx="170">
                  <c:v>45370</c:v>
                </c:pt>
                <c:pt idx="171">
                  <c:v>45371</c:v>
                </c:pt>
                <c:pt idx="172">
                  <c:v>45372</c:v>
                </c:pt>
                <c:pt idx="173">
                  <c:v>45373</c:v>
                </c:pt>
                <c:pt idx="174">
                  <c:v>45374</c:v>
                </c:pt>
                <c:pt idx="175">
                  <c:v>45375</c:v>
                </c:pt>
                <c:pt idx="176">
                  <c:v>45376</c:v>
                </c:pt>
                <c:pt idx="177">
                  <c:v>45377</c:v>
                </c:pt>
                <c:pt idx="178">
                  <c:v>45378</c:v>
                </c:pt>
                <c:pt idx="179">
                  <c:v>45379</c:v>
                </c:pt>
                <c:pt idx="180">
                  <c:v>45380</c:v>
                </c:pt>
                <c:pt idx="181">
                  <c:v>45381</c:v>
                </c:pt>
                <c:pt idx="182">
                  <c:v>45382</c:v>
                </c:pt>
              </c:numCache>
            </c:numRef>
          </c:cat>
          <c:val>
            <c:numRef>
              <c:f>'Figure 34-35'!$F$6:$F$188</c:f>
              <c:numCache>
                <c:formatCode>0.00000000</c:formatCode>
                <c:ptCount val="1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1E-4</c:v>
                </c:pt>
                <c:pt idx="8">
                  <c:v>1E-4</c:v>
                </c:pt>
                <c:pt idx="9">
                  <c:v>1E-4</c:v>
                </c:pt>
                <c:pt idx="10">
                  <c:v>1E-4</c:v>
                </c:pt>
                <c:pt idx="11">
                  <c:v>1E-4</c:v>
                </c:pt>
                <c:pt idx="12">
                  <c:v>4.0000000000000002E-4</c:v>
                </c:pt>
                <c:pt idx="13">
                  <c:v>4.0000000000000002E-4</c:v>
                </c:pt>
                <c:pt idx="14">
                  <c:v>4.0000000000000002E-4</c:v>
                </c:pt>
                <c:pt idx="15">
                  <c:v>4.0000000000000002E-4</c:v>
                </c:pt>
                <c:pt idx="16">
                  <c:v>4.0000000000000002E-4</c:v>
                </c:pt>
                <c:pt idx="17">
                  <c:v>4.0000000000000002E-4</c:v>
                </c:pt>
                <c:pt idx="18">
                  <c:v>4.0000000000000002E-4</c:v>
                </c:pt>
                <c:pt idx="19">
                  <c:v>5.0000000000000001E-4</c:v>
                </c:pt>
                <c:pt idx="20">
                  <c:v>5.0000000000000001E-4</c:v>
                </c:pt>
                <c:pt idx="21">
                  <c:v>5.0000000000000001E-4</c:v>
                </c:pt>
                <c:pt idx="22">
                  <c:v>5.0000000000000001E-4</c:v>
                </c:pt>
                <c:pt idx="23">
                  <c:v>1.2999999999999999E-3</c:v>
                </c:pt>
                <c:pt idx="24">
                  <c:v>1.2999999999999999E-3</c:v>
                </c:pt>
                <c:pt idx="25">
                  <c:v>2E-3</c:v>
                </c:pt>
                <c:pt idx="26">
                  <c:v>2.5999999999999999E-3</c:v>
                </c:pt>
                <c:pt idx="27">
                  <c:v>3.5000000000000001E-3</c:v>
                </c:pt>
                <c:pt idx="28">
                  <c:v>3.8E-3</c:v>
                </c:pt>
                <c:pt idx="29">
                  <c:v>3.8E-3</c:v>
                </c:pt>
                <c:pt idx="30">
                  <c:v>3.8E-3</c:v>
                </c:pt>
                <c:pt idx="31">
                  <c:v>5.1999999999999989E-3</c:v>
                </c:pt>
                <c:pt idx="32">
                  <c:v>5.1999999999999989E-3</c:v>
                </c:pt>
                <c:pt idx="33">
                  <c:v>6.1999999999999989E-3</c:v>
                </c:pt>
                <c:pt idx="34">
                  <c:v>6.1999999999999989E-3</c:v>
                </c:pt>
                <c:pt idx="35">
                  <c:v>6.8999999999999999E-3</c:v>
                </c:pt>
                <c:pt idx="36">
                  <c:v>6.8999999999999999E-3</c:v>
                </c:pt>
                <c:pt idx="37">
                  <c:v>8.0000000000000002E-3</c:v>
                </c:pt>
                <c:pt idx="38">
                  <c:v>8.0000000000000002E-3</c:v>
                </c:pt>
                <c:pt idx="39">
                  <c:v>1.0500000000000001E-2</c:v>
                </c:pt>
                <c:pt idx="40">
                  <c:v>1.26E-2</c:v>
                </c:pt>
                <c:pt idx="41">
                  <c:v>1.4999999999999999E-2</c:v>
                </c:pt>
                <c:pt idx="42">
                  <c:v>2.1700000000000001E-2</c:v>
                </c:pt>
                <c:pt idx="43">
                  <c:v>2.92E-2</c:v>
                </c:pt>
                <c:pt idx="44">
                  <c:v>3.3700000000000001E-2</c:v>
                </c:pt>
                <c:pt idx="45">
                  <c:v>3.8300000000000008E-2</c:v>
                </c:pt>
                <c:pt idx="46">
                  <c:v>3.8300000000000008E-2</c:v>
                </c:pt>
                <c:pt idx="47">
                  <c:v>3.9400000000000004E-2</c:v>
                </c:pt>
                <c:pt idx="48">
                  <c:v>3.9500000000000007E-2</c:v>
                </c:pt>
                <c:pt idx="49">
                  <c:v>4.0900000000000006E-2</c:v>
                </c:pt>
                <c:pt idx="50">
                  <c:v>4.1800000000000004E-2</c:v>
                </c:pt>
                <c:pt idx="51">
                  <c:v>4.2400000000000007E-2</c:v>
                </c:pt>
                <c:pt idx="52">
                  <c:v>4.2600000000000006E-2</c:v>
                </c:pt>
                <c:pt idx="53">
                  <c:v>4.2600000000000006E-2</c:v>
                </c:pt>
                <c:pt idx="54">
                  <c:v>4.2600000000000006E-2</c:v>
                </c:pt>
                <c:pt idx="55">
                  <c:v>4.2600000000000006E-2</c:v>
                </c:pt>
                <c:pt idx="56">
                  <c:v>4.2800000000000012E-2</c:v>
                </c:pt>
                <c:pt idx="57">
                  <c:v>4.2800000000000012E-2</c:v>
                </c:pt>
                <c:pt idx="58">
                  <c:v>4.370000000000001E-2</c:v>
                </c:pt>
                <c:pt idx="59">
                  <c:v>4.370000000000001E-2</c:v>
                </c:pt>
                <c:pt idx="60">
                  <c:v>4.4000000000000004E-2</c:v>
                </c:pt>
                <c:pt idx="61">
                  <c:v>4.420000000000001E-2</c:v>
                </c:pt>
                <c:pt idx="62">
                  <c:v>4.420000000000001E-2</c:v>
                </c:pt>
                <c:pt idx="63">
                  <c:v>4.7000000000000007E-2</c:v>
                </c:pt>
                <c:pt idx="64">
                  <c:v>4.7800000000000002E-2</c:v>
                </c:pt>
                <c:pt idx="65">
                  <c:v>4.8800000000000003E-2</c:v>
                </c:pt>
                <c:pt idx="66">
                  <c:v>4.9900000000000007E-2</c:v>
                </c:pt>
                <c:pt idx="67">
                  <c:v>5.0700000000000002E-2</c:v>
                </c:pt>
                <c:pt idx="68">
                  <c:v>5.1900000000000009E-2</c:v>
                </c:pt>
                <c:pt idx="69">
                  <c:v>5.2700000000000004E-2</c:v>
                </c:pt>
                <c:pt idx="70">
                  <c:v>5.3700000000000005E-2</c:v>
                </c:pt>
                <c:pt idx="71">
                  <c:v>5.4900000000000004E-2</c:v>
                </c:pt>
                <c:pt idx="72">
                  <c:v>5.5900000000000005E-2</c:v>
                </c:pt>
                <c:pt idx="73">
                  <c:v>5.7300000000000004E-2</c:v>
                </c:pt>
                <c:pt idx="74">
                  <c:v>5.7400000000000007E-2</c:v>
                </c:pt>
                <c:pt idx="75">
                  <c:v>5.7600000000000005E-2</c:v>
                </c:pt>
                <c:pt idx="76">
                  <c:v>5.7600000000000005E-2</c:v>
                </c:pt>
                <c:pt idx="77">
                  <c:v>5.7700000000000008E-2</c:v>
                </c:pt>
                <c:pt idx="78">
                  <c:v>5.7900000000000014E-2</c:v>
                </c:pt>
                <c:pt idx="79">
                  <c:v>5.8000000000000017E-2</c:v>
                </c:pt>
                <c:pt idx="80">
                  <c:v>5.8200000000000016E-2</c:v>
                </c:pt>
                <c:pt idx="81">
                  <c:v>5.8500000000000017E-2</c:v>
                </c:pt>
                <c:pt idx="82">
                  <c:v>5.8600000000000013E-2</c:v>
                </c:pt>
                <c:pt idx="83">
                  <c:v>5.9300000000000019E-2</c:v>
                </c:pt>
                <c:pt idx="84">
                  <c:v>6.0500000000000019E-2</c:v>
                </c:pt>
                <c:pt idx="85">
                  <c:v>6.1600000000000023E-2</c:v>
                </c:pt>
                <c:pt idx="86">
                  <c:v>6.2600000000000017E-2</c:v>
                </c:pt>
                <c:pt idx="87">
                  <c:v>6.3400000000000026E-2</c:v>
                </c:pt>
                <c:pt idx="88">
                  <c:v>6.4200000000000021E-2</c:v>
                </c:pt>
                <c:pt idx="89">
                  <c:v>6.4700000000000021E-2</c:v>
                </c:pt>
                <c:pt idx="90">
                  <c:v>6.5200000000000022E-2</c:v>
                </c:pt>
                <c:pt idx="91">
                  <c:v>6.5800000000000011E-2</c:v>
                </c:pt>
                <c:pt idx="92">
                  <c:v>7.3000000000000009E-2</c:v>
                </c:pt>
                <c:pt idx="93">
                  <c:v>8.2300000000000012E-2</c:v>
                </c:pt>
                <c:pt idx="94">
                  <c:v>9.1600000000000015E-2</c:v>
                </c:pt>
                <c:pt idx="95">
                  <c:v>0.10100000000000002</c:v>
                </c:pt>
                <c:pt idx="96">
                  <c:v>0.11040000000000003</c:v>
                </c:pt>
                <c:pt idx="97">
                  <c:v>0.11970000000000001</c:v>
                </c:pt>
                <c:pt idx="98">
                  <c:v>0.12920000000000001</c:v>
                </c:pt>
                <c:pt idx="99">
                  <c:v>0.14970000000000003</c:v>
                </c:pt>
                <c:pt idx="100">
                  <c:v>0.17430000000000001</c:v>
                </c:pt>
                <c:pt idx="101">
                  <c:v>0.19670000000000001</c:v>
                </c:pt>
                <c:pt idx="102">
                  <c:v>0.20880000000000001</c:v>
                </c:pt>
                <c:pt idx="103">
                  <c:v>0.21940000000000001</c:v>
                </c:pt>
                <c:pt idx="104">
                  <c:v>0.22690000000000002</c:v>
                </c:pt>
                <c:pt idx="105">
                  <c:v>0.23170000000000002</c:v>
                </c:pt>
                <c:pt idx="106">
                  <c:v>0.23970000000000002</c:v>
                </c:pt>
                <c:pt idx="107">
                  <c:v>0.24940000000000001</c:v>
                </c:pt>
                <c:pt idx="108">
                  <c:v>0.25719999999999998</c:v>
                </c:pt>
                <c:pt idx="109">
                  <c:v>0.26789999999999997</c:v>
                </c:pt>
                <c:pt idx="110">
                  <c:v>0.28089999999999998</c:v>
                </c:pt>
                <c:pt idx="111">
                  <c:v>0.30179999999999996</c:v>
                </c:pt>
                <c:pt idx="112">
                  <c:v>0.33429999999999993</c:v>
                </c:pt>
                <c:pt idx="113">
                  <c:v>0.35799999999999993</c:v>
                </c:pt>
                <c:pt idx="114">
                  <c:v>0.37159999999999999</c:v>
                </c:pt>
                <c:pt idx="115">
                  <c:v>0.37549999999999994</c:v>
                </c:pt>
                <c:pt idx="116">
                  <c:v>0.38049999999999995</c:v>
                </c:pt>
                <c:pt idx="117">
                  <c:v>0.38559999999999994</c:v>
                </c:pt>
                <c:pt idx="118">
                  <c:v>0.39079999999999998</c:v>
                </c:pt>
                <c:pt idx="119">
                  <c:v>0.39449999999999996</c:v>
                </c:pt>
                <c:pt idx="120">
                  <c:v>0.39959999999999996</c:v>
                </c:pt>
                <c:pt idx="121">
                  <c:v>0.42169999999999996</c:v>
                </c:pt>
                <c:pt idx="122">
                  <c:v>0.44</c:v>
                </c:pt>
                <c:pt idx="123">
                  <c:v>0.44780000000000003</c:v>
                </c:pt>
                <c:pt idx="124">
                  <c:v>0.45469999999999999</c:v>
                </c:pt>
                <c:pt idx="125">
                  <c:v>0.46159999999999995</c:v>
                </c:pt>
                <c:pt idx="126">
                  <c:v>0.47249999999999992</c:v>
                </c:pt>
                <c:pt idx="127">
                  <c:v>0.49059999999999998</c:v>
                </c:pt>
                <c:pt idx="128">
                  <c:v>0.50270000000000004</c:v>
                </c:pt>
                <c:pt idx="129">
                  <c:v>0.51470000000000005</c:v>
                </c:pt>
                <c:pt idx="130">
                  <c:v>0.52500000000000002</c:v>
                </c:pt>
                <c:pt idx="131">
                  <c:v>0.53489999999999993</c:v>
                </c:pt>
                <c:pt idx="132">
                  <c:v>0.54259999999999997</c:v>
                </c:pt>
                <c:pt idx="133">
                  <c:v>0.5544</c:v>
                </c:pt>
                <c:pt idx="134">
                  <c:v>0.56640000000000001</c:v>
                </c:pt>
                <c:pt idx="135">
                  <c:v>0.57399999999999995</c:v>
                </c:pt>
                <c:pt idx="136">
                  <c:v>0.58160000000000001</c:v>
                </c:pt>
                <c:pt idx="137">
                  <c:v>0.5827</c:v>
                </c:pt>
                <c:pt idx="138">
                  <c:v>0.58330000000000004</c:v>
                </c:pt>
                <c:pt idx="139">
                  <c:v>0.58450000000000013</c:v>
                </c:pt>
                <c:pt idx="140">
                  <c:v>0.5848000000000001</c:v>
                </c:pt>
                <c:pt idx="141">
                  <c:v>0.58560000000000001</c:v>
                </c:pt>
                <c:pt idx="142">
                  <c:v>0.58630000000000004</c:v>
                </c:pt>
                <c:pt idx="143">
                  <c:v>0.58700000000000008</c:v>
                </c:pt>
                <c:pt idx="144">
                  <c:v>0.58820000000000017</c:v>
                </c:pt>
                <c:pt idx="145">
                  <c:v>0.58930000000000016</c:v>
                </c:pt>
                <c:pt idx="146">
                  <c:v>0.58960000000000012</c:v>
                </c:pt>
                <c:pt idx="147">
                  <c:v>0.58990000000000009</c:v>
                </c:pt>
                <c:pt idx="148">
                  <c:v>0.59040000000000004</c:v>
                </c:pt>
                <c:pt idx="149">
                  <c:v>0.5907</c:v>
                </c:pt>
                <c:pt idx="150">
                  <c:v>0.59140000000000004</c:v>
                </c:pt>
                <c:pt idx="151">
                  <c:v>0.59140000000000004</c:v>
                </c:pt>
                <c:pt idx="152">
                  <c:v>0.59140000000000004</c:v>
                </c:pt>
                <c:pt idx="153">
                  <c:v>0.59140000000000004</c:v>
                </c:pt>
                <c:pt idx="154">
                  <c:v>0.59140000000000004</c:v>
                </c:pt>
                <c:pt idx="155">
                  <c:v>0.59140000000000004</c:v>
                </c:pt>
                <c:pt idx="156">
                  <c:v>0.59140000000000004</c:v>
                </c:pt>
                <c:pt idx="157">
                  <c:v>0.59140000000000004</c:v>
                </c:pt>
                <c:pt idx="158">
                  <c:v>0.59140000000000004</c:v>
                </c:pt>
                <c:pt idx="159">
                  <c:v>0.59140000000000004</c:v>
                </c:pt>
                <c:pt idx="160">
                  <c:v>0.59140000000000004</c:v>
                </c:pt>
                <c:pt idx="161">
                  <c:v>0.59140000000000004</c:v>
                </c:pt>
                <c:pt idx="162">
                  <c:v>0.59140000000000004</c:v>
                </c:pt>
                <c:pt idx="163">
                  <c:v>0.59140000000000004</c:v>
                </c:pt>
                <c:pt idx="164">
                  <c:v>0.59140000000000004</c:v>
                </c:pt>
                <c:pt idx="165">
                  <c:v>0.59140000000000004</c:v>
                </c:pt>
                <c:pt idx="166">
                  <c:v>0.5927</c:v>
                </c:pt>
                <c:pt idx="167">
                  <c:v>0.59450000000000003</c:v>
                </c:pt>
                <c:pt idx="168">
                  <c:v>0.5988</c:v>
                </c:pt>
                <c:pt idx="169">
                  <c:v>0.5998</c:v>
                </c:pt>
                <c:pt idx="170">
                  <c:v>0.5998</c:v>
                </c:pt>
                <c:pt idx="171">
                  <c:v>0.5998</c:v>
                </c:pt>
                <c:pt idx="172">
                  <c:v>0.5998</c:v>
                </c:pt>
                <c:pt idx="173">
                  <c:v>0.60009999999999986</c:v>
                </c:pt>
                <c:pt idx="174">
                  <c:v>0.60039999999999982</c:v>
                </c:pt>
                <c:pt idx="175">
                  <c:v>0.60069999999999979</c:v>
                </c:pt>
                <c:pt idx="176">
                  <c:v>0.60109999999999975</c:v>
                </c:pt>
                <c:pt idx="177">
                  <c:v>0.60149999999999981</c:v>
                </c:pt>
                <c:pt idx="178">
                  <c:v>0.60179999999999978</c:v>
                </c:pt>
                <c:pt idx="179">
                  <c:v>0.60179999999999978</c:v>
                </c:pt>
                <c:pt idx="180">
                  <c:v>0.60179999999999978</c:v>
                </c:pt>
                <c:pt idx="181">
                  <c:v>0.60179999999999978</c:v>
                </c:pt>
                <c:pt idx="182">
                  <c:v>0.60179999999999978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725-4848-8709-C314F1711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1000815"/>
        <c:axId val="121001295"/>
      </c:lineChart>
      <c:dateAx>
        <c:axId val="121000815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d\-mmm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1295"/>
        <c:crosses val="autoZero"/>
        <c:auto val="1"/>
        <c:lblOffset val="100"/>
        <c:baseTimeUnit val="days"/>
      </c:dateAx>
      <c:valAx>
        <c:axId val="1210012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5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50" b="0" i="0" u="none" strike="noStrike" kern="1200" baseline="0">
                    <a:solidFill>
                      <a:sysClr val="windowText" lastClr="000000"/>
                    </a:solidFill>
                    <a:latin typeface="Tenorite" panose="00000500000000000000" pitchFamily="2" charset="0"/>
                  </a:rPr>
                  <a:t>Cumulative Supply (bcm)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5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0008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05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Tenorite" panose="00000500000000000000" pitchFamily="2" charset="0"/>
              </a:rPr>
              <a:t>EU Supply History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5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'Figure 34-35'!$T$6:$T$7</c:f>
              <c:strCache>
                <c:ptCount val="2"/>
                <c:pt idx="0">
                  <c:v>2024/25</c:v>
                </c:pt>
                <c:pt idx="1">
                  <c:v>2023/24</c:v>
                </c:pt>
              </c:strCache>
            </c:strRef>
          </c:cat>
          <c:val>
            <c:numRef>
              <c:f>'Figure 34-35'!$U$6:$U$7</c:f>
              <c:numCache>
                <c:formatCode>General</c:formatCode>
                <c:ptCount val="2"/>
                <c:pt idx="0">
                  <c:v>0.60179999999999978</c:v>
                </c:pt>
                <c:pt idx="1">
                  <c:v>6.9200000000000012E-2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F-4D2D-A205-FBE2511F27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82735728"/>
        <c:axId val="2082738608"/>
      </c:barChart>
      <c:catAx>
        <c:axId val="2082735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2738608"/>
        <c:crosses val="autoZero"/>
        <c:auto val="1"/>
        <c:lblAlgn val="ctr"/>
        <c:lblOffset val="100"/>
        <c:noMultiLvlLbl val="0"/>
      </c:catAx>
      <c:valAx>
        <c:axId val="208273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Tenorite" panose="00000500000000000000" pitchFamily="2" charset="0"/>
                    <a:ea typeface="+mn-ea"/>
                    <a:cs typeface="+mn-cs"/>
                  </a:defRPr>
                </a:pPr>
                <a:r>
                  <a:rPr lang="en-GB" sz="1050">
                    <a:latin typeface="Tenorite" panose="00000500000000000000" pitchFamily="2" charset="0"/>
                  </a:rPr>
                  <a:t>bcm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Tenorite" panose="00000500000000000000" pitchFamily="2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82735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>
                <a:latin typeface="Tenorite" panose="00000500000000000000" pitchFamily="2" charset="0"/>
              </a:rPr>
              <a:t>Historical</a:t>
            </a:r>
            <a:r>
              <a:rPr lang="en-GB" sz="1200" baseline="0">
                <a:latin typeface="Tenorite" panose="00000500000000000000" pitchFamily="2" charset="0"/>
              </a:rPr>
              <a:t> winter composite weather variables (CWVs)</a:t>
            </a:r>
            <a:endParaRPr lang="en-GB" sz="1200">
              <a:latin typeface="Tenorite" panose="00000500000000000000" pitchFamily="2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'Figure 3'!$B$2</c:f>
              <c:strCache>
                <c:ptCount val="1"/>
                <c:pt idx="0">
                  <c:v>Winters 1960/61 - 2003/04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invertIfNegative val="0"/>
          <c:cat>
            <c:strRef>
              <c:f>'Figure 3'!$A$3:$A$67</c:f>
              <c:strCache>
                <c:ptCount val="65"/>
                <c:pt idx="0">
                  <c:v>1962/63</c:v>
                </c:pt>
                <c:pt idx="1">
                  <c:v>1985/86</c:v>
                </c:pt>
                <c:pt idx="2">
                  <c:v>1978/79</c:v>
                </c:pt>
                <c:pt idx="3">
                  <c:v>1961/62</c:v>
                </c:pt>
                <c:pt idx="4">
                  <c:v>1981/82</c:v>
                </c:pt>
                <c:pt idx="5">
                  <c:v>1968/69</c:v>
                </c:pt>
                <c:pt idx="6">
                  <c:v>1969/70</c:v>
                </c:pt>
                <c:pt idx="7">
                  <c:v>1964/65</c:v>
                </c:pt>
                <c:pt idx="8">
                  <c:v>2012/13</c:v>
                </c:pt>
                <c:pt idx="9">
                  <c:v>1967/68</c:v>
                </c:pt>
                <c:pt idx="10">
                  <c:v>1963/64</c:v>
                </c:pt>
                <c:pt idx="11">
                  <c:v>1984/85</c:v>
                </c:pt>
                <c:pt idx="12">
                  <c:v>1965/66</c:v>
                </c:pt>
                <c:pt idx="13">
                  <c:v>1986/87</c:v>
                </c:pt>
                <c:pt idx="14">
                  <c:v>1976/77</c:v>
                </c:pt>
                <c:pt idx="15">
                  <c:v>1995/96</c:v>
                </c:pt>
                <c:pt idx="16">
                  <c:v>1993/94</c:v>
                </c:pt>
                <c:pt idx="17">
                  <c:v>2010/11</c:v>
                </c:pt>
                <c:pt idx="18">
                  <c:v>2009/10</c:v>
                </c:pt>
                <c:pt idx="19">
                  <c:v>1977/78</c:v>
                </c:pt>
                <c:pt idx="20">
                  <c:v>1983/84</c:v>
                </c:pt>
                <c:pt idx="21">
                  <c:v>1980/81</c:v>
                </c:pt>
                <c:pt idx="22">
                  <c:v>1975/76</c:v>
                </c:pt>
                <c:pt idx="23">
                  <c:v>1966/67</c:v>
                </c:pt>
                <c:pt idx="24">
                  <c:v>2008/09</c:v>
                </c:pt>
                <c:pt idx="25">
                  <c:v>1982/83</c:v>
                </c:pt>
                <c:pt idx="26">
                  <c:v>1979/80</c:v>
                </c:pt>
                <c:pt idx="27">
                  <c:v>1973/74</c:v>
                </c:pt>
                <c:pt idx="28">
                  <c:v>2000/01</c:v>
                </c:pt>
                <c:pt idx="29">
                  <c:v>1990/91</c:v>
                </c:pt>
                <c:pt idx="30">
                  <c:v>1992/93</c:v>
                </c:pt>
                <c:pt idx="31">
                  <c:v>1974/75</c:v>
                </c:pt>
                <c:pt idx="32">
                  <c:v>1970/71</c:v>
                </c:pt>
                <c:pt idx="33">
                  <c:v>2005/06</c:v>
                </c:pt>
                <c:pt idx="34">
                  <c:v>1972/73</c:v>
                </c:pt>
                <c:pt idx="35">
                  <c:v>2017/18</c:v>
                </c:pt>
                <c:pt idx="36">
                  <c:v>1987/88</c:v>
                </c:pt>
                <c:pt idx="37">
                  <c:v>1996/97</c:v>
                </c:pt>
                <c:pt idx="38">
                  <c:v>1971/72</c:v>
                </c:pt>
                <c:pt idx="39">
                  <c:v>1991/92</c:v>
                </c:pt>
                <c:pt idx="40">
                  <c:v>1960/61</c:v>
                </c:pt>
                <c:pt idx="41">
                  <c:v>2003/04</c:v>
                </c:pt>
                <c:pt idx="42">
                  <c:v>2020/21</c:v>
                </c:pt>
                <c:pt idx="43">
                  <c:v>1998/99</c:v>
                </c:pt>
                <c:pt idx="44">
                  <c:v>2002/03</c:v>
                </c:pt>
                <c:pt idx="45">
                  <c:v>2014/15</c:v>
                </c:pt>
                <c:pt idx="46">
                  <c:v>2004/05</c:v>
                </c:pt>
                <c:pt idx="47">
                  <c:v>1999/00</c:v>
                </c:pt>
                <c:pt idx="48">
                  <c:v>2007/08</c:v>
                </c:pt>
                <c:pt idx="49">
                  <c:v>2019/20</c:v>
                </c:pt>
                <c:pt idx="50">
                  <c:v>1994/95</c:v>
                </c:pt>
                <c:pt idx="51">
                  <c:v>2016/17</c:v>
                </c:pt>
                <c:pt idx="52">
                  <c:v>1988/89</c:v>
                </c:pt>
                <c:pt idx="53">
                  <c:v>2024/25</c:v>
                </c:pt>
                <c:pt idx="54">
                  <c:v>1989/90</c:v>
                </c:pt>
                <c:pt idx="55">
                  <c:v>2001/02</c:v>
                </c:pt>
                <c:pt idx="56">
                  <c:v>2013/14</c:v>
                </c:pt>
                <c:pt idx="57">
                  <c:v>2022/23</c:v>
                </c:pt>
                <c:pt idx="58">
                  <c:v>1997/98</c:v>
                </c:pt>
                <c:pt idx="59">
                  <c:v>2018/19</c:v>
                </c:pt>
                <c:pt idx="60">
                  <c:v>2021/22</c:v>
                </c:pt>
                <c:pt idx="61">
                  <c:v>2011/12</c:v>
                </c:pt>
                <c:pt idx="62">
                  <c:v>2015/16</c:v>
                </c:pt>
                <c:pt idx="63">
                  <c:v>2023/24</c:v>
                </c:pt>
                <c:pt idx="64">
                  <c:v>2006/07</c:v>
                </c:pt>
              </c:strCache>
            </c:strRef>
          </c:cat>
          <c:val>
            <c:numRef>
              <c:f>'Figure 3'!$B$3:$B$67</c:f>
              <c:numCache>
                <c:formatCode>0.0</c:formatCode>
                <c:ptCount val="65"/>
                <c:pt idx="0">
                  <c:v>3.2289654945054931</c:v>
                </c:pt>
                <c:pt idx="1">
                  <c:v>4.4004282417582399</c:v>
                </c:pt>
                <c:pt idx="2">
                  <c:v>4.4027686263736285</c:v>
                </c:pt>
                <c:pt idx="3">
                  <c:v>4.5075058241758255</c:v>
                </c:pt>
                <c:pt idx="4">
                  <c:v>4.5833490659340663</c:v>
                </c:pt>
                <c:pt idx="5">
                  <c:v>4.6317360989010972</c:v>
                </c:pt>
                <c:pt idx="6">
                  <c:v>4.6814051648351649</c:v>
                </c:pt>
                <c:pt idx="7">
                  <c:v>4.6938195604395592</c:v>
                </c:pt>
                <c:pt idx="9">
                  <c:v>4.8591967213114753</c:v>
                </c:pt>
                <c:pt idx="10">
                  <c:v>4.9571178688524586</c:v>
                </c:pt>
                <c:pt idx="11">
                  <c:v>4.9651422527472535</c:v>
                </c:pt>
                <c:pt idx="12">
                  <c:v>4.9890876373626361</c:v>
                </c:pt>
                <c:pt idx="13">
                  <c:v>5.0202495054945073</c:v>
                </c:pt>
                <c:pt idx="14">
                  <c:v>5.0492538461538476</c:v>
                </c:pt>
                <c:pt idx="15">
                  <c:v>5.1250263387978139</c:v>
                </c:pt>
                <c:pt idx="16">
                  <c:v>5.1416056593406596</c:v>
                </c:pt>
                <c:pt idx="19">
                  <c:v>5.2824137912087918</c:v>
                </c:pt>
                <c:pt idx="20">
                  <c:v>5.2970571584699426</c:v>
                </c:pt>
                <c:pt idx="21">
                  <c:v>5.3123946153846138</c:v>
                </c:pt>
                <c:pt idx="22">
                  <c:v>5.3258497267759539</c:v>
                </c:pt>
                <c:pt idx="23">
                  <c:v>5.3896730769230787</c:v>
                </c:pt>
                <c:pt idx="25">
                  <c:v>5.4105089010988996</c:v>
                </c:pt>
                <c:pt idx="26">
                  <c:v>5.4113052459016426</c:v>
                </c:pt>
                <c:pt idx="27">
                  <c:v>5.42300054945055</c:v>
                </c:pt>
                <c:pt idx="28">
                  <c:v>5.4258959340659301</c:v>
                </c:pt>
                <c:pt idx="29">
                  <c:v>5.4692919780219773</c:v>
                </c:pt>
                <c:pt idx="30">
                  <c:v>5.4748971428571451</c:v>
                </c:pt>
                <c:pt idx="31">
                  <c:v>5.4775295054945063</c:v>
                </c:pt>
                <c:pt idx="32">
                  <c:v>5.4983513186813164</c:v>
                </c:pt>
                <c:pt idx="34">
                  <c:v>5.6331935164835185</c:v>
                </c:pt>
                <c:pt idx="36">
                  <c:v>5.6572021857923502</c:v>
                </c:pt>
                <c:pt idx="37">
                  <c:v>5.6665425824175841</c:v>
                </c:pt>
                <c:pt idx="38">
                  <c:v>5.6729359016393426</c:v>
                </c:pt>
                <c:pt idx="39">
                  <c:v>5.7588590710382528</c:v>
                </c:pt>
                <c:pt idx="40">
                  <c:v>5.7646452747252743</c:v>
                </c:pt>
                <c:pt idx="41">
                  <c:v>5.9430698360655736</c:v>
                </c:pt>
                <c:pt idx="43">
                  <c:v>6.015704450549447</c:v>
                </c:pt>
                <c:pt idx="44">
                  <c:v>6.0306503296703244</c:v>
                </c:pt>
                <c:pt idx="47">
                  <c:v>6.2128060109289658</c:v>
                </c:pt>
                <c:pt idx="50">
                  <c:v>6.314969999999998</c:v>
                </c:pt>
                <c:pt idx="52">
                  <c:v>6.3753064835164803</c:v>
                </c:pt>
                <c:pt idx="54">
                  <c:v>6.569448131868131</c:v>
                </c:pt>
                <c:pt idx="55">
                  <c:v>6.5782682417582397</c:v>
                </c:pt>
                <c:pt idx="58">
                  <c:v>6.6812324175824145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78-4D3E-AD8C-21B03BC01B82}"/>
            </c:ext>
          </c:extLst>
        </c:ser>
        <c:ser>
          <c:idx val="1"/>
          <c:order val="1"/>
          <c:tx>
            <c:strRef>
              <c:f>'Figure 3'!$C$2</c:f>
              <c:strCache>
                <c:ptCount val="1"/>
                <c:pt idx="0">
                  <c:v>Previous 20 winters</c:v>
                </c:pt>
              </c:strCache>
            </c:strRef>
          </c:tx>
          <c:spPr>
            <a:solidFill>
              <a:srgbClr val="6A8868"/>
            </a:solidFill>
            <a:ln>
              <a:noFill/>
            </a:ln>
            <a:effectLst/>
          </c:spPr>
          <c:invertIfNegative val="0"/>
          <c:cat>
            <c:strRef>
              <c:f>'Figure 3'!$A$3:$A$67</c:f>
              <c:strCache>
                <c:ptCount val="65"/>
                <c:pt idx="0">
                  <c:v>1962/63</c:v>
                </c:pt>
                <c:pt idx="1">
                  <c:v>1985/86</c:v>
                </c:pt>
                <c:pt idx="2">
                  <c:v>1978/79</c:v>
                </c:pt>
                <c:pt idx="3">
                  <c:v>1961/62</c:v>
                </c:pt>
                <c:pt idx="4">
                  <c:v>1981/82</c:v>
                </c:pt>
                <c:pt idx="5">
                  <c:v>1968/69</c:v>
                </c:pt>
                <c:pt idx="6">
                  <c:v>1969/70</c:v>
                </c:pt>
                <c:pt idx="7">
                  <c:v>1964/65</c:v>
                </c:pt>
                <c:pt idx="8">
                  <c:v>2012/13</c:v>
                </c:pt>
                <c:pt idx="9">
                  <c:v>1967/68</c:v>
                </c:pt>
                <c:pt idx="10">
                  <c:v>1963/64</c:v>
                </c:pt>
                <c:pt idx="11">
                  <c:v>1984/85</c:v>
                </c:pt>
                <c:pt idx="12">
                  <c:v>1965/66</c:v>
                </c:pt>
                <c:pt idx="13">
                  <c:v>1986/87</c:v>
                </c:pt>
                <c:pt idx="14">
                  <c:v>1976/77</c:v>
                </c:pt>
                <c:pt idx="15">
                  <c:v>1995/96</c:v>
                </c:pt>
                <c:pt idx="16">
                  <c:v>1993/94</c:v>
                </c:pt>
                <c:pt idx="17">
                  <c:v>2010/11</c:v>
                </c:pt>
                <c:pt idx="18">
                  <c:v>2009/10</c:v>
                </c:pt>
                <c:pt idx="19">
                  <c:v>1977/78</c:v>
                </c:pt>
                <c:pt idx="20">
                  <c:v>1983/84</c:v>
                </c:pt>
                <c:pt idx="21">
                  <c:v>1980/81</c:v>
                </c:pt>
                <c:pt idx="22">
                  <c:v>1975/76</c:v>
                </c:pt>
                <c:pt idx="23">
                  <c:v>1966/67</c:v>
                </c:pt>
                <c:pt idx="24">
                  <c:v>2008/09</c:v>
                </c:pt>
                <c:pt idx="25">
                  <c:v>1982/83</c:v>
                </c:pt>
                <c:pt idx="26">
                  <c:v>1979/80</c:v>
                </c:pt>
                <c:pt idx="27">
                  <c:v>1973/74</c:v>
                </c:pt>
                <c:pt idx="28">
                  <c:v>2000/01</c:v>
                </c:pt>
                <c:pt idx="29">
                  <c:v>1990/91</c:v>
                </c:pt>
                <c:pt idx="30">
                  <c:v>1992/93</c:v>
                </c:pt>
                <c:pt idx="31">
                  <c:v>1974/75</c:v>
                </c:pt>
                <c:pt idx="32">
                  <c:v>1970/71</c:v>
                </c:pt>
                <c:pt idx="33">
                  <c:v>2005/06</c:v>
                </c:pt>
                <c:pt idx="34">
                  <c:v>1972/73</c:v>
                </c:pt>
                <c:pt idx="35">
                  <c:v>2017/18</c:v>
                </c:pt>
                <c:pt idx="36">
                  <c:v>1987/88</c:v>
                </c:pt>
                <c:pt idx="37">
                  <c:v>1996/97</c:v>
                </c:pt>
                <c:pt idx="38">
                  <c:v>1971/72</c:v>
                </c:pt>
                <c:pt idx="39">
                  <c:v>1991/92</c:v>
                </c:pt>
                <c:pt idx="40">
                  <c:v>1960/61</c:v>
                </c:pt>
                <c:pt idx="41">
                  <c:v>2003/04</c:v>
                </c:pt>
                <c:pt idx="42">
                  <c:v>2020/21</c:v>
                </c:pt>
                <c:pt idx="43">
                  <c:v>1998/99</c:v>
                </c:pt>
                <c:pt idx="44">
                  <c:v>2002/03</c:v>
                </c:pt>
                <c:pt idx="45">
                  <c:v>2014/15</c:v>
                </c:pt>
                <c:pt idx="46">
                  <c:v>2004/05</c:v>
                </c:pt>
                <c:pt idx="47">
                  <c:v>1999/00</c:v>
                </c:pt>
                <c:pt idx="48">
                  <c:v>2007/08</c:v>
                </c:pt>
                <c:pt idx="49">
                  <c:v>2019/20</c:v>
                </c:pt>
                <c:pt idx="50">
                  <c:v>1994/95</c:v>
                </c:pt>
                <c:pt idx="51">
                  <c:v>2016/17</c:v>
                </c:pt>
                <c:pt idx="52">
                  <c:v>1988/89</c:v>
                </c:pt>
                <c:pt idx="53">
                  <c:v>2024/25</c:v>
                </c:pt>
                <c:pt idx="54">
                  <c:v>1989/90</c:v>
                </c:pt>
                <c:pt idx="55">
                  <c:v>2001/02</c:v>
                </c:pt>
                <c:pt idx="56">
                  <c:v>2013/14</c:v>
                </c:pt>
                <c:pt idx="57">
                  <c:v>2022/23</c:v>
                </c:pt>
                <c:pt idx="58">
                  <c:v>1997/98</c:v>
                </c:pt>
                <c:pt idx="59">
                  <c:v>2018/19</c:v>
                </c:pt>
                <c:pt idx="60">
                  <c:v>2021/22</c:v>
                </c:pt>
                <c:pt idx="61">
                  <c:v>2011/12</c:v>
                </c:pt>
                <c:pt idx="62">
                  <c:v>2015/16</c:v>
                </c:pt>
                <c:pt idx="63">
                  <c:v>2023/24</c:v>
                </c:pt>
                <c:pt idx="64">
                  <c:v>2006/07</c:v>
                </c:pt>
              </c:strCache>
            </c:strRef>
          </c:cat>
          <c:val>
            <c:numRef>
              <c:f>'Figure 3'!$C$3:$C$67</c:f>
              <c:numCache>
                <c:formatCode>0.0</c:formatCode>
                <c:ptCount val="65"/>
                <c:pt idx="8">
                  <c:v>4.8158369780219754</c:v>
                </c:pt>
                <c:pt idx="17">
                  <c:v>5.1813275274725248</c:v>
                </c:pt>
                <c:pt idx="18">
                  <c:v>5.2694765384615394</c:v>
                </c:pt>
                <c:pt idx="24">
                  <c:v>5.4049179670329677</c:v>
                </c:pt>
                <c:pt idx="33">
                  <c:v>5.6231442857142833</c:v>
                </c:pt>
                <c:pt idx="35">
                  <c:v>5.6372878571428595</c:v>
                </c:pt>
                <c:pt idx="42">
                  <c:v>5.9457290659340645</c:v>
                </c:pt>
                <c:pt idx="45">
                  <c:v>6.1818548351648346</c:v>
                </c:pt>
                <c:pt idx="46">
                  <c:v>6.1989484615384605</c:v>
                </c:pt>
                <c:pt idx="48">
                  <c:v>6.26406355191257</c:v>
                </c:pt>
                <c:pt idx="49">
                  <c:v>6.2775875956284155</c:v>
                </c:pt>
                <c:pt idx="51">
                  <c:v>6.3587397252747211</c:v>
                </c:pt>
                <c:pt idx="56">
                  <c:v>6.6085836813186827</c:v>
                </c:pt>
                <c:pt idx="57">
                  <c:v>6.6584223626373653</c:v>
                </c:pt>
                <c:pt idx="59">
                  <c:v>6.7072853846153864</c:v>
                </c:pt>
                <c:pt idx="60">
                  <c:v>6.8424837362637385</c:v>
                </c:pt>
                <c:pt idx="61">
                  <c:v>6.8704219125683066</c:v>
                </c:pt>
                <c:pt idx="62">
                  <c:v>6.8777385792349719</c:v>
                </c:pt>
                <c:pt idx="63">
                  <c:v>6.9113575409836034</c:v>
                </c:pt>
                <c:pt idx="64">
                  <c:v>7.022615439560437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78-4D3E-AD8C-21B03BC01B82}"/>
            </c:ext>
          </c:extLst>
        </c:ser>
        <c:ser>
          <c:idx val="2"/>
          <c:order val="2"/>
          <c:tx>
            <c:strRef>
              <c:f>'Figure 3'!$D$2</c:f>
              <c:strCache>
                <c:ptCount val="1"/>
                <c:pt idx="0">
                  <c:v>Last Winter (2024/25)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strRef>
              <c:f>'Figure 3'!$A$3:$A$67</c:f>
              <c:strCache>
                <c:ptCount val="65"/>
                <c:pt idx="0">
                  <c:v>1962/63</c:v>
                </c:pt>
                <c:pt idx="1">
                  <c:v>1985/86</c:v>
                </c:pt>
                <c:pt idx="2">
                  <c:v>1978/79</c:v>
                </c:pt>
                <c:pt idx="3">
                  <c:v>1961/62</c:v>
                </c:pt>
                <c:pt idx="4">
                  <c:v>1981/82</c:v>
                </c:pt>
                <c:pt idx="5">
                  <c:v>1968/69</c:v>
                </c:pt>
                <c:pt idx="6">
                  <c:v>1969/70</c:v>
                </c:pt>
                <c:pt idx="7">
                  <c:v>1964/65</c:v>
                </c:pt>
                <c:pt idx="8">
                  <c:v>2012/13</c:v>
                </c:pt>
                <c:pt idx="9">
                  <c:v>1967/68</c:v>
                </c:pt>
                <c:pt idx="10">
                  <c:v>1963/64</c:v>
                </c:pt>
                <c:pt idx="11">
                  <c:v>1984/85</c:v>
                </c:pt>
                <c:pt idx="12">
                  <c:v>1965/66</c:v>
                </c:pt>
                <c:pt idx="13">
                  <c:v>1986/87</c:v>
                </c:pt>
                <c:pt idx="14">
                  <c:v>1976/77</c:v>
                </c:pt>
                <c:pt idx="15">
                  <c:v>1995/96</c:v>
                </c:pt>
                <c:pt idx="16">
                  <c:v>1993/94</c:v>
                </c:pt>
                <c:pt idx="17">
                  <c:v>2010/11</c:v>
                </c:pt>
                <c:pt idx="18">
                  <c:v>2009/10</c:v>
                </c:pt>
                <c:pt idx="19">
                  <c:v>1977/78</c:v>
                </c:pt>
                <c:pt idx="20">
                  <c:v>1983/84</c:v>
                </c:pt>
                <c:pt idx="21">
                  <c:v>1980/81</c:v>
                </c:pt>
                <c:pt idx="22">
                  <c:v>1975/76</c:v>
                </c:pt>
                <c:pt idx="23">
                  <c:v>1966/67</c:v>
                </c:pt>
                <c:pt idx="24">
                  <c:v>2008/09</c:v>
                </c:pt>
                <c:pt idx="25">
                  <c:v>1982/83</c:v>
                </c:pt>
                <c:pt idx="26">
                  <c:v>1979/80</c:v>
                </c:pt>
                <c:pt idx="27">
                  <c:v>1973/74</c:v>
                </c:pt>
                <c:pt idx="28">
                  <c:v>2000/01</c:v>
                </c:pt>
                <c:pt idx="29">
                  <c:v>1990/91</c:v>
                </c:pt>
                <c:pt idx="30">
                  <c:v>1992/93</c:v>
                </c:pt>
                <c:pt idx="31">
                  <c:v>1974/75</c:v>
                </c:pt>
                <c:pt idx="32">
                  <c:v>1970/71</c:v>
                </c:pt>
                <c:pt idx="33">
                  <c:v>2005/06</c:v>
                </c:pt>
                <c:pt idx="34">
                  <c:v>1972/73</c:v>
                </c:pt>
                <c:pt idx="35">
                  <c:v>2017/18</c:v>
                </c:pt>
                <c:pt idx="36">
                  <c:v>1987/88</c:v>
                </c:pt>
                <c:pt idx="37">
                  <c:v>1996/97</c:v>
                </c:pt>
                <c:pt idx="38">
                  <c:v>1971/72</c:v>
                </c:pt>
                <c:pt idx="39">
                  <c:v>1991/92</c:v>
                </c:pt>
                <c:pt idx="40">
                  <c:v>1960/61</c:v>
                </c:pt>
                <c:pt idx="41">
                  <c:v>2003/04</c:v>
                </c:pt>
                <c:pt idx="42">
                  <c:v>2020/21</c:v>
                </c:pt>
                <c:pt idx="43">
                  <c:v>1998/99</c:v>
                </c:pt>
                <c:pt idx="44">
                  <c:v>2002/03</c:v>
                </c:pt>
                <c:pt idx="45">
                  <c:v>2014/15</c:v>
                </c:pt>
                <c:pt idx="46">
                  <c:v>2004/05</c:v>
                </c:pt>
                <c:pt idx="47">
                  <c:v>1999/00</c:v>
                </c:pt>
                <c:pt idx="48">
                  <c:v>2007/08</c:v>
                </c:pt>
                <c:pt idx="49">
                  <c:v>2019/20</c:v>
                </c:pt>
                <c:pt idx="50">
                  <c:v>1994/95</c:v>
                </c:pt>
                <c:pt idx="51">
                  <c:v>2016/17</c:v>
                </c:pt>
                <c:pt idx="52">
                  <c:v>1988/89</c:v>
                </c:pt>
                <c:pt idx="53">
                  <c:v>2024/25</c:v>
                </c:pt>
                <c:pt idx="54">
                  <c:v>1989/90</c:v>
                </c:pt>
                <c:pt idx="55">
                  <c:v>2001/02</c:v>
                </c:pt>
                <c:pt idx="56">
                  <c:v>2013/14</c:v>
                </c:pt>
                <c:pt idx="57">
                  <c:v>2022/23</c:v>
                </c:pt>
                <c:pt idx="58">
                  <c:v>1997/98</c:v>
                </c:pt>
                <c:pt idx="59">
                  <c:v>2018/19</c:v>
                </c:pt>
                <c:pt idx="60">
                  <c:v>2021/22</c:v>
                </c:pt>
                <c:pt idx="61">
                  <c:v>2011/12</c:v>
                </c:pt>
                <c:pt idx="62">
                  <c:v>2015/16</c:v>
                </c:pt>
                <c:pt idx="63">
                  <c:v>2023/24</c:v>
                </c:pt>
                <c:pt idx="64">
                  <c:v>2006/07</c:v>
                </c:pt>
              </c:strCache>
            </c:strRef>
          </c:cat>
          <c:val>
            <c:numRef>
              <c:f>'Figure 3'!$D$3:$D$67</c:f>
              <c:numCache>
                <c:formatCode>0.0</c:formatCode>
                <c:ptCount val="65"/>
                <c:pt idx="53">
                  <c:v>6.4617337912087942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78-4D3E-AD8C-21B03BC0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136639"/>
        <c:axId val="69131839"/>
      </c:barChart>
      <c:catAx>
        <c:axId val="69136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t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31839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91318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Degrees CWV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136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Half Hourly Generation in 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/>
              </a:rPr>
              <a:t>December 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2024 – 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/>
              </a:rPr>
              <a:t>10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/12/24 – 13/12/24 (GW)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'Figure 5'!$E$3</c:f>
              <c:strCache>
                <c:ptCount val="1"/>
                <c:pt idx="0">
                  <c:v>GAS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'Figure 5'!$B$4:$D$195</c:f>
              <c:multiLvlStrCache>
                <c:ptCount val="192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24</c:v>
                  </c:pt>
                  <c:pt idx="73">
                    <c:v>25</c:v>
                  </c:pt>
                  <c:pt idx="74">
                    <c:v>26</c:v>
                  </c:pt>
                  <c:pt idx="75">
                    <c:v>27</c:v>
                  </c:pt>
                  <c:pt idx="76">
                    <c:v>28</c:v>
                  </c:pt>
                  <c:pt idx="77">
                    <c:v>29</c:v>
                  </c:pt>
                  <c:pt idx="78">
                    <c:v>30</c:v>
                  </c:pt>
                  <c:pt idx="79">
                    <c:v>31</c:v>
                  </c:pt>
                  <c:pt idx="80">
                    <c:v>32</c:v>
                  </c:pt>
                  <c:pt idx="81">
                    <c:v>33</c:v>
                  </c:pt>
                  <c:pt idx="82">
                    <c:v>34</c:v>
                  </c:pt>
                  <c:pt idx="83">
                    <c:v>35</c:v>
                  </c:pt>
                  <c:pt idx="84">
                    <c:v>36</c:v>
                  </c:pt>
                  <c:pt idx="85">
                    <c:v>37</c:v>
                  </c:pt>
                  <c:pt idx="86">
                    <c:v>38</c:v>
                  </c:pt>
                  <c:pt idx="87">
                    <c:v>39</c:v>
                  </c:pt>
                  <c:pt idx="88">
                    <c:v>40</c:v>
                  </c:pt>
                  <c:pt idx="89">
                    <c:v>41</c:v>
                  </c:pt>
                  <c:pt idx="90">
                    <c:v>42</c:v>
                  </c:pt>
                  <c:pt idx="91">
                    <c:v>43</c:v>
                  </c:pt>
                  <c:pt idx="92">
                    <c:v>44</c:v>
                  </c:pt>
                  <c:pt idx="93">
                    <c:v>45</c:v>
                  </c:pt>
                  <c:pt idx="94">
                    <c:v>46</c:v>
                  </c:pt>
                  <c:pt idx="95">
                    <c:v>47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24</c:v>
                  </c:pt>
                  <c:pt idx="121">
                    <c:v>25</c:v>
                  </c:pt>
                  <c:pt idx="122">
                    <c:v>26</c:v>
                  </c:pt>
                  <c:pt idx="123">
                    <c:v>27</c:v>
                  </c:pt>
                  <c:pt idx="124">
                    <c:v>28</c:v>
                  </c:pt>
                  <c:pt idx="125">
                    <c:v>29</c:v>
                  </c:pt>
                  <c:pt idx="126">
                    <c:v>30</c:v>
                  </c:pt>
                  <c:pt idx="127">
                    <c:v>31</c:v>
                  </c:pt>
                  <c:pt idx="128">
                    <c:v>32</c:v>
                  </c:pt>
                  <c:pt idx="129">
                    <c:v>33</c:v>
                  </c:pt>
                  <c:pt idx="130">
                    <c:v>34</c:v>
                  </c:pt>
                  <c:pt idx="131">
                    <c:v>35</c:v>
                  </c:pt>
                  <c:pt idx="132">
                    <c:v>36</c:v>
                  </c:pt>
                  <c:pt idx="133">
                    <c:v>37</c:v>
                  </c:pt>
                  <c:pt idx="134">
                    <c:v>38</c:v>
                  </c:pt>
                  <c:pt idx="135">
                    <c:v>39</c:v>
                  </c:pt>
                  <c:pt idx="136">
                    <c:v>40</c:v>
                  </c:pt>
                  <c:pt idx="137">
                    <c:v>41</c:v>
                  </c:pt>
                  <c:pt idx="138">
                    <c:v>42</c:v>
                  </c:pt>
                  <c:pt idx="139">
                    <c:v>43</c:v>
                  </c:pt>
                  <c:pt idx="140">
                    <c:v>44</c:v>
                  </c:pt>
                  <c:pt idx="141">
                    <c:v>45</c:v>
                  </c:pt>
                  <c:pt idx="142">
                    <c:v>46</c:v>
                  </c:pt>
                  <c:pt idx="143">
                    <c:v>47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  <c:pt idx="168">
                    <c:v>24</c:v>
                  </c:pt>
                  <c:pt idx="169">
                    <c:v>25</c:v>
                  </c:pt>
                  <c:pt idx="170">
                    <c:v>26</c:v>
                  </c:pt>
                  <c:pt idx="171">
                    <c:v>27</c:v>
                  </c:pt>
                  <c:pt idx="172">
                    <c:v>28</c:v>
                  </c:pt>
                  <c:pt idx="173">
                    <c:v>29</c:v>
                  </c:pt>
                  <c:pt idx="174">
                    <c:v>30</c:v>
                  </c:pt>
                  <c:pt idx="175">
                    <c:v>31</c:v>
                  </c:pt>
                  <c:pt idx="176">
                    <c:v>32</c:v>
                  </c:pt>
                  <c:pt idx="177">
                    <c:v>33</c:v>
                  </c:pt>
                  <c:pt idx="178">
                    <c:v>34</c:v>
                  </c:pt>
                  <c:pt idx="179">
                    <c:v>35</c:v>
                  </c:pt>
                  <c:pt idx="180">
                    <c:v>36</c:v>
                  </c:pt>
                  <c:pt idx="181">
                    <c:v>37</c:v>
                  </c:pt>
                  <c:pt idx="182">
                    <c:v>38</c:v>
                  </c:pt>
                  <c:pt idx="183">
                    <c:v>39</c:v>
                  </c:pt>
                  <c:pt idx="184">
                    <c:v>40</c:v>
                  </c:pt>
                  <c:pt idx="185">
                    <c:v>41</c:v>
                  </c:pt>
                  <c:pt idx="186">
                    <c:v>42</c:v>
                  </c:pt>
                  <c:pt idx="187">
                    <c:v>43</c:v>
                  </c:pt>
                  <c:pt idx="188">
                    <c:v>44</c:v>
                  </c:pt>
                  <c:pt idx="189">
                    <c:v>45</c:v>
                  </c:pt>
                  <c:pt idx="190">
                    <c:v>46</c:v>
                  </c:pt>
                  <c:pt idx="191">
                    <c:v>47</c:v>
                  </c:pt>
                </c:lvl>
                <c:lvl>
                  <c:pt idx="23">
                    <c:v>10/12/2024</c:v>
                  </c:pt>
                  <c:pt idx="71">
                    <c:v>11/12/2024</c:v>
                  </c:pt>
                  <c:pt idx="119">
                    <c:v>12/12/2024</c:v>
                  </c:pt>
                  <c:pt idx="167">
                    <c:v>13/12/2024</c:v>
                  </c:pt>
                </c:lvl>
                <c:lvl>
                  <c:pt idx="24">
                    <c:v>10/12/2024</c:v>
                  </c:pt>
                  <c:pt idx="25">
                    <c:v>10/12/2024</c:v>
                  </c:pt>
                  <c:pt idx="26">
                    <c:v>10/12/2024</c:v>
                  </c:pt>
                  <c:pt idx="72">
                    <c:v>11/12/2024</c:v>
                  </c:pt>
                  <c:pt idx="73">
                    <c:v>11/12/2024</c:v>
                  </c:pt>
                  <c:pt idx="74">
                    <c:v>11/12/2024</c:v>
                  </c:pt>
                  <c:pt idx="120">
                    <c:v>12/12/2024</c:v>
                  </c:pt>
                  <c:pt idx="121">
                    <c:v>12/12/2024</c:v>
                  </c:pt>
                  <c:pt idx="122">
                    <c:v>12/12/2024</c:v>
                  </c:pt>
                  <c:pt idx="168">
                    <c:v>13/12/2024</c:v>
                  </c:pt>
                  <c:pt idx="169">
                    <c:v>13/12/2024</c:v>
                  </c:pt>
                  <c:pt idx="170">
                    <c:v>13/12/2024</c:v>
                  </c:pt>
                </c:lvl>
              </c:multiLvlStrCache>
            </c:multiLvlStrRef>
          </c:cat>
          <c:val>
            <c:numRef>
              <c:f>'Figure 5'!$E$4:$E$195</c:f>
              <c:numCache>
                <c:formatCode>0</c:formatCode>
                <c:ptCount val="192"/>
                <c:pt idx="0">
                  <c:v>6.4290000000000003</c:v>
                </c:pt>
                <c:pt idx="1">
                  <c:v>6.5670000000000002</c:v>
                </c:pt>
                <c:pt idx="2">
                  <c:v>6.6639999999999997</c:v>
                </c:pt>
                <c:pt idx="3">
                  <c:v>6.39</c:v>
                </c:pt>
                <c:pt idx="4">
                  <c:v>6.1849999999999996</c:v>
                </c:pt>
                <c:pt idx="5">
                  <c:v>6.1529999999999996</c:v>
                </c:pt>
                <c:pt idx="6">
                  <c:v>5.8129999999999997</c:v>
                </c:pt>
                <c:pt idx="7">
                  <c:v>5.6379999999999999</c:v>
                </c:pt>
                <c:pt idx="8">
                  <c:v>5.88</c:v>
                </c:pt>
                <c:pt idx="9">
                  <c:v>5.93</c:v>
                </c:pt>
                <c:pt idx="10">
                  <c:v>7.87</c:v>
                </c:pt>
                <c:pt idx="11">
                  <c:v>9.8160000000000007</c:v>
                </c:pt>
                <c:pt idx="12">
                  <c:v>15.81</c:v>
                </c:pt>
                <c:pt idx="13">
                  <c:v>18.908999999999999</c:v>
                </c:pt>
                <c:pt idx="14">
                  <c:v>21.623999999999999</c:v>
                </c:pt>
                <c:pt idx="15">
                  <c:v>22.504000000000001</c:v>
                </c:pt>
                <c:pt idx="16">
                  <c:v>22.506</c:v>
                </c:pt>
                <c:pt idx="17">
                  <c:v>22.782</c:v>
                </c:pt>
                <c:pt idx="18">
                  <c:v>22.167999999999999</c:v>
                </c:pt>
                <c:pt idx="19">
                  <c:v>22.667999999999999</c:v>
                </c:pt>
                <c:pt idx="20">
                  <c:v>22.356999999999999</c:v>
                </c:pt>
                <c:pt idx="21">
                  <c:v>22.457000000000001</c:v>
                </c:pt>
                <c:pt idx="22">
                  <c:v>22.760999999999999</c:v>
                </c:pt>
                <c:pt idx="23">
                  <c:v>22.939</c:v>
                </c:pt>
                <c:pt idx="24">
                  <c:v>23.241</c:v>
                </c:pt>
                <c:pt idx="25">
                  <c:v>23.274999999999999</c:v>
                </c:pt>
                <c:pt idx="26">
                  <c:v>22.765000000000001</c:v>
                </c:pt>
                <c:pt idx="27">
                  <c:v>22.824999999999999</c:v>
                </c:pt>
                <c:pt idx="28">
                  <c:v>22.663</c:v>
                </c:pt>
                <c:pt idx="29">
                  <c:v>22.59</c:v>
                </c:pt>
                <c:pt idx="30">
                  <c:v>22.49</c:v>
                </c:pt>
                <c:pt idx="31">
                  <c:v>22.407</c:v>
                </c:pt>
                <c:pt idx="32">
                  <c:v>21.789000000000001</c:v>
                </c:pt>
                <c:pt idx="33">
                  <c:v>22.228999999999999</c:v>
                </c:pt>
                <c:pt idx="34">
                  <c:v>21.809000000000001</c:v>
                </c:pt>
                <c:pt idx="35">
                  <c:v>22.193999999999999</c:v>
                </c:pt>
                <c:pt idx="36">
                  <c:v>22.808</c:v>
                </c:pt>
                <c:pt idx="37">
                  <c:v>22.963000000000001</c:v>
                </c:pt>
                <c:pt idx="38">
                  <c:v>22.713999999999999</c:v>
                </c:pt>
                <c:pt idx="39">
                  <c:v>22.611000000000001</c:v>
                </c:pt>
                <c:pt idx="40">
                  <c:v>22.452999999999999</c:v>
                </c:pt>
                <c:pt idx="41">
                  <c:v>21.945</c:v>
                </c:pt>
                <c:pt idx="42">
                  <c:v>22.001000000000001</c:v>
                </c:pt>
                <c:pt idx="43">
                  <c:v>21.713999999999999</c:v>
                </c:pt>
                <c:pt idx="44">
                  <c:v>21.257999999999999</c:v>
                </c:pt>
                <c:pt idx="45">
                  <c:v>20.434999999999999</c:v>
                </c:pt>
                <c:pt idx="46">
                  <c:v>20.675000000000001</c:v>
                </c:pt>
                <c:pt idx="47">
                  <c:v>20.597999999999999</c:v>
                </c:pt>
                <c:pt idx="48">
                  <c:v>20.885999999999999</c:v>
                </c:pt>
                <c:pt idx="49">
                  <c:v>21</c:v>
                </c:pt>
                <c:pt idx="50">
                  <c:v>20.914000000000001</c:v>
                </c:pt>
                <c:pt idx="51">
                  <c:v>20.704000000000001</c:v>
                </c:pt>
                <c:pt idx="52">
                  <c:v>20.626999999999999</c:v>
                </c:pt>
                <c:pt idx="53">
                  <c:v>20.585000000000001</c:v>
                </c:pt>
                <c:pt idx="54">
                  <c:v>20.582000000000001</c:v>
                </c:pt>
                <c:pt idx="55">
                  <c:v>20.483000000000001</c:v>
                </c:pt>
                <c:pt idx="56">
                  <c:v>20.672000000000001</c:v>
                </c:pt>
                <c:pt idx="57">
                  <c:v>20.901</c:v>
                </c:pt>
                <c:pt idx="58">
                  <c:v>21.576000000000001</c:v>
                </c:pt>
                <c:pt idx="59">
                  <c:v>22.396000000000001</c:v>
                </c:pt>
                <c:pt idx="60">
                  <c:v>23.577999999999999</c:v>
                </c:pt>
                <c:pt idx="61">
                  <c:v>24.664000000000001</c:v>
                </c:pt>
                <c:pt idx="62">
                  <c:v>25.713999999999999</c:v>
                </c:pt>
                <c:pt idx="63">
                  <c:v>26.260999999999999</c:v>
                </c:pt>
                <c:pt idx="64">
                  <c:v>26.6</c:v>
                </c:pt>
                <c:pt idx="65">
                  <c:v>26.821999999999999</c:v>
                </c:pt>
                <c:pt idx="66">
                  <c:v>26.965</c:v>
                </c:pt>
                <c:pt idx="67">
                  <c:v>26.94</c:v>
                </c:pt>
                <c:pt idx="68">
                  <c:v>27.012</c:v>
                </c:pt>
                <c:pt idx="69">
                  <c:v>27.01</c:v>
                </c:pt>
                <c:pt idx="70">
                  <c:v>27.16</c:v>
                </c:pt>
                <c:pt idx="71">
                  <c:v>27.143000000000001</c:v>
                </c:pt>
                <c:pt idx="72">
                  <c:v>26.71</c:v>
                </c:pt>
                <c:pt idx="73">
                  <c:v>26.492000000000001</c:v>
                </c:pt>
                <c:pt idx="74">
                  <c:v>26.481999999999999</c:v>
                </c:pt>
                <c:pt idx="75">
                  <c:v>26.44</c:v>
                </c:pt>
                <c:pt idx="76">
                  <c:v>26.498000000000001</c:v>
                </c:pt>
                <c:pt idx="77">
                  <c:v>26.309000000000001</c:v>
                </c:pt>
                <c:pt idx="78">
                  <c:v>26.189</c:v>
                </c:pt>
                <c:pt idx="79">
                  <c:v>26.433</c:v>
                </c:pt>
                <c:pt idx="80">
                  <c:v>26.239000000000001</c:v>
                </c:pt>
                <c:pt idx="81">
                  <c:v>26.614000000000001</c:v>
                </c:pt>
                <c:pt idx="82">
                  <c:v>26.277000000000001</c:v>
                </c:pt>
                <c:pt idx="83">
                  <c:v>26.143000000000001</c:v>
                </c:pt>
                <c:pt idx="84">
                  <c:v>26.093</c:v>
                </c:pt>
                <c:pt idx="85">
                  <c:v>26.257999999999999</c:v>
                </c:pt>
                <c:pt idx="86">
                  <c:v>25.904</c:v>
                </c:pt>
                <c:pt idx="87">
                  <c:v>25.687000000000001</c:v>
                </c:pt>
                <c:pt idx="88">
                  <c:v>25.234999999999999</c:v>
                </c:pt>
                <c:pt idx="89">
                  <c:v>25.131</c:v>
                </c:pt>
                <c:pt idx="90">
                  <c:v>24.451000000000001</c:v>
                </c:pt>
                <c:pt idx="91">
                  <c:v>23.818000000000001</c:v>
                </c:pt>
                <c:pt idx="92">
                  <c:v>24.193999999999999</c:v>
                </c:pt>
                <c:pt idx="93">
                  <c:v>23.774999999999999</c:v>
                </c:pt>
                <c:pt idx="94">
                  <c:v>23.562000000000001</c:v>
                </c:pt>
                <c:pt idx="95">
                  <c:v>23.315000000000001</c:v>
                </c:pt>
                <c:pt idx="96">
                  <c:v>23.268999999999998</c:v>
                </c:pt>
                <c:pt idx="97">
                  <c:v>23.376999999999999</c:v>
                </c:pt>
                <c:pt idx="98">
                  <c:v>23.37</c:v>
                </c:pt>
                <c:pt idx="99">
                  <c:v>23.184999999999999</c:v>
                </c:pt>
                <c:pt idx="100">
                  <c:v>22.824000000000002</c:v>
                </c:pt>
                <c:pt idx="101">
                  <c:v>22.849</c:v>
                </c:pt>
                <c:pt idx="102">
                  <c:v>22.998000000000001</c:v>
                </c:pt>
                <c:pt idx="103">
                  <c:v>22.9</c:v>
                </c:pt>
                <c:pt idx="104">
                  <c:v>23.036999999999999</c:v>
                </c:pt>
                <c:pt idx="105">
                  <c:v>23.57</c:v>
                </c:pt>
                <c:pt idx="106">
                  <c:v>24.102</c:v>
                </c:pt>
                <c:pt idx="107">
                  <c:v>24.67</c:v>
                </c:pt>
                <c:pt idx="108">
                  <c:v>25.077999999999999</c:v>
                </c:pt>
                <c:pt idx="109">
                  <c:v>26.108000000000001</c:v>
                </c:pt>
                <c:pt idx="110">
                  <c:v>26.959</c:v>
                </c:pt>
                <c:pt idx="111">
                  <c:v>27.609000000000002</c:v>
                </c:pt>
                <c:pt idx="112">
                  <c:v>27.867999999999999</c:v>
                </c:pt>
                <c:pt idx="113">
                  <c:v>27.533000000000001</c:v>
                </c:pt>
                <c:pt idx="114">
                  <c:v>27.664000000000001</c:v>
                </c:pt>
                <c:pt idx="115">
                  <c:v>27.651</c:v>
                </c:pt>
                <c:pt idx="116">
                  <c:v>27.620999999999999</c:v>
                </c:pt>
                <c:pt idx="117">
                  <c:v>27.504000000000001</c:v>
                </c:pt>
                <c:pt idx="118">
                  <c:v>27.422000000000001</c:v>
                </c:pt>
                <c:pt idx="119">
                  <c:v>27.44</c:v>
                </c:pt>
                <c:pt idx="120">
                  <c:v>27.302</c:v>
                </c:pt>
                <c:pt idx="121">
                  <c:v>27.114000000000001</c:v>
                </c:pt>
                <c:pt idx="122">
                  <c:v>26.718</c:v>
                </c:pt>
                <c:pt idx="123">
                  <c:v>26.765000000000001</c:v>
                </c:pt>
                <c:pt idx="124">
                  <c:v>26.844999999999999</c:v>
                </c:pt>
                <c:pt idx="125">
                  <c:v>26.431999999999999</c:v>
                </c:pt>
                <c:pt idx="126">
                  <c:v>26.073</c:v>
                </c:pt>
                <c:pt idx="127">
                  <c:v>26.27</c:v>
                </c:pt>
                <c:pt idx="128">
                  <c:v>26.23</c:v>
                </c:pt>
                <c:pt idx="129">
                  <c:v>26.253</c:v>
                </c:pt>
                <c:pt idx="130">
                  <c:v>25.875</c:v>
                </c:pt>
                <c:pt idx="131">
                  <c:v>25.689</c:v>
                </c:pt>
                <c:pt idx="132">
                  <c:v>25.64</c:v>
                </c:pt>
                <c:pt idx="133">
                  <c:v>25.440999999999999</c:v>
                </c:pt>
                <c:pt idx="134">
                  <c:v>25.382999999999999</c:v>
                </c:pt>
                <c:pt idx="135">
                  <c:v>25.045000000000002</c:v>
                </c:pt>
                <c:pt idx="136">
                  <c:v>24.231999999999999</c:v>
                </c:pt>
                <c:pt idx="137">
                  <c:v>23.902000000000001</c:v>
                </c:pt>
                <c:pt idx="138">
                  <c:v>23.582999999999998</c:v>
                </c:pt>
                <c:pt idx="139">
                  <c:v>23.393000000000001</c:v>
                </c:pt>
                <c:pt idx="140">
                  <c:v>23.486999999999998</c:v>
                </c:pt>
                <c:pt idx="141">
                  <c:v>23.189</c:v>
                </c:pt>
                <c:pt idx="142">
                  <c:v>22.916</c:v>
                </c:pt>
                <c:pt idx="143">
                  <c:v>22.707999999999998</c:v>
                </c:pt>
                <c:pt idx="144">
                  <c:v>22.681000000000001</c:v>
                </c:pt>
                <c:pt idx="145">
                  <c:v>22.67</c:v>
                </c:pt>
                <c:pt idx="146">
                  <c:v>22.407</c:v>
                </c:pt>
                <c:pt idx="147">
                  <c:v>22.07</c:v>
                </c:pt>
                <c:pt idx="148">
                  <c:v>22.207999999999998</c:v>
                </c:pt>
                <c:pt idx="149">
                  <c:v>21.628</c:v>
                </c:pt>
                <c:pt idx="150">
                  <c:v>22.009</c:v>
                </c:pt>
                <c:pt idx="151">
                  <c:v>21.838999999999999</c:v>
                </c:pt>
                <c:pt idx="152">
                  <c:v>21.431000000000001</c:v>
                </c:pt>
                <c:pt idx="153">
                  <c:v>21.48</c:v>
                </c:pt>
                <c:pt idx="154">
                  <c:v>22.305</c:v>
                </c:pt>
                <c:pt idx="155">
                  <c:v>23.405000000000001</c:v>
                </c:pt>
                <c:pt idx="156">
                  <c:v>24.58</c:v>
                </c:pt>
                <c:pt idx="157">
                  <c:v>26.030999999999999</c:v>
                </c:pt>
                <c:pt idx="158">
                  <c:v>26.416</c:v>
                </c:pt>
                <c:pt idx="159">
                  <c:v>26.719000000000001</c:v>
                </c:pt>
                <c:pt idx="160">
                  <c:v>26.617000000000001</c:v>
                </c:pt>
                <c:pt idx="161">
                  <c:v>26.661000000000001</c:v>
                </c:pt>
                <c:pt idx="162">
                  <c:v>26.713000000000001</c:v>
                </c:pt>
                <c:pt idx="163">
                  <c:v>26.870999999999999</c:v>
                </c:pt>
                <c:pt idx="164">
                  <c:v>26.6</c:v>
                </c:pt>
                <c:pt idx="165">
                  <c:v>26.382000000000001</c:v>
                </c:pt>
                <c:pt idx="166">
                  <c:v>26.573</c:v>
                </c:pt>
                <c:pt idx="167">
                  <c:v>26.763000000000002</c:v>
                </c:pt>
                <c:pt idx="168">
                  <c:v>26.748000000000001</c:v>
                </c:pt>
                <c:pt idx="169">
                  <c:v>26.728000000000002</c:v>
                </c:pt>
                <c:pt idx="170">
                  <c:v>26.544</c:v>
                </c:pt>
                <c:pt idx="171">
                  <c:v>26.678000000000001</c:v>
                </c:pt>
                <c:pt idx="172">
                  <c:v>26.814</c:v>
                </c:pt>
                <c:pt idx="173">
                  <c:v>26.617000000000001</c:v>
                </c:pt>
                <c:pt idx="174">
                  <c:v>26.123999999999999</c:v>
                </c:pt>
                <c:pt idx="175">
                  <c:v>25.65</c:v>
                </c:pt>
                <c:pt idx="176">
                  <c:v>26.062000000000001</c:v>
                </c:pt>
                <c:pt idx="177">
                  <c:v>26.285</c:v>
                </c:pt>
                <c:pt idx="178">
                  <c:v>26.34</c:v>
                </c:pt>
                <c:pt idx="179">
                  <c:v>26.172000000000001</c:v>
                </c:pt>
                <c:pt idx="180">
                  <c:v>26.184999999999999</c:v>
                </c:pt>
                <c:pt idx="181">
                  <c:v>25.939</c:v>
                </c:pt>
                <c:pt idx="182">
                  <c:v>25.216000000000001</c:v>
                </c:pt>
                <c:pt idx="183">
                  <c:v>24.332000000000001</c:v>
                </c:pt>
                <c:pt idx="184">
                  <c:v>23.850999999999999</c:v>
                </c:pt>
                <c:pt idx="185">
                  <c:v>23.187000000000001</c:v>
                </c:pt>
                <c:pt idx="186">
                  <c:v>22.524000000000001</c:v>
                </c:pt>
                <c:pt idx="187">
                  <c:v>21.561</c:v>
                </c:pt>
                <c:pt idx="188">
                  <c:v>20.832999999999998</c:v>
                </c:pt>
                <c:pt idx="189">
                  <c:v>19.68</c:v>
                </c:pt>
                <c:pt idx="190">
                  <c:v>16.550999999999998</c:v>
                </c:pt>
                <c:pt idx="191">
                  <c:v>15.010999999999999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EDC-4030-AC49-791B6C699608}"/>
            </c:ext>
          </c:extLst>
        </c:ser>
        <c:ser>
          <c:idx val="4"/>
          <c:order val="1"/>
          <c:tx>
            <c:strRef>
              <c:f>'Figure 5'!$F$3</c:f>
              <c:strCache>
                <c:ptCount val="1"/>
                <c:pt idx="0">
                  <c:v>WIND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'Figure 5'!$B$4:$D$195</c:f>
              <c:multiLvlStrCache>
                <c:ptCount val="192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24</c:v>
                  </c:pt>
                  <c:pt idx="73">
                    <c:v>25</c:v>
                  </c:pt>
                  <c:pt idx="74">
                    <c:v>26</c:v>
                  </c:pt>
                  <c:pt idx="75">
                    <c:v>27</c:v>
                  </c:pt>
                  <c:pt idx="76">
                    <c:v>28</c:v>
                  </c:pt>
                  <c:pt idx="77">
                    <c:v>29</c:v>
                  </c:pt>
                  <c:pt idx="78">
                    <c:v>30</c:v>
                  </c:pt>
                  <c:pt idx="79">
                    <c:v>31</c:v>
                  </c:pt>
                  <c:pt idx="80">
                    <c:v>32</c:v>
                  </c:pt>
                  <c:pt idx="81">
                    <c:v>33</c:v>
                  </c:pt>
                  <c:pt idx="82">
                    <c:v>34</c:v>
                  </c:pt>
                  <c:pt idx="83">
                    <c:v>35</c:v>
                  </c:pt>
                  <c:pt idx="84">
                    <c:v>36</c:v>
                  </c:pt>
                  <c:pt idx="85">
                    <c:v>37</c:v>
                  </c:pt>
                  <c:pt idx="86">
                    <c:v>38</c:v>
                  </c:pt>
                  <c:pt idx="87">
                    <c:v>39</c:v>
                  </c:pt>
                  <c:pt idx="88">
                    <c:v>40</c:v>
                  </c:pt>
                  <c:pt idx="89">
                    <c:v>41</c:v>
                  </c:pt>
                  <c:pt idx="90">
                    <c:v>42</c:v>
                  </c:pt>
                  <c:pt idx="91">
                    <c:v>43</c:v>
                  </c:pt>
                  <c:pt idx="92">
                    <c:v>44</c:v>
                  </c:pt>
                  <c:pt idx="93">
                    <c:v>45</c:v>
                  </c:pt>
                  <c:pt idx="94">
                    <c:v>46</c:v>
                  </c:pt>
                  <c:pt idx="95">
                    <c:v>47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24</c:v>
                  </c:pt>
                  <c:pt idx="121">
                    <c:v>25</c:v>
                  </c:pt>
                  <c:pt idx="122">
                    <c:v>26</c:v>
                  </c:pt>
                  <c:pt idx="123">
                    <c:v>27</c:v>
                  </c:pt>
                  <c:pt idx="124">
                    <c:v>28</c:v>
                  </c:pt>
                  <c:pt idx="125">
                    <c:v>29</c:v>
                  </c:pt>
                  <c:pt idx="126">
                    <c:v>30</c:v>
                  </c:pt>
                  <c:pt idx="127">
                    <c:v>31</c:v>
                  </c:pt>
                  <c:pt idx="128">
                    <c:v>32</c:v>
                  </c:pt>
                  <c:pt idx="129">
                    <c:v>33</c:v>
                  </c:pt>
                  <c:pt idx="130">
                    <c:v>34</c:v>
                  </c:pt>
                  <c:pt idx="131">
                    <c:v>35</c:v>
                  </c:pt>
                  <c:pt idx="132">
                    <c:v>36</c:v>
                  </c:pt>
                  <c:pt idx="133">
                    <c:v>37</c:v>
                  </c:pt>
                  <c:pt idx="134">
                    <c:v>38</c:v>
                  </c:pt>
                  <c:pt idx="135">
                    <c:v>39</c:v>
                  </c:pt>
                  <c:pt idx="136">
                    <c:v>40</c:v>
                  </c:pt>
                  <c:pt idx="137">
                    <c:v>41</c:v>
                  </c:pt>
                  <c:pt idx="138">
                    <c:v>42</c:v>
                  </c:pt>
                  <c:pt idx="139">
                    <c:v>43</c:v>
                  </c:pt>
                  <c:pt idx="140">
                    <c:v>44</c:v>
                  </c:pt>
                  <c:pt idx="141">
                    <c:v>45</c:v>
                  </c:pt>
                  <c:pt idx="142">
                    <c:v>46</c:v>
                  </c:pt>
                  <c:pt idx="143">
                    <c:v>47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  <c:pt idx="168">
                    <c:v>24</c:v>
                  </c:pt>
                  <c:pt idx="169">
                    <c:v>25</c:v>
                  </c:pt>
                  <c:pt idx="170">
                    <c:v>26</c:v>
                  </c:pt>
                  <c:pt idx="171">
                    <c:v>27</c:v>
                  </c:pt>
                  <c:pt idx="172">
                    <c:v>28</c:v>
                  </c:pt>
                  <c:pt idx="173">
                    <c:v>29</c:v>
                  </c:pt>
                  <c:pt idx="174">
                    <c:v>30</c:v>
                  </c:pt>
                  <c:pt idx="175">
                    <c:v>31</c:v>
                  </c:pt>
                  <c:pt idx="176">
                    <c:v>32</c:v>
                  </c:pt>
                  <c:pt idx="177">
                    <c:v>33</c:v>
                  </c:pt>
                  <c:pt idx="178">
                    <c:v>34</c:v>
                  </c:pt>
                  <c:pt idx="179">
                    <c:v>35</c:v>
                  </c:pt>
                  <c:pt idx="180">
                    <c:v>36</c:v>
                  </c:pt>
                  <c:pt idx="181">
                    <c:v>37</c:v>
                  </c:pt>
                  <c:pt idx="182">
                    <c:v>38</c:v>
                  </c:pt>
                  <c:pt idx="183">
                    <c:v>39</c:v>
                  </c:pt>
                  <c:pt idx="184">
                    <c:v>40</c:v>
                  </c:pt>
                  <c:pt idx="185">
                    <c:v>41</c:v>
                  </c:pt>
                  <c:pt idx="186">
                    <c:v>42</c:v>
                  </c:pt>
                  <c:pt idx="187">
                    <c:v>43</c:v>
                  </c:pt>
                  <c:pt idx="188">
                    <c:v>44</c:v>
                  </c:pt>
                  <c:pt idx="189">
                    <c:v>45</c:v>
                  </c:pt>
                  <c:pt idx="190">
                    <c:v>46</c:v>
                  </c:pt>
                  <c:pt idx="191">
                    <c:v>47</c:v>
                  </c:pt>
                </c:lvl>
                <c:lvl>
                  <c:pt idx="23">
                    <c:v>10/12/2024</c:v>
                  </c:pt>
                  <c:pt idx="71">
                    <c:v>11/12/2024</c:v>
                  </c:pt>
                  <c:pt idx="119">
                    <c:v>12/12/2024</c:v>
                  </c:pt>
                  <c:pt idx="167">
                    <c:v>13/12/2024</c:v>
                  </c:pt>
                </c:lvl>
                <c:lvl>
                  <c:pt idx="24">
                    <c:v>10/12/2024</c:v>
                  </c:pt>
                  <c:pt idx="25">
                    <c:v>10/12/2024</c:v>
                  </c:pt>
                  <c:pt idx="26">
                    <c:v>10/12/2024</c:v>
                  </c:pt>
                  <c:pt idx="72">
                    <c:v>11/12/2024</c:v>
                  </c:pt>
                  <c:pt idx="73">
                    <c:v>11/12/2024</c:v>
                  </c:pt>
                  <c:pt idx="74">
                    <c:v>11/12/2024</c:v>
                  </c:pt>
                  <c:pt idx="120">
                    <c:v>12/12/2024</c:v>
                  </c:pt>
                  <c:pt idx="121">
                    <c:v>12/12/2024</c:v>
                  </c:pt>
                  <c:pt idx="122">
                    <c:v>12/12/2024</c:v>
                  </c:pt>
                  <c:pt idx="168">
                    <c:v>13/12/2024</c:v>
                  </c:pt>
                  <c:pt idx="169">
                    <c:v>13/12/2024</c:v>
                  </c:pt>
                  <c:pt idx="170">
                    <c:v>13/12/2024</c:v>
                  </c:pt>
                </c:lvl>
              </c:multiLvlStrCache>
            </c:multiLvlStrRef>
          </c:cat>
          <c:val>
            <c:numRef>
              <c:f>'Figure 5'!$F$4:$F$195</c:f>
              <c:numCache>
                <c:formatCode>0</c:formatCode>
                <c:ptCount val="192"/>
                <c:pt idx="0">
                  <c:v>11.231</c:v>
                </c:pt>
                <c:pt idx="1">
                  <c:v>11.076000000000001</c:v>
                </c:pt>
                <c:pt idx="2">
                  <c:v>10.888</c:v>
                </c:pt>
                <c:pt idx="3">
                  <c:v>10.894</c:v>
                </c:pt>
                <c:pt idx="4">
                  <c:v>10.782</c:v>
                </c:pt>
                <c:pt idx="5">
                  <c:v>10.778</c:v>
                </c:pt>
                <c:pt idx="6">
                  <c:v>10.763999999999999</c:v>
                </c:pt>
                <c:pt idx="7">
                  <c:v>10.613</c:v>
                </c:pt>
                <c:pt idx="8">
                  <c:v>10.464</c:v>
                </c:pt>
                <c:pt idx="9">
                  <c:v>10.384</c:v>
                </c:pt>
                <c:pt idx="10">
                  <c:v>10.353</c:v>
                </c:pt>
                <c:pt idx="11">
                  <c:v>10.304</c:v>
                </c:pt>
                <c:pt idx="12">
                  <c:v>10.135999999999999</c:v>
                </c:pt>
                <c:pt idx="13">
                  <c:v>10.146000000000001</c:v>
                </c:pt>
                <c:pt idx="14">
                  <c:v>10.242000000000001</c:v>
                </c:pt>
                <c:pt idx="15">
                  <c:v>10.279</c:v>
                </c:pt>
                <c:pt idx="16">
                  <c:v>10.271000000000001</c:v>
                </c:pt>
                <c:pt idx="17">
                  <c:v>10.339</c:v>
                </c:pt>
                <c:pt idx="18">
                  <c:v>10.327</c:v>
                </c:pt>
                <c:pt idx="19">
                  <c:v>10.256</c:v>
                </c:pt>
                <c:pt idx="20">
                  <c:v>10.119</c:v>
                </c:pt>
                <c:pt idx="21">
                  <c:v>10.02</c:v>
                </c:pt>
                <c:pt idx="22">
                  <c:v>9.9220000000000006</c:v>
                </c:pt>
                <c:pt idx="23">
                  <c:v>9.8559999999999999</c:v>
                </c:pt>
                <c:pt idx="24">
                  <c:v>9.75</c:v>
                </c:pt>
                <c:pt idx="25">
                  <c:v>9.6890000000000001</c:v>
                </c:pt>
                <c:pt idx="26">
                  <c:v>9.6280000000000001</c:v>
                </c:pt>
                <c:pt idx="27">
                  <c:v>9.5990000000000002</c:v>
                </c:pt>
                <c:pt idx="28">
                  <c:v>9.5109999999999992</c:v>
                </c:pt>
                <c:pt idx="29">
                  <c:v>9.3160000000000007</c:v>
                </c:pt>
                <c:pt idx="30">
                  <c:v>9.202</c:v>
                </c:pt>
                <c:pt idx="31">
                  <c:v>9.0709999999999997</c:v>
                </c:pt>
                <c:pt idx="32">
                  <c:v>8.8030000000000008</c:v>
                </c:pt>
                <c:pt idx="33">
                  <c:v>8.5920000000000005</c:v>
                </c:pt>
                <c:pt idx="34">
                  <c:v>8.2789999999999999</c:v>
                </c:pt>
                <c:pt idx="35">
                  <c:v>7.9459999999999997</c:v>
                </c:pt>
                <c:pt idx="36">
                  <c:v>7.7510000000000003</c:v>
                </c:pt>
                <c:pt idx="37">
                  <c:v>7.6779999999999999</c:v>
                </c:pt>
                <c:pt idx="38">
                  <c:v>7.577</c:v>
                </c:pt>
                <c:pt idx="39">
                  <c:v>7.2350000000000003</c:v>
                </c:pt>
                <c:pt idx="40">
                  <c:v>7.101</c:v>
                </c:pt>
                <c:pt idx="41">
                  <c:v>6.9560000000000004</c:v>
                </c:pt>
                <c:pt idx="42">
                  <c:v>6.702</c:v>
                </c:pt>
                <c:pt idx="43">
                  <c:v>6.492</c:v>
                </c:pt>
                <c:pt idx="44">
                  <c:v>6.359</c:v>
                </c:pt>
                <c:pt idx="45">
                  <c:v>6.1769999999999996</c:v>
                </c:pt>
                <c:pt idx="46">
                  <c:v>5.9960000000000004</c:v>
                </c:pt>
                <c:pt idx="47">
                  <c:v>5.7729999999999997</c:v>
                </c:pt>
                <c:pt idx="48">
                  <c:v>5.6120000000000001</c:v>
                </c:pt>
                <c:pt idx="49">
                  <c:v>5.5640000000000001</c:v>
                </c:pt>
                <c:pt idx="50">
                  <c:v>5.5049999999999999</c:v>
                </c:pt>
                <c:pt idx="51">
                  <c:v>5.4409999999999998</c:v>
                </c:pt>
                <c:pt idx="52">
                  <c:v>5.2190000000000003</c:v>
                </c:pt>
                <c:pt idx="53">
                  <c:v>5.0510000000000002</c:v>
                </c:pt>
                <c:pt idx="54">
                  <c:v>4.9029999999999996</c:v>
                </c:pt>
                <c:pt idx="55">
                  <c:v>4.819</c:v>
                </c:pt>
                <c:pt idx="56">
                  <c:v>4.6710000000000003</c:v>
                </c:pt>
                <c:pt idx="57">
                  <c:v>4.5839999999999996</c:v>
                </c:pt>
                <c:pt idx="58">
                  <c:v>4.5359999999999996</c:v>
                </c:pt>
                <c:pt idx="59">
                  <c:v>4.4800000000000004</c:v>
                </c:pt>
                <c:pt idx="60">
                  <c:v>4.4820000000000002</c:v>
                </c:pt>
                <c:pt idx="61">
                  <c:v>4.2320000000000002</c:v>
                </c:pt>
                <c:pt idx="62">
                  <c:v>4.202</c:v>
                </c:pt>
                <c:pt idx="63">
                  <c:v>3.9239999999999999</c:v>
                </c:pt>
                <c:pt idx="64">
                  <c:v>3.7650000000000001</c:v>
                </c:pt>
                <c:pt idx="65">
                  <c:v>3.59</c:v>
                </c:pt>
                <c:pt idx="66">
                  <c:v>3.508</c:v>
                </c:pt>
                <c:pt idx="67">
                  <c:v>3.3940000000000001</c:v>
                </c:pt>
                <c:pt idx="68">
                  <c:v>3.226</c:v>
                </c:pt>
                <c:pt idx="69">
                  <c:v>3.137</c:v>
                </c:pt>
                <c:pt idx="70">
                  <c:v>2.984</c:v>
                </c:pt>
                <c:pt idx="71">
                  <c:v>2.6070000000000002</c:v>
                </c:pt>
                <c:pt idx="72">
                  <c:v>2.4590000000000001</c:v>
                </c:pt>
                <c:pt idx="73">
                  <c:v>2.4750000000000001</c:v>
                </c:pt>
                <c:pt idx="74">
                  <c:v>2.464</c:v>
                </c:pt>
                <c:pt idx="75">
                  <c:v>2.456</c:v>
                </c:pt>
                <c:pt idx="76">
                  <c:v>2.4500000000000002</c:v>
                </c:pt>
                <c:pt idx="77">
                  <c:v>2.5299999999999998</c:v>
                </c:pt>
                <c:pt idx="78">
                  <c:v>2.5760000000000001</c:v>
                </c:pt>
                <c:pt idx="79">
                  <c:v>2.4889999999999999</c:v>
                </c:pt>
                <c:pt idx="80">
                  <c:v>2.5419999999999998</c:v>
                </c:pt>
                <c:pt idx="81">
                  <c:v>2.649</c:v>
                </c:pt>
                <c:pt idx="82">
                  <c:v>2.7010000000000001</c:v>
                </c:pt>
                <c:pt idx="83">
                  <c:v>2.6469999999999998</c:v>
                </c:pt>
                <c:pt idx="84">
                  <c:v>2.6419999999999999</c:v>
                </c:pt>
                <c:pt idx="85">
                  <c:v>2.65</c:v>
                </c:pt>
                <c:pt idx="86">
                  <c:v>2.5529999999999999</c:v>
                </c:pt>
                <c:pt idx="87">
                  <c:v>2.6040000000000001</c:v>
                </c:pt>
                <c:pt idx="88">
                  <c:v>2.5190000000000001</c:v>
                </c:pt>
                <c:pt idx="89">
                  <c:v>2.5190000000000001</c:v>
                </c:pt>
                <c:pt idx="90">
                  <c:v>2.4649999999999999</c:v>
                </c:pt>
                <c:pt idx="91">
                  <c:v>2.5009999999999999</c:v>
                </c:pt>
                <c:pt idx="92">
                  <c:v>2.2789999999999999</c:v>
                </c:pt>
                <c:pt idx="93">
                  <c:v>2.21</c:v>
                </c:pt>
                <c:pt idx="94">
                  <c:v>2.14</c:v>
                </c:pt>
                <c:pt idx="95">
                  <c:v>2.0720000000000001</c:v>
                </c:pt>
                <c:pt idx="96">
                  <c:v>2.0259999999999998</c:v>
                </c:pt>
                <c:pt idx="97">
                  <c:v>2.1080000000000001</c:v>
                </c:pt>
                <c:pt idx="98">
                  <c:v>2.2349999999999999</c:v>
                </c:pt>
                <c:pt idx="99">
                  <c:v>2.0920000000000001</c:v>
                </c:pt>
                <c:pt idx="100">
                  <c:v>2.0209999999999999</c:v>
                </c:pt>
                <c:pt idx="101">
                  <c:v>1.92</c:v>
                </c:pt>
                <c:pt idx="102">
                  <c:v>1.905</c:v>
                </c:pt>
                <c:pt idx="103">
                  <c:v>1.8720000000000001</c:v>
                </c:pt>
                <c:pt idx="104">
                  <c:v>1.853</c:v>
                </c:pt>
                <c:pt idx="105">
                  <c:v>1.8260000000000001</c:v>
                </c:pt>
                <c:pt idx="106">
                  <c:v>1.8959999999999999</c:v>
                </c:pt>
                <c:pt idx="107">
                  <c:v>2.0009999999999999</c:v>
                </c:pt>
                <c:pt idx="108">
                  <c:v>2.052</c:v>
                </c:pt>
                <c:pt idx="109">
                  <c:v>2.0539999999999998</c:v>
                </c:pt>
                <c:pt idx="110">
                  <c:v>1.9850000000000001</c:v>
                </c:pt>
                <c:pt idx="111">
                  <c:v>1.9039999999999999</c:v>
                </c:pt>
                <c:pt idx="112">
                  <c:v>1.879</c:v>
                </c:pt>
                <c:pt idx="113">
                  <c:v>1.792</c:v>
                </c:pt>
                <c:pt idx="114">
                  <c:v>1.728</c:v>
                </c:pt>
                <c:pt idx="115">
                  <c:v>1.7370000000000001</c:v>
                </c:pt>
                <c:pt idx="116">
                  <c:v>1.6379999999999999</c:v>
                </c:pt>
                <c:pt idx="117">
                  <c:v>1.4830000000000001</c:v>
                </c:pt>
                <c:pt idx="118">
                  <c:v>1.4159999999999999</c:v>
                </c:pt>
                <c:pt idx="119">
                  <c:v>1.391</c:v>
                </c:pt>
                <c:pt idx="120">
                  <c:v>1.351</c:v>
                </c:pt>
                <c:pt idx="121">
                  <c:v>1.5449999999999999</c:v>
                </c:pt>
                <c:pt idx="122">
                  <c:v>1.5820000000000001</c:v>
                </c:pt>
                <c:pt idx="123">
                  <c:v>1.7809999999999999</c:v>
                </c:pt>
                <c:pt idx="124">
                  <c:v>1.8759999999999999</c:v>
                </c:pt>
                <c:pt idx="125">
                  <c:v>1.95</c:v>
                </c:pt>
                <c:pt idx="126">
                  <c:v>2.08</c:v>
                </c:pt>
                <c:pt idx="127">
                  <c:v>2.21</c:v>
                </c:pt>
                <c:pt idx="128">
                  <c:v>2.3740000000000001</c:v>
                </c:pt>
                <c:pt idx="129">
                  <c:v>2.298</c:v>
                </c:pt>
                <c:pt idx="130">
                  <c:v>2.3380000000000001</c:v>
                </c:pt>
                <c:pt idx="131">
                  <c:v>2.3759999999999999</c:v>
                </c:pt>
                <c:pt idx="132">
                  <c:v>2.4470000000000001</c:v>
                </c:pt>
                <c:pt idx="133">
                  <c:v>2.548</c:v>
                </c:pt>
                <c:pt idx="134">
                  <c:v>2.5059999999999998</c:v>
                </c:pt>
                <c:pt idx="135">
                  <c:v>2.5289999999999999</c:v>
                </c:pt>
                <c:pt idx="136">
                  <c:v>2.5139999999999998</c:v>
                </c:pt>
                <c:pt idx="137">
                  <c:v>2.4159999999999999</c:v>
                </c:pt>
                <c:pt idx="138">
                  <c:v>2.468</c:v>
                </c:pt>
                <c:pt idx="139">
                  <c:v>2.5680000000000001</c:v>
                </c:pt>
                <c:pt idx="140">
                  <c:v>2.6819999999999999</c:v>
                </c:pt>
                <c:pt idx="141">
                  <c:v>2.78</c:v>
                </c:pt>
                <c:pt idx="142">
                  <c:v>2.6739999999999999</c:v>
                </c:pt>
                <c:pt idx="143">
                  <c:v>2.4790000000000001</c:v>
                </c:pt>
                <c:pt idx="144">
                  <c:v>2.613</c:v>
                </c:pt>
                <c:pt idx="145">
                  <c:v>2.7370000000000001</c:v>
                </c:pt>
                <c:pt idx="146">
                  <c:v>2.79</c:v>
                </c:pt>
                <c:pt idx="147">
                  <c:v>2.7010000000000001</c:v>
                </c:pt>
                <c:pt idx="148">
                  <c:v>2.8410000000000002</c:v>
                </c:pt>
                <c:pt idx="149">
                  <c:v>2.9870000000000001</c:v>
                </c:pt>
                <c:pt idx="150">
                  <c:v>2.94</c:v>
                </c:pt>
                <c:pt idx="151">
                  <c:v>2.8849999999999998</c:v>
                </c:pt>
                <c:pt idx="152">
                  <c:v>2.7759999999999998</c:v>
                </c:pt>
                <c:pt idx="153">
                  <c:v>2.7429999999999999</c:v>
                </c:pt>
                <c:pt idx="154">
                  <c:v>2.6309999999999998</c:v>
                </c:pt>
                <c:pt idx="155">
                  <c:v>2.452</c:v>
                </c:pt>
                <c:pt idx="156">
                  <c:v>2.3719999999999999</c:v>
                </c:pt>
                <c:pt idx="157">
                  <c:v>2.3519999999999999</c:v>
                </c:pt>
                <c:pt idx="158">
                  <c:v>2.3130000000000002</c:v>
                </c:pt>
                <c:pt idx="159">
                  <c:v>2.3380000000000001</c:v>
                </c:pt>
                <c:pt idx="160">
                  <c:v>2.3170000000000002</c:v>
                </c:pt>
                <c:pt idx="161">
                  <c:v>2.3010000000000002</c:v>
                </c:pt>
                <c:pt idx="162">
                  <c:v>2.327</c:v>
                </c:pt>
                <c:pt idx="163">
                  <c:v>2.3380000000000001</c:v>
                </c:pt>
                <c:pt idx="164">
                  <c:v>2.1520000000000001</c:v>
                </c:pt>
                <c:pt idx="165">
                  <c:v>2.1120000000000001</c:v>
                </c:pt>
                <c:pt idx="166">
                  <c:v>2.12</c:v>
                </c:pt>
                <c:pt idx="167">
                  <c:v>2.0350000000000001</c:v>
                </c:pt>
                <c:pt idx="168">
                  <c:v>2.052</c:v>
                </c:pt>
                <c:pt idx="169">
                  <c:v>2.3420000000000001</c:v>
                </c:pt>
                <c:pt idx="170">
                  <c:v>2.5550000000000002</c:v>
                </c:pt>
                <c:pt idx="171">
                  <c:v>2.573</c:v>
                </c:pt>
                <c:pt idx="172">
                  <c:v>2.48</c:v>
                </c:pt>
                <c:pt idx="173">
                  <c:v>2.2370000000000001</c:v>
                </c:pt>
                <c:pt idx="174">
                  <c:v>2.129</c:v>
                </c:pt>
                <c:pt idx="175">
                  <c:v>2.302</c:v>
                </c:pt>
                <c:pt idx="176">
                  <c:v>2.431</c:v>
                </c:pt>
                <c:pt idx="177">
                  <c:v>2.6030000000000002</c:v>
                </c:pt>
                <c:pt idx="178">
                  <c:v>2.8330000000000002</c:v>
                </c:pt>
                <c:pt idx="179">
                  <c:v>2.976</c:v>
                </c:pt>
                <c:pt idx="180">
                  <c:v>3.3759999999999999</c:v>
                </c:pt>
                <c:pt idx="181">
                  <c:v>3.472</c:v>
                </c:pt>
                <c:pt idx="182">
                  <c:v>3.8119999999999998</c:v>
                </c:pt>
                <c:pt idx="183">
                  <c:v>4.3380000000000001</c:v>
                </c:pt>
                <c:pt idx="184">
                  <c:v>4.8650000000000002</c:v>
                </c:pt>
                <c:pt idx="185">
                  <c:v>5.04</c:v>
                </c:pt>
                <c:pt idx="186">
                  <c:v>5.1150000000000002</c:v>
                </c:pt>
                <c:pt idx="187">
                  <c:v>5.2809999999999997</c:v>
                </c:pt>
                <c:pt idx="188">
                  <c:v>5.2430000000000003</c:v>
                </c:pt>
                <c:pt idx="189">
                  <c:v>5.4420000000000002</c:v>
                </c:pt>
                <c:pt idx="190">
                  <c:v>5.8630000000000004</c:v>
                </c:pt>
                <c:pt idx="191">
                  <c:v>6.3520000000000003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EDC-4030-AC49-791B6C699608}"/>
            </c:ext>
          </c:extLst>
        </c:ser>
        <c:ser>
          <c:idx val="5"/>
          <c:order val="2"/>
          <c:tx>
            <c:strRef>
              <c:f>'Figure 5'!$G$3</c:f>
              <c:strCache>
                <c:ptCount val="1"/>
                <c:pt idx="0">
                  <c:v>IMPORTS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'Figure 5'!$B$4:$D$195</c:f>
              <c:multiLvlStrCache>
                <c:ptCount val="192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24</c:v>
                  </c:pt>
                  <c:pt idx="73">
                    <c:v>25</c:v>
                  </c:pt>
                  <c:pt idx="74">
                    <c:v>26</c:v>
                  </c:pt>
                  <c:pt idx="75">
                    <c:v>27</c:v>
                  </c:pt>
                  <c:pt idx="76">
                    <c:v>28</c:v>
                  </c:pt>
                  <c:pt idx="77">
                    <c:v>29</c:v>
                  </c:pt>
                  <c:pt idx="78">
                    <c:v>30</c:v>
                  </c:pt>
                  <c:pt idx="79">
                    <c:v>31</c:v>
                  </c:pt>
                  <c:pt idx="80">
                    <c:v>32</c:v>
                  </c:pt>
                  <c:pt idx="81">
                    <c:v>33</c:v>
                  </c:pt>
                  <c:pt idx="82">
                    <c:v>34</c:v>
                  </c:pt>
                  <c:pt idx="83">
                    <c:v>35</c:v>
                  </c:pt>
                  <c:pt idx="84">
                    <c:v>36</c:v>
                  </c:pt>
                  <c:pt idx="85">
                    <c:v>37</c:v>
                  </c:pt>
                  <c:pt idx="86">
                    <c:v>38</c:v>
                  </c:pt>
                  <c:pt idx="87">
                    <c:v>39</c:v>
                  </c:pt>
                  <c:pt idx="88">
                    <c:v>40</c:v>
                  </c:pt>
                  <c:pt idx="89">
                    <c:v>41</c:v>
                  </c:pt>
                  <c:pt idx="90">
                    <c:v>42</c:v>
                  </c:pt>
                  <c:pt idx="91">
                    <c:v>43</c:v>
                  </c:pt>
                  <c:pt idx="92">
                    <c:v>44</c:v>
                  </c:pt>
                  <c:pt idx="93">
                    <c:v>45</c:v>
                  </c:pt>
                  <c:pt idx="94">
                    <c:v>46</c:v>
                  </c:pt>
                  <c:pt idx="95">
                    <c:v>47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24</c:v>
                  </c:pt>
                  <c:pt idx="121">
                    <c:v>25</c:v>
                  </c:pt>
                  <c:pt idx="122">
                    <c:v>26</c:v>
                  </c:pt>
                  <c:pt idx="123">
                    <c:v>27</c:v>
                  </c:pt>
                  <c:pt idx="124">
                    <c:v>28</c:v>
                  </c:pt>
                  <c:pt idx="125">
                    <c:v>29</c:v>
                  </c:pt>
                  <c:pt idx="126">
                    <c:v>30</c:v>
                  </c:pt>
                  <c:pt idx="127">
                    <c:v>31</c:v>
                  </c:pt>
                  <c:pt idx="128">
                    <c:v>32</c:v>
                  </c:pt>
                  <c:pt idx="129">
                    <c:v>33</c:v>
                  </c:pt>
                  <c:pt idx="130">
                    <c:v>34</c:v>
                  </c:pt>
                  <c:pt idx="131">
                    <c:v>35</c:v>
                  </c:pt>
                  <c:pt idx="132">
                    <c:v>36</c:v>
                  </c:pt>
                  <c:pt idx="133">
                    <c:v>37</c:v>
                  </c:pt>
                  <c:pt idx="134">
                    <c:v>38</c:v>
                  </c:pt>
                  <c:pt idx="135">
                    <c:v>39</c:v>
                  </c:pt>
                  <c:pt idx="136">
                    <c:v>40</c:v>
                  </c:pt>
                  <c:pt idx="137">
                    <c:v>41</c:v>
                  </c:pt>
                  <c:pt idx="138">
                    <c:v>42</c:v>
                  </c:pt>
                  <c:pt idx="139">
                    <c:v>43</c:v>
                  </c:pt>
                  <c:pt idx="140">
                    <c:v>44</c:v>
                  </c:pt>
                  <c:pt idx="141">
                    <c:v>45</c:v>
                  </c:pt>
                  <c:pt idx="142">
                    <c:v>46</c:v>
                  </c:pt>
                  <c:pt idx="143">
                    <c:v>47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  <c:pt idx="168">
                    <c:v>24</c:v>
                  </c:pt>
                  <c:pt idx="169">
                    <c:v>25</c:v>
                  </c:pt>
                  <c:pt idx="170">
                    <c:v>26</c:v>
                  </c:pt>
                  <c:pt idx="171">
                    <c:v>27</c:v>
                  </c:pt>
                  <c:pt idx="172">
                    <c:v>28</c:v>
                  </c:pt>
                  <c:pt idx="173">
                    <c:v>29</c:v>
                  </c:pt>
                  <c:pt idx="174">
                    <c:v>30</c:v>
                  </c:pt>
                  <c:pt idx="175">
                    <c:v>31</c:v>
                  </c:pt>
                  <c:pt idx="176">
                    <c:v>32</c:v>
                  </c:pt>
                  <c:pt idx="177">
                    <c:v>33</c:v>
                  </c:pt>
                  <c:pt idx="178">
                    <c:v>34</c:v>
                  </c:pt>
                  <c:pt idx="179">
                    <c:v>35</c:v>
                  </c:pt>
                  <c:pt idx="180">
                    <c:v>36</c:v>
                  </c:pt>
                  <c:pt idx="181">
                    <c:v>37</c:v>
                  </c:pt>
                  <c:pt idx="182">
                    <c:v>38</c:v>
                  </c:pt>
                  <c:pt idx="183">
                    <c:v>39</c:v>
                  </c:pt>
                  <c:pt idx="184">
                    <c:v>40</c:v>
                  </c:pt>
                  <c:pt idx="185">
                    <c:v>41</c:v>
                  </c:pt>
                  <c:pt idx="186">
                    <c:v>42</c:v>
                  </c:pt>
                  <c:pt idx="187">
                    <c:v>43</c:v>
                  </c:pt>
                  <c:pt idx="188">
                    <c:v>44</c:v>
                  </c:pt>
                  <c:pt idx="189">
                    <c:v>45</c:v>
                  </c:pt>
                  <c:pt idx="190">
                    <c:v>46</c:v>
                  </c:pt>
                  <c:pt idx="191">
                    <c:v>47</c:v>
                  </c:pt>
                </c:lvl>
                <c:lvl>
                  <c:pt idx="23">
                    <c:v>10/12/2024</c:v>
                  </c:pt>
                  <c:pt idx="71">
                    <c:v>11/12/2024</c:v>
                  </c:pt>
                  <c:pt idx="119">
                    <c:v>12/12/2024</c:v>
                  </c:pt>
                  <c:pt idx="167">
                    <c:v>13/12/2024</c:v>
                  </c:pt>
                </c:lvl>
                <c:lvl>
                  <c:pt idx="24">
                    <c:v>10/12/2024</c:v>
                  </c:pt>
                  <c:pt idx="25">
                    <c:v>10/12/2024</c:v>
                  </c:pt>
                  <c:pt idx="26">
                    <c:v>10/12/2024</c:v>
                  </c:pt>
                  <c:pt idx="72">
                    <c:v>11/12/2024</c:v>
                  </c:pt>
                  <c:pt idx="73">
                    <c:v>11/12/2024</c:v>
                  </c:pt>
                  <c:pt idx="74">
                    <c:v>11/12/2024</c:v>
                  </c:pt>
                  <c:pt idx="120">
                    <c:v>12/12/2024</c:v>
                  </c:pt>
                  <c:pt idx="121">
                    <c:v>12/12/2024</c:v>
                  </c:pt>
                  <c:pt idx="122">
                    <c:v>12/12/2024</c:v>
                  </c:pt>
                  <c:pt idx="168">
                    <c:v>13/12/2024</c:v>
                  </c:pt>
                  <c:pt idx="169">
                    <c:v>13/12/2024</c:v>
                  </c:pt>
                  <c:pt idx="170">
                    <c:v>13/12/2024</c:v>
                  </c:pt>
                </c:lvl>
              </c:multiLvlStrCache>
            </c:multiLvlStrRef>
          </c:cat>
          <c:val>
            <c:numRef>
              <c:f>'Figure 5'!$G$4:$G$195</c:f>
              <c:numCache>
                <c:formatCode>0</c:formatCode>
                <c:ptCount val="192"/>
                <c:pt idx="0">
                  <c:v>6.8159999999999998</c:v>
                </c:pt>
                <c:pt idx="1">
                  <c:v>6.8159999999999998</c:v>
                </c:pt>
                <c:pt idx="2">
                  <c:v>6.8140000000000001</c:v>
                </c:pt>
                <c:pt idx="3">
                  <c:v>6.8120000000000003</c:v>
                </c:pt>
                <c:pt idx="4">
                  <c:v>6.8140000000000001</c:v>
                </c:pt>
                <c:pt idx="5">
                  <c:v>6.8159999999999998</c:v>
                </c:pt>
                <c:pt idx="6">
                  <c:v>6.81</c:v>
                </c:pt>
                <c:pt idx="7">
                  <c:v>6.7880000000000003</c:v>
                </c:pt>
                <c:pt idx="8">
                  <c:v>6.0570000000000004</c:v>
                </c:pt>
                <c:pt idx="9">
                  <c:v>5.9710000000000001</c:v>
                </c:pt>
                <c:pt idx="10">
                  <c:v>4.2969999999999997</c:v>
                </c:pt>
                <c:pt idx="11">
                  <c:v>4.0890000000000004</c:v>
                </c:pt>
                <c:pt idx="12">
                  <c:v>3.044</c:v>
                </c:pt>
                <c:pt idx="13">
                  <c:v>3.032</c:v>
                </c:pt>
                <c:pt idx="14">
                  <c:v>3.2770000000000001</c:v>
                </c:pt>
                <c:pt idx="15">
                  <c:v>3.32</c:v>
                </c:pt>
                <c:pt idx="16">
                  <c:v>3.8260000000000001</c:v>
                </c:pt>
                <c:pt idx="17">
                  <c:v>3.9319999999999999</c:v>
                </c:pt>
                <c:pt idx="18">
                  <c:v>5.0549999999999997</c:v>
                </c:pt>
                <c:pt idx="19">
                  <c:v>5.1020000000000003</c:v>
                </c:pt>
                <c:pt idx="20">
                  <c:v>5.4370000000000003</c:v>
                </c:pt>
                <c:pt idx="21">
                  <c:v>5.4240000000000004</c:v>
                </c:pt>
                <c:pt idx="22">
                  <c:v>5.4139999999999997</c:v>
                </c:pt>
                <c:pt idx="23">
                  <c:v>5.3840000000000003</c:v>
                </c:pt>
                <c:pt idx="24">
                  <c:v>4.9829999999999997</c:v>
                </c:pt>
                <c:pt idx="25">
                  <c:v>4.9530000000000003</c:v>
                </c:pt>
                <c:pt idx="26">
                  <c:v>4.8609999999999998</c:v>
                </c:pt>
                <c:pt idx="27">
                  <c:v>4.8380000000000001</c:v>
                </c:pt>
                <c:pt idx="28">
                  <c:v>4.7149999999999999</c:v>
                </c:pt>
                <c:pt idx="29">
                  <c:v>4.6900000000000004</c:v>
                </c:pt>
                <c:pt idx="30">
                  <c:v>4.2160000000000002</c:v>
                </c:pt>
                <c:pt idx="31">
                  <c:v>4.218</c:v>
                </c:pt>
                <c:pt idx="32">
                  <c:v>5.2</c:v>
                </c:pt>
                <c:pt idx="33">
                  <c:v>5.2480000000000002</c:v>
                </c:pt>
                <c:pt idx="34">
                  <c:v>4.8920000000000003</c:v>
                </c:pt>
                <c:pt idx="35">
                  <c:v>4.8940000000000001</c:v>
                </c:pt>
                <c:pt idx="36">
                  <c:v>4.9720000000000004</c:v>
                </c:pt>
                <c:pt idx="37">
                  <c:v>4.9619999999999997</c:v>
                </c:pt>
                <c:pt idx="38">
                  <c:v>4.79</c:v>
                </c:pt>
                <c:pt idx="39">
                  <c:v>4.766</c:v>
                </c:pt>
                <c:pt idx="40">
                  <c:v>4.3579999999999997</c:v>
                </c:pt>
                <c:pt idx="41">
                  <c:v>4.2560000000000002</c:v>
                </c:pt>
                <c:pt idx="42">
                  <c:v>2.83</c:v>
                </c:pt>
                <c:pt idx="43">
                  <c:v>2.1739999999999999</c:v>
                </c:pt>
                <c:pt idx="44">
                  <c:v>1.3979999999999999</c:v>
                </c:pt>
                <c:pt idx="45">
                  <c:v>1.3979999999999999</c:v>
                </c:pt>
                <c:pt idx="46">
                  <c:v>1.3979999999999999</c:v>
                </c:pt>
                <c:pt idx="47">
                  <c:v>1.3979999999999999</c:v>
                </c:pt>
                <c:pt idx="48">
                  <c:v>1.3979999999999999</c:v>
                </c:pt>
                <c:pt idx="49">
                  <c:v>1.3979999999999999</c:v>
                </c:pt>
                <c:pt idx="50">
                  <c:v>1.3979999999999999</c:v>
                </c:pt>
                <c:pt idx="51">
                  <c:v>1.3979999999999999</c:v>
                </c:pt>
                <c:pt idx="52">
                  <c:v>1.3979999999999999</c:v>
                </c:pt>
                <c:pt idx="53">
                  <c:v>1.3979999999999999</c:v>
                </c:pt>
                <c:pt idx="54">
                  <c:v>1.3979999999999999</c:v>
                </c:pt>
                <c:pt idx="55">
                  <c:v>1.3979999999999999</c:v>
                </c:pt>
                <c:pt idx="56">
                  <c:v>1.3979999999999999</c:v>
                </c:pt>
                <c:pt idx="57">
                  <c:v>1.36</c:v>
                </c:pt>
                <c:pt idx="58">
                  <c:v>0.98799999999999999</c:v>
                </c:pt>
                <c:pt idx="59">
                  <c:v>0.93600000000000005</c:v>
                </c:pt>
                <c:pt idx="60">
                  <c:v>0.81599999999999995</c:v>
                </c:pt>
                <c:pt idx="61">
                  <c:v>0.81399999999999995</c:v>
                </c:pt>
                <c:pt idx="62">
                  <c:v>2.6509999999999998</c:v>
                </c:pt>
                <c:pt idx="63">
                  <c:v>3.706</c:v>
                </c:pt>
                <c:pt idx="64">
                  <c:v>4.13</c:v>
                </c:pt>
                <c:pt idx="65">
                  <c:v>4.1619999999999999</c:v>
                </c:pt>
                <c:pt idx="66">
                  <c:v>4.08</c:v>
                </c:pt>
                <c:pt idx="67">
                  <c:v>4.09</c:v>
                </c:pt>
                <c:pt idx="68">
                  <c:v>4.37</c:v>
                </c:pt>
                <c:pt idx="69">
                  <c:v>4.4080000000000004</c:v>
                </c:pt>
                <c:pt idx="70">
                  <c:v>4.8879999999999999</c:v>
                </c:pt>
                <c:pt idx="71">
                  <c:v>4.9020000000000001</c:v>
                </c:pt>
                <c:pt idx="72">
                  <c:v>5.0640000000000001</c:v>
                </c:pt>
                <c:pt idx="73">
                  <c:v>5.0620000000000003</c:v>
                </c:pt>
                <c:pt idx="74">
                  <c:v>4.8719999999999999</c:v>
                </c:pt>
                <c:pt idx="75">
                  <c:v>4.8719999999999999</c:v>
                </c:pt>
                <c:pt idx="76">
                  <c:v>5.0540000000000003</c:v>
                </c:pt>
                <c:pt idx="77">
                  <c:v>5.0540000000000003</c:v>
                </c:pt>
                <c:pt idx="78">
                  <c:v>5.1660000000000004</c:v>
                </c:pt>
                <c:pt idx="79">
                  <c:v>5.1639999999999997</c:v>
                </c:pt>
                <c:pt idx="80">
                  <c:v>5.2859999999999996</c:v>
                </c:pt>
                <c:pt idx="81">
                  <c:v>5.2880000000000003</c:v>
                </c:pt>
                <c:pt idx="82">
                  <c:v>5.5220000000000002</c:v>
                </c:pt>
                <c:pt idx="83">
                  <c:v>5.53</c:v>
                </c:pt>
                <c:pt idx="84">
                  <c:v>4.8860000000000001</c:v>
                </c:pt>
                <c:pt idx="85">
                  <c:v>4.8620000000000001</c:v>
                </c:pt>
                <c:pt idx="86">
                  <c:v>4.7320000000000002</c:v>
                </c:pt>
                <c:pt idx="87">
                  <c:v>4.6840000000000002</c:v>
                </c:pt>
                <c:pt idx="88">
                  <c:v>4.694</c:v>
                </c:pt>
                <c:pt idx="89">
                  <c:v>4.6520000000000001</c:v>
                </c:pt>
                <c:pt idx="90">
                  <c:v>3.8919999999999999</c:v>
                </c:pt>
                <c:pt idx="91">
                  <c:v>3.798</c:v>
                </c:pt>
                <c:pt idx="92">
                  <c:v>1.6240000000000001</c:v>
                </c:pt>
                <c:pt idx="93">
                  <c:v>1.54</c:v>
                </c:pt>
                <c:pt idx="94">
                  <c:v>1.284</c:v>
                </c:pt>
                <c:pt idx="95">
                  <c:v>1.33</c:v>
                </c:pt>
                <c:pt idx="96">
                  <c:v>1.39</c:v>
                </c:pt>
                <c:pt idx="97">
                  <c:v>1.3979999999999999</c:v>
                </c:pt>
                <c:pt idx="98">
                  <c:v>1.3979999999999999</c:v>
                </c:pt>
                <c:pt idx="99">
                  <c:v>1.3979999999999999</c:v>
                </c:pt>
                <c:pt idx="100">
                  <c:v>1.3979999999999999</c:v>
                </c:pt>
                <c:pt idx="101">
                  <c:v>1.3879999999999999</c:v>
                </c:pt>
                <c:pt idx="102">
                  <c:v>1.294</c:v>
                </c:pt>
                <c:pt idx="103">
                  <c:v>1.272</c:v>
                </c:pt>
                <c:pt idx="104">
                  <c:v>0.874</c:v>
                </c:pt>
                <c:pt idx="105">
                  <c:v>0.79800000000000004</c:v>
                </c:pt>
                <c:pt idx="106">
                  <c:v>0.43</c:v>
                </c:pt>
                <c:pt idx="107">
                  <c:v>0.34799999999999998</c:v>
                </c:pt>
                <c:pt idx="108">
                  <c:v>0</c:v>
                </c:pt>
                <c:pt idx="109">
                  <c:v>0</c:v>
                </c:pt>
                <c:pt idx="110">
                  <c:v>1.548</c:v>
                </c:pt>
                <c:pt idx="111">
                  <c:v>2.3839999999999999</c:v>
                </c:pt>
                <c:pt idx="112">
                  <c:v>2.97</c:v>
                </c:pt>
                <c:pt idx="113">
                  <c:v>3</c:v>
                </c:pt>
                <c:pt idx="114">
                  <c:v>2.996</c:v>
                </c:pt>
                <c:pt idx="115">
                  <c:v>2.996</c:v>
                </c:pt>
                <c:pt idx="116">
                  <c:v>3.1779999999999999</c:v>
                </c:pt>
                <c:pt idx="117">
                  <c:v>3.2</c:v>
                </c:pt>
                <c:pt idx="118">
                  <c:v>3.5779999999999998</c:v>
                </c:pt>
                <c:pt idx="119">
                  <c:v>3.59</c:v>
                </c:pt>
                <c:pt idx="120">
                  <c:v>4.0330000000000004</c:v>
                </c:pt>
                <c:pt idx="121">
                  <c:v>4.0540000000000003</c:v>
                </c:pt>
                <c:pt idx="122">
                  <c:v>3.8580000000000001</c:v>
                </c:pt>
                <c:pt idx="123">
                  <c:v>3.8220000000000001</c:v>
                </c:pt>
                <c:pt idx="124">
                  <c:v>3.1080000000000001</c:v>
                </c:pt>
                <c:pt idx="125">
                  <c:v>3.1160000000000001</c:v>
                </c:pt>
                <c:pt idx="126">
                  <c:v>3.77</c:v>
                </c:pt>
                <c:pt idx="127">
                  <c:v>3.7959999999999998</c:v>
                </c:pt>
                <c:pt idx="128">
                  <c:v>4.1059999999999999</c:v>
                </c:pt>
                <c:pt idx="129">
                  <c:v>4.16</c:v>
                </c:pt>
                <c:pt idx="130">
                  <c:v>4.532</c:v>
                </c:pt>
                <c:pt idx="131">
                  <c:v>4.5739999999999998</c:v>
                </c:pt>
                <c:pt idx="132">
                  <c:v>4.78</c:v>
                </c:pt>
                <c:pt idx="133">
                  <c:v>4.7880000000000003</c:v>
                </c:pt>
                <c:pt idx="134">
                  <c:v>4.5060000000000002</c:v>
                </c:pt>
                <c:pt idx="135">
                  <c:v>4.508</c:v>
                </c:pt>
                <c:pt idx="136">
                  <c:v>4.6840000000000002</c:v>
                </c:pt>
                <c:pt idx="137">
                  <c:v>4.6440000000000001</c:v>
                </c:pt>
                <c:pt idx="138">
                  <c:v>3.3420000000000001</c:v>
                </c:pt>
                <c:pt idx="139">
                  <c:v>3.19</c:v>
                </c:pt>
                <c:pt idx="140">
                  <c:v>1.22</c:v>
                </c:pt>
                <c:pt idx="141">
                  <c:v>1.1220000000000001</c:v>
                </c:pt>
                <c:pt idx="142">
                  <c:v>0.75600000000000001</c:v>
                </c:pt>
                <c:pt idx="143">
                  <c:v>0.80100000000000005</c:v>
                </c:pt>
                <c:pt idx="144">
                  <c:v>0.86799999999999999</c:v>
                </c:pt>
                <c:pt idx="145">
                  <c:v>0.874</c:v>
                </c:pt>
                <c:pt idx="146">
                  <c:v>0.84599999999999997</c:v>
                </c:pt>
                <c:pt idx="147">
                  <c:v>0.83099999999999996</c:v>
                </c:pt>
                <c:pt idx="148">
                  <c:v>0.72199999999999998</c:v>
                </c:pt>
                <c:pt idx="149">
                  <c:v>0.71</c:v>
                </c:pt>
                <c:pt idx="150">
                  <c:v>0.74199999999999999</c:v>
                </c:pt>
                <c:pt idx="151">
                  <c:v>0.71899999999999997</c:v>
                </c:pt>
                <c:pt idx="152">
                  <c:v>0.46800000000000003</c:v>
                </c:pt>
                <c:pt idx="153">
                  <c:v>0.4</c:v>
                </c:pt>
                <c:pt idx="154">
                  <c:v>0.03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0.66600000000000004</c:v>
                </c:pt>
                <c:pt idx="159">
                  <c:v>0.80600000000000005</c:v>
                </c:pt>
                <c:pt idx="160">
                  <c:v>2.1800000000000002</c:v>
                </c:pt>
                <c:pt idx="161">
                  <c:v>2.3660000000000001</c:v>
                </c:pt>
                <c:pt idx="162">
                  <c:v>3.452</c:v>
                </c:pt>
                <c:pt idx="163">
                  <c:v>3.5920000000000001</c:v>
                </c:pt>
                <c:pt idx="164">
                  <c:v>3.6819999999999999</c:v>
                </c:pt>
                <c:pt idx="165">
                  <c:v>3.8919999999999999</c:v>
                </c:pt>
                <c:pt idx="166">
                  <c:v>3.8220000000000001</c:v>
                </c:pt>
                <c:pt idx="167">
                  <c:v>3.8279999999999998</c:v>
                </c:pt>
                <c:pt idx="168">
                  <c:v>4.298</c:v>
                </c:pt>
                <c:pt idx="169">
                  <c:v>4.3</c:v>
                </c:pt>
                <c:pt idx="170">
                  <c:v>4.1619999999999999</c:v>
                </c:pt>
                <c:pt idx="171">
                  <c:v>4.1539999999999999</c:v>
                </c:pt>
                <c:pt idx="172">
                  <c:v>2.84</c:v>
                </c:pt>
                <c:pt idx="173">
                  <c:v>2.722</c:v>
                </c:pt>
                <c:pt idx="174">
                  <c:v>2.452</c:v>
                </c:pt>
                <c:pt idx="175">
                  <c:v>2.4900000000000002</c:v>
                </c:pt>
                <c:pt idx="176">
                  <c:v>3.1520000000000001</c:v>
                </c:pt>
                <c:pt idx="177">
                  <c:v>3.1880000000000002</c:v>
                </c:pt>
                <c:pt idx="178">
                  <c:v>3.028</c:v>
                </c:pt>
                <c:pt idx="179">
                  <c:v>3.0179999999999998</c:v>
                </c:pt>
                <c:pt idx="180">
                  <c:v>2.6080000000000001</c:v>
                </c:pt>
                <c:pt idx="181">
                  <c:v>2.64</c:v>
                </c:pt>
                <c:pt idx="182">
                  <c:v>3.254</c:v>
                </c:pt>
                <c:pt idx="183">
                  <c:v>3.282</c:v>
                </c:pt>
                <c:pt idx="184">
                  <c:v>2.68</c:v>
                </c:pt>
                <c:pt idx="185">
                  <c:v>2.61</c:v>
                </c:pt>
                <c:pt idx="186">
                  <c:v>1.306</c:v>
                </c:pt>
                <c:pt idx="187">
                  <c:v>1.226</c:v>
                </c:pt>
                <c:pt idx="188">
                  <c:v>0.86399999999999999</c:v>
                </c:pt>
                <c:pt idx="189">
                  <c:v>0.88</c:v>
                </c:pt>
                <c:pt idx="190">
                  <c:v>2.5979999999999999</c:v>
                </c:pt>
                <c:pt idx="191">
                  <c:v>2.7240000000000002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DC-4030-AC49-791B6C69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15567568"/>
        <c:axId val="915581968"/>
      </c:lineChart>
      <c:catAx>
        <c:axId val="915567568"/>
        <c:scaling>
          <c:orientation val="minMax"/>
        </c:scaling>
        <c:delete val="0"/>
        <c:axPos val="b"/>
        <c:numFmt formatCode="General" sourceLinked="1"/>
        <c:majorTickMark val="none"/>
        <c:minorTickMark val="out"/>
        <c:tickLblPos val="low"/>
        <c:spPr>
          <a:solidFill>
            <a:schemeClr val="bg1"/>
          </a:solidFill>
          <a:ln w="9525" cap="flat" cmpd="sng" algn="ctr">
            <a:solidFill>
              <a:schemeClr val="bg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81968"/>
        <c:crosses val="autoZero"/>
        <c:auto val="1"/>
        <c:lblAlgn val="ctr"/>
        <c:lblOffset val="1"/>
        <c:tickLblSkip val="4"/>
        <c:tickMarkSkip val="48"/>
        <c:noMultiLvlLbl val="0"/>
      </c:catAx>
      <c:valAx>
        <c:axId val="915581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15567568"/>
        <c:crossesAt val="1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Half Hourly Generation in 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/>
              </a:rPr>
              <a:t>December 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2024 – 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/>
              </a:rPr>
              <a:t>10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/12/24 – 13/12/24 (GW)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'Figure 6'!$AX$3</c:f>
              <c:strCache>
                <c:ptCount val="1"/>
                <c:pt idx="0">
                  <c:v>GAS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6'!$AU$4:$AW$195</c:f>
              <c:multiLvlStrCache>
                <c:ptCount val="192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24</c:v>
                  </c:pt>
                  <c:pt idx="73">
                    <c:v>25</c:v>
                  </c:pt>
                  <c:pt idx="74">
                    <c:v>26</c:v>
                  </c:pt>
                  <c:pt idx="75">
                    <c:v>27</c:v>
                  </c:pt>
                  <c:pt idx="76">
                    <c:v>28</c:v>
                  </c:pt>
                  <c:pt idx="77">
                    <c:v>29</c:v>
                  </c:pt>
                  <c:pt idx="78">
                    <c:v>30</c:v>
                  </c:pt>
                  <c:pt idx="79">
                    <c:v>31</c:v>
                  </c:pt>
                  <c:pt idx="80">
                    <c:v>32</c:v>
                  </c:pt>
                  <c:pt idx="81">
                    <c:v>33</c:v>
                  </c:pt>
                  <c:pt idx="82">
                    <c:v>34</c:v>
                  </c:pt>
                  <c:pt idx="83">
                    <c:v>35</c:v>
                  </c:pt>
                  <c:pt idx="84">
                    <c:v>36</c:v>
                  </c:pt>
                  <c:pt idx="85">
                    <c:v>37</c:v>
                  </c:pt>
                  <c:pt idx="86">
                    <c:v>38</c:v>
                  </c:pt>
                  <c:pt idx="87">
                    <c:v>39</c:v>
                  </c:pt>
                  <c:pt idx="88">
                    <c:v>40</c:v>
                  </c:pt>
                  <c:pt idx="89">
                    <c:v>41</c:v>
                  </c:pt>
                  <c:pt idx="90">
                    <c:v>42</c:v>
                  </c:pt>
                  <c:pt idx="91">
                    <c:v>43</c:v>
                  </c:pt>
                  <c:pt idx="92">
                    <c:v>44</c:v>
                  </c:pt>
                  <c:pt idx="93">
                    <c:v>45</c:v>
                  </c:pt>
                  <c:pt idx="94">
                    <c:v>46</c:v>
                  </c:pt>
                  <c:pt idx="95">
                    <c:v>47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24</c:v>
                  </c:pt>
                  <c:pt idx="121">
                    <c:v>25</c:v>
                  </c:pt>
                  <c:pt idx="122">
                    <c:v>26</c:v>
                  </c:pt>
                  <c:pt idx="123">
                    <c:v>27</c:v>
                  </c:pt>
                  <c:pt idx="124">
                    <c:v>28</c:v>
                  </c:pt>
                  <c:pt idx="125">
                    <c:v>29</c:v>
                  </c:pt>
                  <c:pt idx="126">
                    <c:v>30</c:v>
                  </c:pt>
                  <c:pt idx="127">
                    <c:v>31</c:v>
                  </c:pt>
                  <c:pt idx="128">
                    <c:v>32</c:v>
                  </c:pt>
                  <c:pt idx="129">
                    <c:v>33</c:v>
                  </c:pt>
                  <c:pt idx="130">
                    <c:v>34</c:v>
                  </c:pt>
                  <c:pt idx="131">
                    <c:v>35</c:v>
                  </c:pt>
                  <c:pt idx="132">
                    <c:v>36</c:v>
                  </c:pt>
                  <c:pt idx="133">
                    <c:v>37</c:v>
                  </c:pt>
                  <c:pt idx="134">
                    <c:v>38</c:v>
                  </c:pt>
                  <c:pt idx="135">
                    <c:v>39</c:v>
                  </c:pt>
                  <c:pt idx="136">
                    <c:v>40</c:v>
                  </c:pt>
                  <c:pt idx="137">
                    <c:v>41</c:v>
                  </c:pt>
                  <c:pt idx="138">
                    <c:v>42</c:v>
                  </c:pt>
                  <c:pt idx="139">
                    <c:v>43</c:v>
                  </c:pt>
                  <c:pt idx="140">
                    <c:v>44</c:v>
                  </c:pt>
                  <c:pt idx="141">
                    <c:v>45</c:v>
                  </c:pt>
                  <c:pt idx="142">
                    <c:v>46</c:v>
                  </c:pt>
                  <c:pt idx="143">
                    <c:v>47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  <c:pt idx="168">
                    <c:v>24</c:v>
                  </c:pt>
                  <c:pt idx="169">
                    <c:v>25</c:v>
                  </c:pt>
                  <c:pt idx="170">
                    <c:v>26</c:v>
                  </c:pt>
                  <c:pt idx="171">
                    <c:v>27</c:v>
                  </c:pt>
                  <c:pt idx="172">
                    <c:v>28</c:v>
                  </c:pt>
                  <c:pt idx="173">
                    <c:v>29</c:v>
                  </c:pt>
                  <c:pt idx="174">
                    <c:v>30</c:v>
                  </c:pt>
                  <c:pt idx="175">
                    <c:v>31</c:v>
                  </c:pt>
                  <c:pt idx="176">
                    <c:v>32</c:v>
                  </c:pt>
                  <c:pt idx="177">
                    <c:v>33</c:v>
                  </c:pt>
                  <c:pt idx="178">
                    <c:v>34</c:v>
                  </c:pt>
                  <c:pt idx="179">
                    <c:v>35</c:v>
                  </c:pt>
                  <c:pt idx="180">
                    <c:v>36</c:v>
                  </c:pt>
                  <c:pt idx="181">
                    <c:v>37</c:v>
                  </c:pt>
                  <c:pt idx="182">
                    <c:v>38</c:v>
                  </c:pt>
                  <c:pt idx="183">
                    <c:v>39</c:v>
                  </c:pt>
                  <c:pt idx="184">
                    <c:v>40</c:v>
                  </c:pt>
                  <c:pt idx="185">
                    <c:v>41</c:v>
                  </c:pt>
                  <c:pt idx="186">
                    <c:v>42</c:v>
                  </c:pt>
                  <c:pt idx="187">
                    <c:v>43</c:v>
                  </c:pt>
                  <c:pt idx="188">
                    <c:v>44</c:v>
                  </c:pt>
                  <c:pt idx="189">
                    <c:v>45</c:v>
                  </c:pt>
                  <c:pt idx="190">
                    <c:v>46</c:v>
                  </c:pt>
                  <c:pt idx="191">
                    <c:v>47</c:v>
                  </c:pt>
                </c:lvl>
                <c:lvl>
                  <c:pt idx="23">
                    <c:v>10/12/2024</c:v>
                  </c:pt>
                  <c:pt idx="71">
                    <c:v>11/12/2024</c:v>
                  </c:pt>
                  <c:pt idx="119">
                    <c:v>12/12/2024</c:v>
                  </c:pt>
                  <c:pt idx="167">
                    <c:v>13/12/2024</c:v>
                  </c:pt>
                </c:lvl>
                <c:lvl>
                  <c:pt idx="24">
                    <c:v>10/12/2024</c:v>
                  </c:pt>
                  <c:pt idx="25">
                    <c:v>10/12/2024</c:v>
                  </c:pt>
                  <c:pt idx="26">
                    <c:v>10/12/2024</c:v>
                  </c:pt>
                  <c:pt idx="72">
                    <c:v>11/12/2024</c:v>
                  </c:pt>
                  <c:pt idx="73">
                    <c:v>11/12/2024</c:v>
                  </c:pt>
                  <c:pt idx="74">
                    <c:v>11/12/2024</c:v>
                  </c:pt>
                  <c:pt idx="120">
                    <c:v>12/12/2024</c:v>
                  </c:pt>
                  <c:pt idx="121">
                    <c:v>12/12/2024</c:v>
                  </c:pt>
                  <c:pt idx="122">
                    <c:v>12/12/2024</c:v>
                  </c:pt>
                  <c:pt idx="168">
                    <c:v>13/12/2024</c:v>
                  </c:pt>
                  <c:pt idx="169">
                    <c:v>13/12/2024</c:v>
                  </c:pt>
                  <c:pt idx="170">
                    <c:v>13/12/2024</c:v>
                  </c:pt>
                </c:lvl>
              </c:multiLvlStrCache>
            </c:multiLvlStrRef>
          </c:cat>
          <c:val>
            <c:numRef>
              <c:f>'Figure 6'!$AX$4:$AX$195</c:f>
              <c:numCache>
                <c:formatCode>0</c:formatCode>
                <c:ptCount val="192"/>
                <c:pt idx="0">
                  <c:v>6.4290000000000003</c:v>
                </c:pt>
                <c:pt idx="1">
                  <c:v>6.5670000000000002</c:v>
                </c:pt>
                <c:pt idx="2">
                  <c:v>6.6639999999999997</c:v>
                </c:pt>
                <c:pt idx="3">
                  <c:v>6.39</c:v>
                </c:pt>
                <c:pt idx="4">
                  <c:v>6.1849999999999996</c:v>
                </c:pt>
                <c:pt idx="5">
                  <c:v>6.1529999999999996</c:v>
                </c:pt>
                <c:pt idx="6">
                  <c:v>5.8129999999999997</c:v>
                </c:pt>
                <c:pt idx="7">
                  <c:v>5.6379999999999999</c:v>
                </c:pt>
                <c:pt idx="8">
                  <c:v>5.88</c:v>
                </c:pt>
                <c:pt idx="9">
                  <c:v>5.93</c:v>
                </c:pt>
                <c:pt idx="10">
                  <c:v>7.87</c:v>
                </c:pt>
                <c:pt idx="11">
                  <c:v>9.8160000000000007</c:v>
                </c:pt>
                <c:pt idx="12">
                  <c:v>15.81</c:v>
                </c:pt>
                <c:pt idx="13">
                  <c:v>18.908999999999999</c:v>
                </c:pt>
                <c:pt idx="14">
                  <c:v>21.623999999999999</c:v>
                </c:pt>
                <c:pt idx="15">
                  <c:v>22.504000000000001</c:v>
                </c:pt>
                <c:pt idx="16">
                  <c:v>22.506</c:v>
                </c:pt>
                <c:pt idx="17">
                  <c:v>22.782</c:v>
                </c:pt>
                <c:pt idx="18">
                  <c:v>22.167999999999999</c:v>
                </c:pt>
                <c:pt idx="19">
                  <c:v>22.667999999999999</c:v>
                </c:pt>
                <c:pt idx="20">
                  <c:v>22.356999999999999</c:v>
                </c:pt>
                <c:pt idx="21">
                  <c:v>22.457000000000001</c:v>
                </c:pt>
                <c:pt idx="22">
                  <c:v>22.760999999999999</c:v>
                </c:pt>
                <c:pt idx="23">
                  <c:v>22.939</c:v>
                </c:pt>
                <c:pt idx="24">
                  <c:v>23.241</c:v>
                </c:pt>
                <c:pt idx="25">
                  <c:v>23.274999999999999</c:v>
                </c:pt>
                <c:pt idx="26">
                  <c:v>22.765000000000001</c:v>
                </c:pt>
                <c:pt idx="27">
                  <c:v>22.824999999999999</c:v>
                </c:pt>
                <c:pt idx="28">
                  <c:v>22.663</c:v>
                </c:pt>
                <c:pt idx="29">
                  <c:v>22.59</c:v>
                </c:pt>
                <c:pt idx="30">
                  <c:v>22.49</c:v>
                </c:pt>
                <c:pt idx="31">
                  <c:v>22.407</c:v>
                </c:pt>
                <c:pt idx="32">
                  <c:v>21.789000000000001</c:v>
                </c:pt>
                <c:pt idx="33">
                  <c:v>22.228999999999999</c:v>
                </c:pt>
                <c:pt idx="34">
                  <c:v>21.809000000000001</c:v>
                </c:pt>
                <c:pt idx="35">
                  <c:v>22.193999999999999</c:v>
                </c:pt>
                <c:pt idx="36">
                  <c:v>22.808</c:v>
                </c:pt>
                <c:pt idx="37">
                  <c:v>22.963000000000001</c:v>
                </c:pt>
                <c:pt idx="38">
                  <c:v>22.713999999999999</c:v>
                </c:pt>
                <c:pt idx="39">
                  <c:v>22.611000000000001</c:v>
                </c:pt>
                <c:pt idx="40">
                  <c:v>22.452999999999999</c:v>
                </c:pt>
                <c:pt idx="41">
                  <c:v>21.945</c:v>
                </c:pt>
                <c:pt idx="42">
                  <c:v>22.001000000000001</c:v>
                </c:pt>
                <c:pt idx="43">
                  <c:v>21.713999999999999</c:v>
                </c:pt>
                <c:pt idx="44">
                  <c:v>21.257999999999999</c:v>
                </c:pt>
                <c:pt idx="45">
                  <c:v>20.434999999999999</c:v>
                </c:pt>
                <c:pt idx="46">
                  <c:v>20.675000000000001</c:v>
                </c:pt>
                <c:pt idx="47">
                  <c:v>20.597999999999999</c:v>
                </c:pt>
                <c:pt idx="48">
                  <c:v>20.885999999999999</c:v>
                </c:pt>
                <c:pt idx="49">
                  <c:v>21</c:v>
                </c:pt>
                <c:pt idx="50">
                  <c:v>20.914000000000001</c:v>
                </c:pt>
                <c:pt idx="51">
                  <c:v>20.704000000000001</c:v>
                </c:pt>
                <c:pt idx="52">
                  <c:v>20.626999999999999</c:v>
                </c:pt>
                <c:pt idx="53">
                  <c:v>20.585000000000001</c:v>
                </c:pt>
                <c:pt idx="54">
                  <c:v>20.582000000000001</c:v>
                </c:pt>
                <c:pt idx="55">
                  <c:v>20.483000000000001</c:v>
                </c:pt>
                <c:pt idx="56">
                  <c:v>20.672000000000001</c:v>
                </c:pt>
                <c:pt idx="57">
                  <c:v>20.901</c:v>
                </c:pt>
                <c:pt idx="58">
                  <c:v>21.576000000000001</c:v>
                </c:pt>
                <c:pt idx="59">
                  <c:v>22.396000000000001</c:v>
                </c:pt>
                <c:pt idx="60">
                  <c:v>23.577999999999999</c:v>
                </c:pt>
                <c:pt idx="61">
                  <c:v>24.664000000000001</c:v>
                </c:pt>
                <c:pt idx="62">
                  <c:v>25.713999999999999</c:v>
                </c:pt>
                <c:pt idx="63">
                  <c:v>26.260999999999999</c:v>
                </c:pt>
                <c:pt idx="64">
                  <c:v>26.6</c:v>
                </c:pt>
                <c:pt idx="65">
                  <c:v>26.821999999999999</c:v>
                </c:pt>
                <c:pt idx="66">
                  <c:v>26.965</c:v>
                </c:pt>
                <c:pt idx="67">
                  <c:v>26.94</c:v>
                </c:pt>
                <c:pt idx="68">
                  <c:v>27.012</c:v>
                </c:pt>
                <c:pt idx="69">
                  <c:v>27.01</c:v>
                </c:pt>
                <c:pt idx="70">
                  <c:v>27.16</c:v>
                </c:pt>
                <c:pt idx="71">
                  <c:v>27.143000000000001</c:v>
                </c:pt>
                <c:pt idx="72">
                  <c:v>26.71</c:v>
                </c:pt>
                <c:pt idx="73">
                  <c:v>26.492000000000001</c:v>
                </c:pt>
                <c:pt idx="74">
                  <c:v>26.481999999999999</c:v>
                </c:pt>
                <c:pt idx="75">
                  <c:v>26.44</c:v>
                </c:pt>
                <c:pt idx="76">
                  <c:v>26.498000000000001</c:v>
                </c:pt>
                <c:pt idx="77">
                  <c:v>26.309000000000001</c:v>
                </c:pt>
                <c:pt idx="78">
                  <c:v>26.189</c:v>
                </c:pt>
                <c:pt idx="79">
                  <c:v>26.433</c:v>
                </c:pt>
                <c:pt idx="80">
                  <c:v>26.239000000000001</c:v>
                </c:pt>
                <c:pt idx="81">
                  <c:v>26.614000000000001</c:v>
                </c:pt>
                <c:pt idx="82">
                  <c:v>26.277000000000001</c:v>
                </c:pt>
                <c:pt idx="83">
                  <c:v>26.143000000000001</c:v>
                </c:pt>
                <c:pt idx="84">
                  <c:v>26.093</c:v>
                </c:pt>
                <c:pt idx="85">
                  <c:v>26.257999999999999</c:v>
                </c:pt>
                <c:pt idx="86">
                  <c:v>25.904</c:v>
                </c:pt>
                <c:pt idx="87">
                  <c:v>25.687000000000001</c:v>
                </c:pt>
                <c:pt idx="88">
                  <c:v>25.234999999999999</c:v>
                </c:pt>
                <c:pt idx="89">
                  <c:v>25.131</c:v>
                </c:pt>
                <c:pt idx="90">
                  <c:v>24.451000000000001</c:v>
                </c:pt>
                <c:pt idx="91">
                  <c:v>23.818000000000001</c:v>
                </c:pt>
                <c:pt idx="92">
                  <c:v>24.193999999999999</c:v>
                </c:pt>
                <c:pt idx="93">
                  <c:v>23.774999999999999</c:v>
                </c:pt>
                <c:pt idx="94">
                  <c:v>23.562000000000001</c:v>
                </c:pt>
                <c:pt idx="95">
                  <c:v>23.315000000000001</c:v>
                </c:pt>
                <c:pt idx="96">
                  <c:v>23.268999999999998</c:v>
                </c:pt>
                <c:pt idx="97">
                  <c:v>23.376999999999999</c:v>
                </c:pt>
                <c:pt idx="98">
                  <c:v>23.37</c:v>
                </c:pt>
                <c:pt idx="99">
                  <c:v>23.184999999999999</c:v>
                </c:pt>
                <c:pt idx="100">
                  <c:v>22.824000000000002</c:v>
                </c:pt>
                <c:pt idx="101">
                  <c:v>22.849</c:v>
                </c:pt>
                <c:pt idx="102">
                  <c:v>22.998000000000001</c:v>
                </c:pt>
                <c:pt idx="103">
                  <c:v>22.9</c:v>
                </c:pt>
                <c:pt idx="104">
                  <c:v>23.036999999999999</c:v>
                </c:pt>
                <c:pt idx="105">
                  <c:v>23.57</c:v>
                </c:pt>
                <c:pt idx="106">
                  <c:v>24.102</c:v>
                </c:pt>
                <c:pt idx="107">
                  <c:v>24.67</c:v>
                </c:pt>
                <c:pt idx="108">
                  <c:v>25.077999999999999</c:v>
                </c:pt>
                <c:pt idx="109">
                  <c:v>26.108000000000001</c:v>
                </c:pt>
                <c:pt idx="110">
                  <c:v>26.959</c:v>
                </c:pt>
                <c:pt idx="111">
                  <c:v>27.609000000000002</c:v>
                </c:pt>
                <c:pt idx="112">
                  <c:v>27.867999999999999</c:v>
                </c:pt>
                <c:pt idx="113">
                  <c:v>27.533000000000001</c:v>
                </c:pt>
                <c:pt idx="114">
                  <c:v>27.664000000000001</c:v>
                </c:pt>
                <c:pt idx="115">
                  <c:v>27.651</c:v>
                </c:pt>
                <c:pt idx="116">
                  <c:v>27.620999999999999</c:v>
                </c:pt>
                <c:pt idx="117">
                  <c:v>27.504000000000001</c:v>
                </c:pt>
                <c:pt idx="118">
                  <c:v>27.422000000000001</c:v>
                </c:pt>
                <c:pt idx="119">
                  <c:v>27.44</c:v>
                </c:pt>
                <c:pt idx="120">
                  <c:v>27.302</c:v>
                </c:pt>
                <c:pt idx="121">
                  <c:v>27.114000000000001</c:v>
                </c:pt>
                <c:pt idx="122">
                  <c:v>26.718</c:v>
                </c:pt>
                <c:pt idx="123">
                  <c:v>26.765000000000001</c:v>
                </c:pt>
                <c:pt idx="124">
                  <c:v>26.844999999999999</c:v>
                </c:pt>
                <c:pt idx="125">
                  <c:v>26.431999999999999</c:v>
                </c:pt>
                <c:pt idx="126">
                  <c:v>26.073</c:v>
                </c:pt>
                <c:pt idx="127">
                  <c:v>26.27</c:v>
                </c:pt>
                <c:pt idx="128">
                  <c:v>26.23</c:v>
                </c:pt>
                <c:pt idx="129">
                  <c:v>26.253</c:v>
                </c:pt>
                <c:pt idx="130">
                  <c:v>25.875</c:v>
                </c:pt>
                <c:pt idx="131">
                  <c:v>25.689</c:v>
                </c:pt>
                <c:pt idx="132">
                  <c:v>25.64</c:v>
                </c:pt>
                <c:pt idx="133">
                  <c:v>25.440999999999999</c:v>
                </c:pt>
                <c:pt idx="134">
                  <c:v>25.382999999999999</c:v>
                </c:pt>
                <c:pt idx="135">
                  <c:v>25.045000000000002</c:v>
                </c:pt>
                <c:pt idx="136">
                  <c:v>24.231999999999999</c:v>
                </c:pt>
                <c:pt idx="137">
                  <c:v>23.902000000000001</c:v>
                </c:pt>
                <c:pt idx="138">
                  <c:v>23.582999999999998</c:v>
                </c:pt>
                <c:pt idx="139">
                  <c:v>23.393000000000001</c:v>
                </c:pt>
                <c:pt idx="140">
                  <c:v>23.486999999999998</c:v>
                </c:pt>
                <c:pt idx="141">
                  <c:v>23.189</c:v>
                </c:pt>
                <c:pt idx="142">
                  <c:v>22.916</c:v>
                </c:pt>
                <c:pt idx="143">
                  <c:v>22.707999999999998</c:v>
                </c:pt>
                <c:pt idx="144">
                  <c:v>22.681000000000001</c:v>
                </c:pt>
                <c:pt idx="145">
                  <c:v>22.67</c:v>
                </c:pt>
                <c:pt idx="146">
                  <c:v>22.407</c:v>
                </c:pt>
                <c:pt idx="147">
                  <c:v>22.07</c:v>
                </c:pt>
                <c:pt idx="148">
                  <c:v>22.207999999999998</c:v>
                </c:pt>
                <c:pt idx="149">
                  <c:v>21.628</c:v>
                </c:pt>
                <c:pt idx="150">
                  <c:v>22.009</c:v>
                </c:pt>
                <c:pt idx="151">
                  <c:v>21.838999999999999</c:v>
                </c:pt>
                <c:pt idx="152">
                  <c:v>21.431000000000001</c:v>
                </c:pt>
                <c:pt idx="153">
                  <c:v>21.48</c:v>
                </c:pt>
                <c:pt idx="154">
                  <c:v>22.305</c:v>
                </c:pt>
                <c:pt idx="155">
                  <c:v>23.405000000000001</c:v>
                </c:pt>
                <c:pt idx="156">
                  <c:v>24.58</c:v>
                </c:pt>
                <c:pt idx="157">
                  <c:v>26.030999999999999</c:v>
                </c:pt>
                <c:pt idx="158">
                  <c:v>26.416</c:v>
                </c:pt>
                <c:pt idx="159">
                  <c:v>26.719000000000001</c:v>
                </c:pt>
                <c:pt idx="160">
                  <c:v>26.617000000000001</c:v>
                </c:pt>
                <c:pt idx="161">
                  <c:v>26.661000000000001</c:v>
                </c:pt>
                <c:pt idx="162">
                  <c:v>26.713000000000001</c:v>
                </c:pt>
                <c:pt idx="163">
                  <c:v>26.870999999999999</c:v>
                </c:pt>
                <c:pt idx="164">
                  <c:v>26.6</c:v>
                </c:pt>
                <c:pt idx="165">
                  <c:v>26.382000000000001</c:v>
                </c:pt>
                <c:pt idx="166">
                  <c:v>26.573</c:v>
                </c:pt>
                <c:pt idx="167">
                  <c:v>26.763000000000002</c:v>
                </c:pt>
                <c:pt idx="168">
                  <c:v>26.748000000000001</c:v>
                </c:pt>
                <c:pt idx="169">
                  <c:v>26.728000000000002</c:v>
                </c:pt>
                <c:pt idx="170">
                  <c:v>26.544</c:v>
                </c:pt>
                <c:pt idx="171">
                  <c:v>26.678000000000001</c:v>
                </c:pt>
                <c:pt idx="172">
                  <c:v>26.814</c:v>
                </c:pt>
                <c:pt idx="173">
                  <c:v>26.617000000000001</c:v>
                </c:pt>
                <c:pt idx="174">
                  <c:v>26.123999999999999</c:v>
                </c:pt>
                <c:pt idx="175">
                  <c:v>25.65</c:v>
                </c:pt>
                <c:pt idx="176">
                  <c:v>26.062000000000001</c:v>
                </c:pt>
                <c:pt idx="177">
                  <c:v>26.285</c:v>
                </c:pt>
                <c:pt idx="178">
                  <c:v>26.34</c:v>
                </c:pt>
                <c:pt idx="179">
                  <c:v>26.172000000000001</c:v>
                </c:pt>
                <c:pt idx="180">
                  <c:v>26.184999999999999</c:v>
                </c:pt>
                <c:pt idx="181">
                  <c:v>25.939</c:v>
                </c:pt>
                <c:pt idx="182">
                  <c:v>25.216000000000001</c:v>
                </c:pt>
                <c:pt idx="183">
                  <c:v>24.332000000000001</c:v>
                </c:pt>
                <c:pt idx="184">
                  <c:v>23.850999999999999</c:v>
                </c:pt>
                <c:pt idx="185">
                  <c:v>23.187000000000001</c:v>
                </c:pt>
                <c:pt idx="186">
                  <c:v>22.524000000000001</c:v>
                </c:pt>
                <c:pt idx="187">
                  <c:v>21.561</c:v>
                </c:pt>
                <c:pt idx="188">
                  <c:v>20.832999999999998</c:v>
                </c:pt>
                <c:pt idx="189">
                  <c:v>19.68</c:v>
                </c:pt>
                <c:pt idx="190">
                  <c:v>16.550999999999998</c:v>
                </c:pt>
                <c:pt idx="191">
                  <c:v>15.010999999999999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2-46D1-984C-0C928C292B80}"/>
            </c:ext>
          </c:extLst>
        </c:ser>
        <c:ser>
          <c:idx val="2"/>
          <c:order val="1"/>
          <c:tx>
            <c:strRef>
              <c:f>'Figure 6'!$AY$3</c:f>
              <c:strCache>
                <c:ptCount val="1"/>
                <c:pt idx="0">
                  <c:v>WIND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6'!$AU$4:$AW$195</c:f>
              <c:multiLvlStrCache>
                <c:ptCount val="192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24</c:v>
                  </c:pt>
                  <c:pt idx="73">
                    <c:v>25</c:v>
                  </c:pt>
                  <c:pt idx="74">
                    <c:v>26</c:v>
                  </c:pt>
                  <c:pt idx="75">
                    <c:v>27</c:v>
                  </c:pt>
                  <c:pt idx="76">
                    <c:v>28</c:v>
                  </c:pt>
                  <c:pt idx="77">
                    <c:v>29</c:v>
                  </c:pt>
                  <c:pt idx="78">
                    <c:v>30</c:v>
                  </c:pt>
                  <c:pt idx="79">
                    <c:v>31</c:v>
                  </c:pt>
                  <c:pt idx="80">
                    <c:v>32</c:v>
                  </c:pt>
                  <c:pt idx="81">
                    <c:v>33</c:v>
                  </c:pt>
                  <c:pt idx="82">
                    <c:v>34</c:v>
                  </c:pt>
                  <c:pt idx="83">
                    <c:v>35</c:v>
                  </c:pt>
                  <c:pt idx="84">
                    <c:v>36</c:v>
                  </c:pt>
                  <c:pt idx="85">
                    <c:v>37</c:v>
                  </c:pt>
                  <c:pt idx="86">
                    <c:v>38</c:v>
                  </c:pt>
                  <c:pt idx="87">
                    <c:v>39</c:v>
                  </c:pt>
                  <c:pt idx="88">
                    <c:v>40</c:v>
                  </c:pt>
                  <c:pt idx="89">
                    <c:v>41</c:v>
                  </c:pt>
                  <c:pt idx="90">
                    <c:v>42</c:v>
                  </c:pt>
                  <c:pt idx="91">
                    <c:v>43</c:v>
                  </c:pt>
                  <c:pt idx="92">
                    <c:v>44</c:v>
                  </c:pt>
                  <c:pt idx="93">
                    <c:v>45</c:v>
                  </c:pt>
                  <c:pt idx="94">
                    <c:v>46</c:v>
                  </c:pt>
                  <c:pt idx="95">
                    <c:v>47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24</c:v>
                  </c:pt>
                  <c:pt idx="121">
                    <c:v>25</c:v>
                  </c:pt>
                  <c:pt idx="122">
                    <c:v>26</c:v>
                  </c:pt>
                  <c:pt idx="123">
                    <c:v>27</c:v>
                  </c:pt>
                  <c:pt idx="124">
                    <c:v>28</c:v>
                  </c:pt>
                  <c:pt idx="125">
                    <c:v>29</c:v>
                  </c:pt>
                  <c:pt idx="126">
                    <c:v>30</c:v>
                  </c:pt>
                  <c:pt idx="127">
                    <c:v>31</c:v>
                  </c:pt>
                  <c:pt idx="128">
                    <c:v>32</c:v>
                  </c:pt>
                  <c:pt idx="129">
                    <c:v>33</c:v>
                  </c:pt>
                  <c:pt idx="130">
                    <c:v>34</c:v>
                  </c:pt>
                  <c:pt idx="131">
                    <c:v>35</c:v>
                  </c:pt>
                  <c:pt idx="132">
                    <c:v>36</c:v>
                  </c:pt>
                  <c:pt idx="133">
                    <c:v>37</c:v>
                  </c:pt>
                  <c:pt idx="134">
                    <c:v>38</c:v>
                  </c:pt>
                  <c:pt idx="135">
                    <c:v>39</c:v>
                  </c:pt>
                  <c:pt idx="136">
                    <c:v>40</c:v>
                  </c:pt>
                  <c:pt idx="137">
                    <c:v>41</c:v>
                  </c:pt>
                  <c:pt idx="138">
                    <c:v>42</c:v>
                  </c:pt>
                  <c:pt idx="139">
                    <c:v>43</c:v>
                  </c:pt>
                  <c:pt idx="140">
                    <c:v>44</c:v>
                  </c:pt>
                  <c:pt idx="141">
                    <c:v>45</c:v>
                  </c:pt>
                  <c:pt idx="142">
                    <c:v>46</c:v>
                  </c:pt>
                  <c:pt idx="143">
                    <c:v>47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  <c:pt idx="168">
                    <c:v>24</c:v>
                  </c:pt>
                  <c:pt idx="169">
                    <c:v>25</c:v>
                  </c:pt>
                  <c:pt idx="170">
                    <c:v>26</c:v>
                  </c:pt>
                  <c:pt idx="171">
                    <c:v>27</c:v>
                  </c:pt>
                  <c:pt idx="172">
                    <c:v>28</c:v>
                  </c:pt>
                  <c:pt idx="173">
                    <c:v>29</c:v>
                  </c:pt>
                  <c:pt idx="174">
                    <c:v>30</c:v>
                  </c:pt>
                  <c:pt idx="175">
                    <c:v>31</c:v>
                  </c:pt>
                  <c:pt idx="176">
                    <c:v>32</c:v>
                  </c:pt>
                  <c:pt idx="177">
                    <c:v>33</c:v>
                  </c:pt>
                  <c:pt idx="178">
                    <c:v>34</c:v>
                  </c:pt>
                  <c:pt idx="179">
                    <c:v>35</c:v>
                  </c:pt>
                  <c:pt idx="180">
                    <c:v>36</c:v>
                  </c:pt>
                  <c:pt idx="181">
                    <c:v>37</c:v>
                  </c:pt>
                  <c:pt idx="182">
                    <c:v>38</c:v>
                  </c:pt>
                  <c:pt idx="183">
                    <c:v>39</c:v>
                  </c:pt>
                  <c:pt idx="184">
                    <c:v>40</c:v>
                  </c:pt>
                  <c:pt idx="185">
                    <c:v>41</c:v>
                  </c:pt>
                  <c:pt idx="186">
                    <c:v>42</c:v>
                  </c:pt>
                  <c:pt idx="187">
                    <c:v>43</c:v>
                  </c:pt>
                  <c:pt idx="188">
                    <c:v>44</c:v>
                  </c:pt>
                  <c:pt idx="189">
                    <c:v>45</c:v>
                  </c:pt>
                  <c:pt idx="190">
                    <c:v>46</c:v>
                  </c:pt>
                  <c:pt idx="191">
                    <c:v>47</c:v>
                  </c:pt>
                </c:lvl>
                <c:lvl>
                  <c:pt idx="23">
                    <c:v>10/12/2024</c:v>
                  </c:pt>
                  <c:pt idx="71">
                    <c:v>11/12/2024</c:v>
                  </c:pt>
                  <c:pt idx="119">
                    <c:v>12/12/2024</c:v>
                  </c:pt>
                  <c:pt idx="167">
                    <c:v>13/12/2024</c:v>
                  </c:pt>
                </c:lvl>
                <c:lvl>
                  <c:pt idx="24">
                    <c:v>10/12/2024</c:v>
                  </c:pt>
                  <c:pt idx="25">
                    <c:v>10/12/2024</c:v>
                  </c:pt>
                  <c:pt idx="26">
                    <c:v>10/12/2024</c:v>
                  </c:pt>
                  <c:pt idx="72">
                    <c:v>11/12/2024</c:v>
                  </c:pt>
                  <c:pt idx="73">
                    <c:v>11/12/2024</c:v>
                  </c:pt>
                  <c:pt idx="74">
                    <c:v>11/12/2024</c:v>
                  </c:pt>
                  <c:pt idx="120">
                    <c:v>12/12/2024</c:v>
                  </c:pt>
                  <c:pt idx="121">
                    <c:v>12/12/2024</c:v>
                  </c:pt>
                  <c:pt idx="122">
                    <c:v>12/12/2024</c:v>
                  </c:pt>
                  <c:pt idx="168">
                    <c:v>13/12/2024</c:v>
                  </c:pt>
                  <c:pt idx="169">
                    <c:v>13/12/2024</c:v>
                  </c:pt>
                  <c:pt idx="170">
                    <c:v>13/12/2024</c:v>
                  </c:pt>
                </c:lvl>
              </c:multiLvlStrCache>
            </c:multiLvlStrRef>
          </c:cat>
          <c:val>
            <c:numRef>
              <c:f>'Figure 6'!$AY$4:$AY$195</c:f>
              <c:numCache>
                <c:formatCode>0</c:formatCode>
                <c:ptCount val="192"/>
                <c:pt idx="0">
                  <c:v>11.231</c:v>
                </c:pt>
                <c:pt idx="1">
                  <c:v>11.076000000000001</c:v>
                </c:pt>
                <c:pt idx="2">
                  <c:v>10.888</c:v>
                </c:pt>
                <c:pt idx="3">
                  <c:v>10.894</c:v>
                </c:pt>
                <c:pt idx="4">
                  <c:v>10.782</c:v>
                </c:pt>
                <c:pt idx="5">
                  <c:v>10.778</c:v>
                </c:pt>
                <c:pt idx="6">
                  <c:v>10.763999999999999</c:v>
                </c:pt>
                <c:pt idx="7">
                  <c:v>10.613</c:v>
                </c:pt>
                <c:pt idx="8">
                  <c:v>10.464</c:v>
                </c:pt>
                <c:pt idx="9">
                  <c:v>10.384</c:v>
                </c:pt>
                <c:pt idx="10">
                  <c:v>10.353</c:v>
                </c:pt>
                <c:pt idx="11">
                  <c:v>10.304</c:v>
                </c:pt>
                <c:pt idx="12">
                  <c:v>10.135999999999999</c:v>
                </c:pt>
                <c:pt idx="13">
                  <c:v>10.146000000000001</c:v>
                </c:pt>
                <c:pt idx="14">
                  <c:v>10.242000000000001</c:v>
                </c:pt>
                <c:pt idx="15">
                  <c:v>10.279</c:v>
                </c:pt>
                <c:pt idx="16">
                  <c:v>10.271000000000001</c:v>
                </c:pt>
                <c:pt idx="17">
                  <c:v>10.339</c:v>
                </c:pt>
                <c:pt idx="18">
                  <c:v>10.327</c:v>
                </c:pt>
                <c:pt idx="19">
                  <c:v>10.256</c:v>
                </c:pt>
                <c:pt idx="20">
                  <c:v>10.119</c:v>
                </c:pt>
                <c:pt idx="21">
                  <c:v>10.02</c:v>
                </c:pt>
                <c:pt idx="22">
                  <c:v>9.9220000000000006</c:v>
                </c:pt>
                <c:pt idx="23">
                  <c:v>9.8559999999999999</c:v>
                </c:pt>
                <c:pt idx="24">
                  <c:v>9.75</c:v>
                </c:pt>
                <c:pt idx="25">
                  <c:v>9.6890000000000001</c:v>
                </c:pt>
                <c:pt idx="26">
                  <c:v>9.6280000000000001</c:v>
                </c:pt>
                <c:pt idx="27">
                  <c:v>9.5990000000000002</c:v>
                </c:pt>
                <c:pt idx="28">
                  <c:v>9.5109999999999992</c:v>
                </c:pt>
                <c:pt idx="29">
                  <c:v>9.3160000000000007</c:v>
                </c:pt>
                <c:pt idx="30">
                  <c:v>9.202</c:v>
                </c:pt>
                <c:pt idx="31">
                  <c:v>9.0709999999999997</c:v>
                </c:pt>
                <c:pt idx="32">
                  <c:v>8.8030000000000008</c:v>
                </c:pt>
                <c:pt idx="33">
                  <c:v>8.5920000000000005</c:v>
                </c:pt>
                <c:pt idx="34">
                  <c:v>8.2789999999999999</c:v>
                </c:pt>
                <c:pt idx="35">
                  <c:v>7.9459999999999997</c:v>
                </c:pt>
                <c:pt idx="36">
                  <c:v>7.7510000000000003</c:v>
                </c:pt>
                <c:pt idx="37">
                  <c:v>7.6779999999999999</c:v>
                </c:pt>
                <c:pt idx="38">
                  <c:v>7.577</c:v>
                </c:pt>
                <c:pt idx="39">
                  <c:v>7.2350000000000003</c:v>
                </c:pt>
                <c:pt idx="40">
                  <c:v>7.101</c:v>
                </c:pt>
                <c:pt idx="41">
                  <c:v>6.9560000000000004</c:v>
                </c:pt>
                <c:pt idx="42">
                  <c:v>6.702</c:v>
                </c:pt>
                <c:pt idx="43">
                  <c:v>6.492</c:v>
                </c:pt>
                <c:pt idx="44">
                  <c:v>6.359</c:v>
                </c:pt>
                <c:pt idx="45">
                  <c:v>6.1769999999999996</c:v>
                </c:pt>
                <c:pt idx="46">
                  <c:v>5.9960000000000004</c:v>
                </c:pt>
                <c:pt idx="47">
                  <c:v>5.7729999999999997</c:v>
                </c:pt>
                <c:pt idx="48">
                  <c:v>5.6120000000000001</c:v>
                </c:pt>
                <c:pt idx="49">
                  <c:v>5.5640000000000001</c:v>
                </c:pt>
                <c:pt idx="50">
                  <c:v>5.5049999999999999</c:v>
                </c:pt>
                <c:pt idx="51">
                  <c:v>5.4409999999999998</c:v>
                </c:pt>
                <c:pt idx="52">
                  <c:v>5.2190000000000003</c:v>
                </c:pt>
                <c:pt idx="53">
                  <c:v>5.0510000000000002</c:v>
                </c:pt>
                <c:pt idx="54">
                  <c:v>4.9029999999999996</c:v>
                </c:pt>
                <c:pt idx="55">
                  <c:v>4.819</c:v>
                </c:pt>
                <c:pt idx="56">
                  <c:v>4.6710000000000003</c:v>
                </c:pt>
                <c:pt idx="57">
                  <c:v>4.5839999999999996</c:v>
                </c:pt>
                <c:pt idx="58">
                  <c:v>4.5359999999999996</c:v>
                </c:pt>
                <c:pt idx="59">
                  <c:v>4.4800000000000004</c:v>
                </c:pt>
                <c:pt idx="60">
                  <c:v>4.4820000000000002</c:v>
                </c:pt>
                <c:pt idx="61">
                  <c:v>4.2320000000000002</c:v>
                </c:pt>
                <c:pt idx="62">
                  <c:v>4.202</c:v>
                </c:pt>
                <c:pt idx="63">
                  <c:v>3.9239999999999999</c:v>
                </c:pt>
                <c:pt idx="64">
                  <c:v>3.7650000000000001</c:v>
                </c:pt>
                <c:pt idx="65">
                  <c:v>3.59</c:v>
                </c:pt>
                <c:pt idx="66">
                  <c:v>3.508</c:v>
                </c:pt>
                <c:pt idx="67">
                  <c:v>3.3940000000000001</c:v>
                </c:pt>
                <c:pt idx="68">
                  <c:v>3.226</c:v>
                </c:pt>
                <c:pt idx="69">
                  <c:v>3.137</c:v>
                </c:pt>
                <c:pt idx="70">
                  <c:v>2.984</c:v>
                </c:pt>
                <c:pt idx="71">
                  <c:v>2.6070000000000002</c:v>
                </c:pt>
                <c:pt idx="72">
                  <c:v>2.4590000000000001</c:v>
                </c:pt>
                <c:pt idx="73">
                  <c:v>2.4750000000000001</c:v>
                </c:pt>
                <c:pt idx="74">
                  <c:v>2.464</c:v>
                </c:pt>
                <c:pt idx="75">
                  <c:v>2.456</c:v>
                </c:pt>
                <c:pt idx="76">
                  <c:v>2.4500000000000002</c:v>
                </c:pt>
                <c:pt idx="77">
                  <c:v>2.5299999999999998</c:v>
                </c:pt>
                <c:pt idx="78">
                  <c:v>2.5760000000000001</c:v>
                </c:pt>
                <c:pt idx="79">
                  <c:v>2.4889999999999999</c:v>
                </c:pt>
                <c:pt idx="80">
                  <c:v>2.5419999999999998</c:v>
                </c:pt>
                <c:pt idx="81">
                  <c:v>2.649</c:v>
                </c:pt>
                <c:pt idx="82">
                  <c:v>2.7010000000000001</c:v>
                </c:pt>
                <c:pt idx="83">
                  <c:v>2.6469999999999998</c:v>
                </c:pt>
                <c:pt idx="84">
                  <c:v>2.6419999999999999</c:v>
                </c:pt>
                <c:pt idx="85">
                  <c:v>2.65</c:v>
                </c:pt>
                <c:pt idx="86">
                  <c:v>2.5529999999999999</c:v>
                </c:pt>
                <c:pt idx="87">
                  <c:v>2.6040000000000001</c:v>
                </c:pt>
                <c:pt idx="88">
                  <c:v>2.5190000000000001</c:v>
                </c:pt>
                <c:pt idx="89">
                  <c:v>2.5190000000000001</c:v>
                </c:pt>
                <c:pt idx="90">
                  <c:v>2.4649999999999999</c:v>
                </c:pt>
                <c:pt idx="91">
                  <c:v>2.5009999999999999</c:v>
                </c:pt>
                <c:pt idx="92">
                  <c:v>2.2789999999999999</c:v>
                </c:pt>
                <c:pt idx="93">
                  <c:v>2.21</c:v>
                </c:pt>
                <c:pt idx="94">
                  <c:v>2.14</c:v>
                </c:pt>
                <c:pt idx="95">
                  <c:v>2.0720000000000001</c:v>
                </c:pt>
                <c:pt idx="96">
                  <c:v>2.0259999999999998</c:v>
                </c:pt>
                <c:pt idx="97">
                  <c:v>2.1080000000000001</c:v>
                </c:pt>
                <c:pt idx="98">
                  <c:v>2.2349999999999999</c:v>
                </c:pt>
                <c:pt idx="99">
                  <c:v>2.0920000000000001</c:v>
                </c:pt>
                <c:pt idx="100">
                  <c:v>2.0209999999999999</c:v>
                </c:pt>
                <c:pt idx="101">
                  <c:v>1.92</c:v>
                </c:pt>
                <c:pt idx="102">
                  <c:v>1.905</c:v>
                </c:pt>
                <c:pt idx="103">
                  <c:v>1.8720000000000001</c:v>
                </c:pt>
                <c:pt idx="104">
                  <c:v>1.853</c:v>
                </c:pt>
                <c:pt idx="105">
                  <c:v>1.8260000000000001</c:v>
                </c:pt>
                <c:pt idx="106">
                  <c:v>1.8959999999999999</c:v>
                </c:pt>
                <c:pt idx="107">
                  <c:v>2.0009999999999999</c:v>
                </c:pt>
                <c:pt idx="108">
                  <c:v>2.052</c:v>
                </c:pt>
                <c:pt idx="109">
                  <c:v>2.0539999999999998</c:v>
                </c:pt>
                <c:pt idx="110">
                  <c:v>1.9850000000000001</c:v>
                </c:pt>
                <c:pt idx="111">
                  <c:v>1.9039999999999999</c:v>
                </c:pt>
                <c:pt idx="112">
                  <c:v>1.879</c:v>
                </c:pt>
                <c:pt idx="113">
                  <c:v>1.792</c:v>
                </c:pt>
                <c:pt idx="114">
                  <c:v>1.728</c:v>
                </c:pt>
                <c:pt idx="115">
                  <c:v>1.7370000000000001</c:v>
                </c:pt>
                <c:pt idx="116">
                  <c:v>1.6379999999999999</c:v>
                </c:pt>
                <c:pt idx="117">
                  <c:v>1.4830000000000001</c:v>
                </c:pt>
                <c:pt idx="118">
                  <c:v>1.4159999999999999</c:v>
                </c:pt>
                <c:pt idx="119">
                  <c:v>1.391</c:v>
                </c:pt>
                <c:pt idx="120">
                  <c:v>1.351</c:v>
                </c:pt>
                <c:pt idx="121">
                  <c:v>1.5449999999999999</c:v>
                </c:pt>
                <c:pt idx="122">
                  <c:v>1.5820000000000001</c:v>
                </c:pt>
                <c:pt idx="123">
                  <c:v>1.7809999999999999</c:v>
                </c:pt>
                <c:pt idx="124">
                  <c:v>1.8759999999999999</c:v>
                </c:pt>
                <c:pt idx="125">
                  <c:v>1.95</c:v>
                </c:pt>
                <c:pt idx="126">
                  <c:v>2.08</c:v>
                </c:pt>
                <c:pt idx="127">
                  <c:v>2.21</c:v>
                </c:pt>
                <c:pt idx="128">
                  <c:v>2.3740000000000001</c:v>
                </c:pt>
                <c:pt idx="129">
                  <c:v>2.298</c:v>
                </c:pt>
                <c:pt idx="130">
                  <c:v>2.3380000000000001</c:v>
                </c:pt>
                <c:pt idx="131">
                  <c:v>2.3759999999999999</c:v>
                </c:pt>
                <c:pt idx="132">
                  <c:v>2.4470000000000001</c:v>
                </c:pt>
                <c:pt idx="133">
                  <c:v>2.548</c:v>
                </c:pt>
                <c:pt idx="134">
                  <c:v>2.5059999999999998</c:v>
                </c:pt>
                <c:pt idx="135">
                  <c:v>2.5289999999999999</c:v>
                </c:pt>
                <c:pt idx="136">
                  <c:v>2.5139999999999998</c:v>
                </c:pt>
                <c:pt idx="137">
                  <c:v>2.4159999999999999</c:v>
                </c:pt>
                <c:pt idx="138">
                  <c:v>2.468</c:v>
                </c:pt>
                <c:pt idx="139">
                  <c:v>2.5680000000000001</c:v>
                </c:pt>
                <c:pt idx="140">
                  <c:v>2.6819999999999999</c:v>
                </c:pt>
                <c:pt idx="141">
                  <c:v>2.78</c:v>
                </c:pt>
                <c:pt idx="142">
                  <c:v>2.6739999999999999</c:v>
                </c:pt>
                <c:pt idx="143">
                  <c:v>2.4790000000000001</c:v>
                </c:pt>
                <c:pt idx="144">
                  <c:v>2.613</c:v>
                </c:pt>
                <c:pt idx="145">
                  <c:v>2.7370000000000001</c:v>
                </c:pt>
                <c:pt idx="146">
                  <c:v>2.79</c:v>
                </c:pt>
                <c:pt idx="147">
                  <c:v>2.7010000000000001</c:v>
                </c:pt>
                <c:pt idx="148">
                  <c:v>2.8410000000000002</c:v>
                </c:pt>
                <c:pt idx="149">
                  <c:v>2.9870000000000001</c:v>
                </c:pt>
                <c:pt idx="150">
                  <c:v>2.94</c:v>
                </c:pt>
                <c:pt idx="151">
                  <c:v>2.8849999999999998</c:v>
                </c:pt>
                <c:pt idx="152">
                  <c:v>2.7759999999999998</c:v>
                </c:pt>
                <c:pt idx="153">
                  <c:v>2.7429999999999999</c:v>
                </c:pt>
                <c:pt idx="154">
                  <c:v>2.6309999999999998</c:v>
                </c:pt>
                <c:pt idx="155">
                  <c:v>2.452</c:v>
                </c:pt>
                <c:pt idx="156">
                  <c:v>2.3719999999999999</c:v>
                </c:pt>
                <c:pt idx="157">
                  <c:v>2.3519999999999999</c:v>
                </c:pt>
                <c:pt idx="158">
                  <c:v>2.3130000000000002</c:v>
                </c:pt>
                <c:pt idx="159">
                  <c:v>2.3380000000000001</c:v>
                </c:pt>
                <c:pt idx="160">
                  <c:v>2.3170000000000002</c:v>
                </c:pt>
                <c:pt idx="161">
                  <c:v>2.3010000000000002</c:v>
                </c:pt>
                <c:pt idx="162">
                  <c:v>2.327</c:v>
                </c:pt>
                <c:pt idx="163">
                  <c:v>2.3380000000000001</c:v>
                </c:pt>
                <c:pt idx="164">
                  <c:v>2.1520000000000001</c:v>
                </c:pt>
                <c:pt idx="165">
                  <c:v>2.1120000000000001</c:v>
                </c:pt>
                <c:pt idx="166">
                  <c:v>2.12</c:v>
                </c:pt>
                <c:pt idx="167">
                  <c:v>2.0350000000000001</c:v>
                </c:pt>
                <c:pt idx="168">
                  <c:v>2.052</c:v>
                </c:pt>
                <c:pt idx="169">
                  <c:v>2.3420000000000001</c:v>
                </c:pt>
                <c:pt idx="170">
                  <c:v>2.5550000000000002</c:v>
                </c:pt>
                <c:pt idx="171">
                  <c:v>2.573</c:v>
                </c:pt>
                <c:pt idx="172">
                  <c:v>2.48</c:v>
                </c:pt>
                <c:pt idx="173">
                  <c:v>2.2370000000000001</c:v>
                </c:pt>
                <c:pt idx="174">
                  <c:v>2.129</c:v>
                </c:pt>
                <c:pt idx="175">
                  <c:v>2.302</c:v>
                </c:pt>
                <c:pt idx="176">
                  <c:v>2.431</c:v>
                </c:pt>
                <c:pt idx="177">
                  <c:v>2.6030000000000002</c:v>
                </c:pt>
                <c:pt idx="178">
                  <c:v>2.8330000000000002</c:v>
                </c:pt>
                <c:pt idx="179">
                  <c:v>2.976</c:v>
                </c:pt>
                <c:pt idx="180">
                  <c:v>3.3759999999999999</c:v>
                </c:pt>
                <c:pt idx="181">
                  <c:v>3.472</c:v>
                </c:pt>
                <c:pt idx="182">
                  <c:v>3.8119999999999998</c:v>
                </c:pt>
                <c:pt idx="183">
                  <c:v>4.3380000000000001</c:v>
                </c:pt>
                <c:pt idx="184">
                  <c:v>4.8650000000000002</c:v>
                </c:pt>
                <c:pt idx="185">
                  <c:v>5.04</c:v>
                </c:pt>
                <c:pt idx="186">
                  <c:v>5.1150000000000002</c:v>
                </c:pt>
                <c:pt idx="187">
                  <c:v>5.2809999999999997</c:v>
                </c:pt>
                <c:pt idx="188">
                  <c:v>5.2430000000000003</c:v>
                </c:pt>
                <c:pt idx="189">
                  <c:v>5.4420000000000002</c:v>
                </c:pt>
                <c:pt idx="190">
                  <c:v>5.8630000000000004</c:v>
                </c:pt>
                <c:pt idx="191">
                  <c:v>6.3520000000000003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2-46D1-984C-0C928C292B80}"/>
            </c:ext>
          </c:extLst>
        </c:ser>
        <c:ser>
          <c:idx val="3"/>
          <c:order val="2"/>
          <c:tx>
            <c:strRef>
              <c:f>'Figure 6'!$AZ$3</c:f>
              <c:strCache>
                <c:ptCount val="1"/>
                <c:pt idx="0">
                  <c:v>IMPORTS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6'!$AU$4:$AW$195</c:f>
              <c:multiLvlStrCache>
                <c:ptCount val="192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24</c:v>
                  </c:pt>
                  <c:pt idx="25">
                    <c:v>25</c:v>
                  </c:pt>
                  <c:pt idx="26">
                    <c:v>26</c:v>
                  </c:pt>
                  <c:pt idx="27">
                    <c:v>27</c:v>
                  </c:pt>
                  <c:pt idx="28">
                    <c:v>28</c:v>
                  </c:pt>
                  <c:pt idx="29">
                    <c:v>29</c:v>
                  </c:pt>
                  <c:pt idx="30">
                    <c:v>30</c:v>
                  </c:pt>
                  <c:pt idx="31">
                    <c:v>31</c:v>
                  </c:pt>
                  <c:pt idx="32">
                    <c:v>32</c:v>
                  </c:pt>
                  <c:pt idx="33">
                    <c:v>33</c:v>
                  </c:pt>
                  <c:pt idx="34">
                    <c:v>34</c:v>
                  </c:pt>
                  <c:pt idx="35">
                    <c:v>35</c:v>
                  </c:pt>
                  <c:pt idx="36">
                    <c:v>36</c:v>
                  </c:pt>
                  <c:pt idx="37">
                    <c:v>37</c:v>
                  </c:pt>
                  <c:pt idx="38">
                    <c:v>38</c:v>
                  </c:pt>
                  <c:pt idx="39">
                    <c:v>39</c:v>
                  </c:pt>
                  <c:pt idx="40">
                    <c:v>40</c:v>
                  </c:pt>
                  <c:pt idx="41">
                    <c:v>41</c:v>
                  </c:pt>
                  <c:pt idx="42">
                    <c:v>42</c:v>
                  </c:pt>
                  <c:pt idx="43">
                    <c:v>43</c:v>
                  </c:pt>
                  <c:pt idx="44">
                    <c:v>44</c:v>
                  </c:pt>
                  <c:pt idx="45">
                    <c:v>45</c:v>
                  </c:pt>
                  <c:pt idx="46">
                    <c:v>46</c:v>
                  </c:pt>
                  <c:pt idx="47">
                    <c:v>47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24</c:v>
                  </c:pt>
                  <c:pt idx="73">
                    <c:v>25</c:v>
                  </c:pt>
                  <c:pt idx="74">
                    <c:v>26</c:v>
                  </c:pt>
                  <c:pt idx="75">
                    <c:v>27</c:v>
                  </c:pt>
                  <c:pt idx="76">
                    <c:v>28</c:v>
                  </c:pt>
                  <c:pt idx="77">
                    <c:v>29</c:v>
                  </c:pt>
                  <c:pt idx="78">
                    <c:v>30</c:v>
                  </c:pt>
                  <c:pt idx="79">
                    <c:v>31</c:v>
                  </c:pt>
                  <c:pt idx="80">
                    <c:v>32</c:v>
                  </c:pt>
                  <c:pt idx="81">
                    <c:v>33</c:v>
                  </c:pt>
                  <c:pt idx="82">
                    <c:v>34</c:v>
                  </c:pt>
                  <c:pt idx="83">
                    <c:v>35</c:v>
                  </c:pt>
                  <c:pt idx="84">
                    <c:v>36</c:v>
                  </c:pt>
                  <c:pt idx="85">
                    <c:v>37</c:v>
                  </c:pt>
                  <c:pt idx="86">
                    <c:v>38</c:v>
                  </c:pt>
                  <c:pt idx="87">
                    <c:v>39</c:v>
                  </c:pt>
                  <c:pt idx="88">
                    <c:v>40</c:v>
                  </c:pt>
                  <c:pt idx="89">
                    <c:v>41</c:v>
                  </c:pt>
                  <c:pt idx="90">
                    <c:v>42</c:v>
                  </c:pt>
                  <c:pt idx="91">
                    <c:v>43</c:v>
                  </c:pt>
                  <c:pt idx="92">
                    <c:v>44</c:v>
                  </c:pt>
                  <c:pt idx="93">
                    <c:v>45</c:v>
                  </c:pt>
                  <c:pt idx="94">
                    <c:v>46</c:v>
                  </c:pt>
                  <c:pt idx="95">
                    <c:v>47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24</c:v>
                  </c:pt>
                  <c:pt idx="121">
                    <c:v>25</c:v>
                  </c:pt>
                  <c:pt idx="122">
                    <c:v>26</c:v>
                  </c:pt>
                  <c:pt idx="123">
                    <c:v>27</c:v>
                  </c:pt>
                  <c:pt idx="124">
                    <c:v>28</c:v>
                  </c:pt>
                  <c:pt idx="125">
                    <c:v>29</c:v>
                  </c:pt>
                  <c:pt idx="126">
                    <c:v>30</c:v>
                  </c:pt>
                  <c:pt idx="127">
                    <c:v>31</c:v>
                  </c:pt>
                  <c:pt idx="128">
                    <c:v>32</c:v>
                  </c:pt>
                  <c:pt idx="129">
                    <c:v>33</c:v>
                  </c:pt>
                  <c:pt idx="130">
                    <c:v>34</c:v>
                  </c:pt>
                  <c:pt idx="131">
                    <c:v>35</c:v>
                  </c:pt>
                  <c:pt idx="132">
                    <c:v>36</c:v>
                  </c:pt>
                  <c:pt idx="133">
                    <c:v>37</c:v>
                  </c:pt>
                  <c:pt idx="134">
                    <c:v>38</c:v>
                  </c:pt>
                  <c:pt idx="135">
                    <c:v>39</c:v>
                  </c:pt>
                  <c:pt idx="136">
                    <c:v>40</c:v>
                  </c:pt>
                  <c:pt idx="137">
                    <c:v>41</c:v>
                  </c:pt>
                  <c:pt idx="138">
                    <c:v>42</c:v>
                  </c:pt>
                  <c:pt idx="139">
                    <c:v>43</c:v>
                  </c:pt>
                  <c:pt idx="140">
                    <c:v>44</c:v>
                  </c:pt>
                  <c:pt idx="141">
                    <c:v>45</c:v>
                  </c:pt>
                  <c:pt idx="142">
                    <c:v>46</c:v>
                  </c:pt>
                  <c:pt idx="143">
                    <c:v>47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  <c:pt idx="168">
                    <c:v>24</c:v>
                  </c:pt>
                  <c:pt idx="169">
                    <c:v>25</c:v>
                  </c:pt>
                  <c:pt idx="170">
                    <c:v>26</c:v>
                  </c:pt>
                  <c:pt idx="171">
                    <c:v>27</c:v>
                  </c:pt>
                  <c:pt idx="172">
                    <c:v>28</c:v>
                  </c:pt>
                  <c:pt idx="173">
                    <c:v>29</c:v>
                  </c:pt>
                  <c:pt idx="174">
                    <c:v>30</c:v>
                  </c:pt>
                  <c:pt idx="175">
                    <c:v>31</c:v>
                  </c:pt>
                  <c:pt idx="176">
                    <c:v>32</c:v>
                  </c:pt>
                  <c:pt idx="177">
                    <c:v>33</c:v>
                  </c:pt>
                  <c:pt idx="178">
                    <c:v>34</c:v>
                  </c:pt>
                  <c:pt idx="179">
                    <c:v>35</c:v>
                  </c:pt>
                  <c:pt idx="180">
                    <c:v>36</c:v>
                  </c:pt>
                  <c:pt idx="181">
                    <c:v>37</c:v>
                  </c:pt>
                  <c:pt idx="182">
                    <c:v>38</c:v>
                  </c:pt>
                  <c:pt idx="183">
                    <c:v>39</c:v>
                  </c:pt>
                  <c:pt idx="184">
                    <c:v>40</c:v>
                  </c:pt>
                  <c:pt idx="185">
                    <c:v>41</c:v>
                  </c:pt>
                  <c:pt idx="186">
                    <c:v>42</c:v>
                  </c:pt>
                  <c:pt idx="187">
                    <c:v>43</c:v>
                  </c:pt>
                  <c:pt idx="188">
                    <c:v>44</c:v>
                  </c:pt>
                  <c:pt idx="189">
                    <c:v>45</c:v>
                  </c:pt>
                  <c:pt idx="190">
                    <c:v>46</c:v>
                  </c:pt>
                  <c:pt idx="191">
                    <c:v>47</c:v>
                  </c:pt>
                </c:lvl>
                <c:lvl>
                  <c:pt idx="23">
                    <c:v>10/12/2024</c:v>
                  </c:pt>
                  <c:pt idx="71">
                    <c:v>11/12/2024</c:v>
                  </c:pt>
                  <c:pt idx="119">
                    <c:v>12/12/2024</c:v>
                  </c:pt>
                  <c:pt idx="167">
                    <c:v>13/12/2024</c:v>
                  </c:pt>
                </c:lvl>
                <c:lvl>
                  <c:pt idx="24">
                    <c:v>10/12/2024</c:v>
                  </c:pt>
                  <c:pt idx="25">
                    <c:v>10/12/2024</c:v>
                  </c:pt>
                  <c:pt idx="26">
                    <c:v>10/12/2024</c:v>
                  </c:pt>
                  <c:pt idx="72">
                    <c:v>11/12/2024</c:v>
                  </c:pt>
                  <c:pt idx="73">
                    <c:v>11/12/2024</c:v>
                  </c:pt>
                  <c:pt idx="74">
                    <c:v>11/12/2024</c:v>
                  </c:pt>
                  <c:pt idx="120">
                    <c:v>12/12/2024</c:v>
                  </c:pt>
                  <c:pt idx="121">
                    <c:v>12/12/2024</c:v>
                  </c:pt>
                  <c:pt idx="122">
                    <c:v>12/12/2024</c:v>
                  </c:pt>
                  <c:pt idx="168">
                    <c:v>13/12/2024</c:v>
                  </c:pt>
                  <c:pt idx="169">
                    <c:v>13/12/2024</c:v>
                  </c:pt>
                  <c:pt idx="170">
                    <c:v>13/12/2024</c:v>
                  </c:pt>
                </c:lvl>
              </c:multiLvlStrCache>
            </c:multiLvlStrRef>
          </c:cat>
          <c:val>
            <c:numRef>
              <c:f>'Figure 6'!$AZ$4:$AZ$195</c:f>
              <c:numCache>
                <c:formatCode>0</c:formatCode>
                <c:ptCount val="192"/>
                <c:pt idx="0">
                  <c:v>6.8159999999999998</c:v>
                </c:pt>
                <c:pt idx="1">
                  <c:v>6.8159999999999998</c:v>
                </c:pt>
                <c:pt idx="2">
                  <c:v>6.8140000000000001</c:v>
                </c:pt>
                <c:pt idx="3">
                  <c:v>6.8120000000000003</c:v>
                </c:pt>
                <c:pt idx="4">
                  <c:v>6.8140000000000001</c:v>
                </c:pt>
                <c:pt idx="5">
                  <c:v>6.8159999999999998</c:v>
                </c:pt>
                <c:pt idx="6">
                  <c:v>6.81</c:v>
                </c:pt>
                <c:pt idx="7">
                  <c:v>6.7880000000000003</c:v>
                </c:pt>
                <c:pt idx="8">
                  <c:v>6.0570000000000004</c:v>
                </c:pt>
                <c:pt idx="9">
                  <c:v>5.9710000000000001</c:v>
                </c:pt>
                <c:pt idx="10">
                  <c:v>4.2969999999999997</c:v>
                </c:pt>
                <c:pt idx="11">
                  <c:v>4.0890000000000004</c:v>
                </c:pt>
                <c:pt idx="12">
                  <c:v>3.044</c:v>
                </c:pt>
                <c:pt idx="13">
                  <c:v>3.032</c:v>
                </c:pt>
                <c:pt idx="14">
                  <c:v>3.2770000000000001</c:v>
                </c:pt>
                <c:pt idx="15">
                  <c:v>3.32</c:v>
                </c:pt>
                <c:pt idx="16">
                  <c:v>3.8260000000000001</c:v>
                </c:pt>
                <c:pt idx="17">
                  <c:v>3.9319999999999999</c:v>
                </c:pt>
                <c:pt idx="18">
                  <c:v>5.0549999999999997</c:v>
                </c:pt>
                <c:pt idx="19">
                  <c:v>5.1020000000000003</c:v>
                </c:pt>
                <c:pt idx="20">
                  <c:v>5.4370000000000003</c:v>
                </c:pt>
                <c:pt idx="21">
                  <c:v>5.4240000000000004</c:v>
                </c:pt>
                <c:pt idx="22">
                  <c:v>5.4139999999999997</c:v>
                </c:pt>
                <c:pt idx="23">
                  <c:v>5.3840000000000003</c:v>
                </c:pt>
                <c:pt idx="24">
                  <c:v>4.9829999999999997</c:v>
                </c:pt>
                <c:pt idx="25">
                  <c:v>4.9530000000000003</c:v>
                </c:pt>
                <c:pt idx="26">
                  <c:v>4.8609999999999998</c:v>
                </c:pt>
                <c:pt idx="27">
                  <c:v>4.8380000000000001</c:v>
                </c:pt>
                <c:pt idx="28">
                  <c:v>4.7149999999999999</c:v>
                </c:pt>
                <c:pt idx="29">
                  <c:v>4.6900000000000004</c:v>
                </c:pt>
                <c:pt idx="30">
                  <c:v>4.2160000000000002</c:v>
                </c:pt>
                <c:pt idx="31">
                  <c:v>4.218</c:v>
                </c:pt>
                <c:pt idx="32">
                  <c:v>5.2</c:v>
                </c:pt>
                <c:pt idx="33">
                  <c:v>5.2480000000000002</c:v>
                </c:pt>
                <c:pt idx="34">
                  <c:v>4.8920000000000003</c:v>
                </c:pt>
                <c:pt idx="35">
                  <c:v>4.8940000000000001</c:v>
                </c:pt>
                <c:pt idx="36">
                  <c:v>4.9720000000000004</c:v>
                </c:pt>
                <c:pt idx="37">
                  <c:v>4.9619999999999997</c:v>
                </c:pt>
                <c:pt idx="38">
                  <c:v>4.79</c:v>
                </c:pt>
                <c:pt idx="39">
                  <c:v>4.766</c:v>
                </c:pt>
                <c:pt idx="40">
                  <c:v>4.3579999999999997</c:v>
                </c:pt>
                <c:pt idx="41">
                  <c:v>4.2560000000000002</c:v>
                </c:pt>
                <c:pt idx="42">
                  <c:v>2.83</c:v>
                </c:pt>
                <c:pt idx="43">
                  <c:v>2.1739999999999999</c:v>
                </c:pt>
                <c:pt idx="44">
                  <c:v>1.3979999999999999</c:v>
                </c:pt>
                <c:pt idx="45">
                  <c:v>1.3979999999999999</c:v>
                </c:pt>
                <c:pt idx="46">
                  <c:v>1.3979999999999999</c:v>
                </c:pt>
                <c:pt idx="47">
                  <c:v>1.3979999999999999</c:v>
                </c:pt>
                <c:pt idx="48">
                  <c:v>1.3979999999999999</c:v>
                </c:pt>
                <c:pt idx="49">
                  <c:v>1.3979999999999999</c:v>
                </c:pt>
                <c:pt idx="50">
                  <c:v>1.3979999999999999</c:v>
                </c:pt>
                <c:pt idx="51">
                  <c:v>1.3979999999999999</c:v>
                </c:pt>
                <c:pt idx="52">
                  <c:v>1.3979999999999999</c:v>
                </c:pt>
                <c:pt idx="53">
                  <c:v>1.3979999999999999</c:v>
                </c:pt>
                <c:pt idx="54">
                  <c:v>1.3979999999999999</c:v>
                </c:pt>
                <c:pt idx="55">
                  <c:v>1.3979999999999999</c:v>
                </c:pt>
                <c:pt idx="56">
                  <c:v>1.3979999999999999</c:v>
                </c:pt>
                <c:pt idx="57">
                  <c:v>1.36</c:v>
                </c:pt>
                <c:pt idx="58">
                  <c:v>0.98799999999999999</c:v>
                </c:pt>
                <c:pt idx="59">
                  <c:v>0.93600000000000005</c:v>
                </c:pt>
                <c:pt idx="60">
                  <c:v>0.81599999999999995</c:v>
                </c:pt>
                <c:pt idx="61">
                  <c:v>0.81399999999999995</c:v>
                </c:pt>
                <c:pt idx="62">
                  <c:v>2.6509999999999998</c:v>
                </c:pt>
                <c:pt idx="63">
                  <c:v>3.706</c:v>
                </c:pt>
                <c:pt idx="64">
                  <c:v>4.13</c:v>
                </c:pt>
                <c:pt idx="65">
                  <c:v>4.1619999999999999</c:v>
                </c:pt>
                <c:pt idx="66">
                  <c:v>4.08</c:v>
                </c:pt>
                <c:pt idx="67">
                  <c:v>4.09</c:v>
                </c:pt>
                <c:pt idx="68">
                  <c:v>4.37</c:v>
                </c:pt>
                <c:pt idx="69">
                  <c:v>4.4080000000000004</c:v>
                </c:pt>
                <c:pt idx="70">
                  <c:v>4.8879999999999999</c:v>
                </c:pt>
                <c:pt idx="71">
                  <c:v>4.9020000000000001</c:v>
                </c:pt>
                <c:pt idx="72">
                  <c:v>5.0640000000000001</c:v>
                </c:pt>
                <c:pt idx="73">
                  <c:v>5.0620000000000003</c:v>
                </c:pt>
                <c:pt idx="74">
                  <c:v>4.8719999999999999</c:v>
                </c:pt>
                <c:pt idx="75">
                  <c:v>4.8719999999999999</c:v>
                </c:pt>
                <c:pt idx="76">
                  <c:v>5.0540000000000003</c:v>
                </c:pt>
                <c:pt idx="77">
                  <c:v>5.0540000000000003</c:v>
                </c:pt>
                <c:pt idx="78">
                  <c:v>5.1660000000000004</c:v>
                </c:pt>
                <c:pt idx="79">
                  <c:v>5.1639999999999997</c:v>
                </c:pt>
                <c:pt idx="80">
                  <c:v>5.2859999999999996</c:v>
                </c:pt>
                <c:pt idx="81">
                  <c:v>5.2880000000000003</c:v>
                </c:pt>
                <c:pt idx="82">
                  <c:v>5.5220000000000002</c:v>
                </c:pt>
                <c:pt idx="83">
                  <c:v>5.53</c:v>
                </c:pt>
                <c:pt idx="84">
                  <c:v>4.8860000000000001</c:v>
                </c:pt>
                <c:pt idx="85">
                  <c:v>4.8620000000000001</c:v>
                </c:pt>
                <c:pt idx="86">
                  <c:v>4.7320000000000002</c:v>
                </c:pt>
                <c:pt idx="87">
                  <c:v>4.6840000000000002</c:v>
                </c:pt>
                <c:pt idx="88">
                  <c:v>4.694</c:v>
                </c:pt>
                <c:pt idx="89">
                  <c:v>4.6520000000000001</c:v>
                </c:pt>
                <c:pt idx="90">
                  <c:v>3.8919999999999999</c:v>
                </c:pt>
                <c:pt idx="91">
                  <c:v>3.798</c:v>
                </c:pt>
                <c:pt idx="92">
                  <c:v>1.6240000000000001</c:v>
                </c:pt>
                <c:pt idx="93">
                  <c:v>1.54</c:v>
                </c:pt>
                <c:pt idx="94">
                  <c:v>1.284</c:v>
                </c:pt>
                <c:pt idx="95">
                  <c:v>1.33</c:v>
                </c:pt>
                <c:pt idx="96">
                  <c:v>1.39</c:v>
                </c:pt>
                <c:pt idx="97">
                  <c:v>1.3979999999999999</c:v>
                </c:pt>
                <c:pt idx="98">
                  <c:v>1.3979999999999999</c:v>
                </c:pt>
                <c:pt idx="99">
                  <c:v>1.3979999999999999</c:v>
                </c:pt>
                <c:pt idx="100">
                  <c:v>1.3979999999999999</c:v>
                </c:pt>
                <c:pt idx="101">
                  <c:v>1.3879999999999999</c:v>
                </c:pt>
                <c:pt idx="102">
                  <c:v>1.294</c:v>
                </c:pt>
                <c:pt idx="103">
                  <c:v>1.272</c:v>
                </c:pt>
                <c:pt idx="104">
                  <c:v>0.874</c:v>
                </c:pt>
                <c:pt idx="105">
                  <c:v>0.79800000000000004</c:v>
                </c:pt>
                <c:pt idx="106">
                  <c:v>0.43</c:v>
                </c:pt>
                <c:pt idx="107">
                  <c:v>0.34799999999999998</c:v>
                </c:pt>
                <c:pt idx="108">
                  <c:v>0</c:v>
                </c:pt>
                <c:pt idx="109">
                  <c:v>0</c:v>
                </c:pt>
                <c:pt idx="110">
                  <c:v>1.548</c:v>
                </c:pt>
                <c:pt idx="111">
                  <c:v>2.3839999999999999</c:v>
                </c:pt>
                <c:pt idx="112">
                  <c:v>2.97</c:v>
                </c:pt>
                <c:pt idx="113">
                  <c:v>3</c:v>
                </c:pt>
                <c:pt idx="114">
                  <c:v>2.996</c:v>
                </c:pt>
                <c:pt idx="115">
                  <c:v>2.996</c:v>
                </c:pt>
                <c:pt idx="116">
                  <c:v>3.1779999999999999</c:v>
                </c:pt>
                <c:pt idx="117">
                  <c:v>3.2</c:v>
                </c:pt>
                <c:pt idx="118">
                  <c:v>3.5779999999999998</c:v>
                </c:pt>
                <c:pt idx="119">
                  <c:v>3.59</c:v>
                </c:pt>
                <c:pt idx="120">
                  <c:v>4.0330000000000004</c:v>
                </c:pt>
                <c:pt idx="121">
                  <c:v>4.0540000000000003</c:v>
                </c:pt>
                <c:pt idx="122">
                  <c:v>3.8580000000000001</c:v>
                </c:pt>
                <c:pt idx="123">
                  <c:v>3.8220000000000001</c:v>
                </c:pt>
                <c:pt idx="124">
                  <c:v>3.1080000000000001</c:v>
                </c:pt>
                <c:pt idx="125">
                  <c:v>3.1160000000000001</c:v>
                </c:pt>
                <c:pt idx="126">
                  <c:v>3.77</c:v>
                </c:pt>
                <c:pt idx="127">
                  <c:v>3.7959999999999998</c:v>
                </c:pt>
                <c:pt idx="128">
                  <c:v>4.1059999999999999</c:v>
                </c:pt>
                <c:pt idx="129">
                  <c:v>4.16</c:v>
                </c:pt>
                <c:pt idx="130">
                  <c:v>4.532</c:v>
                </c:pt>
                <c:pt idx="131">
                  <c:v>4.5739999999999998</c:v>
                </c:pt>
                <c:pt idx="132">
                  <c:v>4.78</c:v>
                </c:pt>
                <c:pt idx="133">
                  <c:v>4.7880000000000003</c:v>
                </c:pt>
                <c:pt idx="134">
                  <c:v>4.5060000000000002</c:v>
                </c:pt>
                <c:pt idx="135">
                  <c:v>4.508</c:v>
                </c:pt>
                <c:pt idx="136">
                  <c:v>4.6840000000000002</c:v>
                </c:pt>
                <c:pt idx="137">
                  <c:v>4.6440000000000001</c:v>
                </c:pt>
                <c:pt idx="138">
                  <c:v>3.3420000000000001</c:v>
                </c:pt>
                <c:pt idx="139">
                  <c:v>3.19</c:v>
                </c:pt>
                <c:pt idx="140">
                  <c:v>1.22</c:v>
                </c:pt>
                <c:pt idx="141">
                  <c:v>1.1220000000000001</c:v>
                </c:pt>
                <c:pt idx="142">
                  <c:v>0.75600000000000001</c:v>
                </c:pt>
                <c:pt idx="143">
                  <c:v>0.80100000000000005</c:v>
                </c:pt>
                <c:pt idx="144">
                  <c:v>0.86799999999999999</c:v>
                </c:pt>
                <c:pt idx="145">
                  <c:v>0.874</c:v>
                </c:pt>
                <c:pt idx="146">
                  <c:v>0.84599999999999997</c:v>
                </c:pt>
                <c:pt idx="147">
                  <c:v>0.83099999999999996</c:v>
                </c:pt>
                <c:pt idx="148">
                  <c:v>0.72199999999999998</c:v>
                </c:pt>
                <c:pt idx="149">
                  <c:v>0.71</c:v>
                </c:pt>
                <c:pt idx="150">
                  <c:v>0.74199999999999999</c:v>
                </c:pt>
                <c:pt idx="151">
                  <c:v>0.71899999999999997</c:v>
                </c:pt>
                <c:pt idx="152">
                  <c:v>0.46800000000000003</c:v>
                </c:pt>
                <c:pt idx="153">
                  <c:v>0.4</c:v>
                </c:pt>
                <c:pt idx="154">
                  <c:v>0.03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0.66600000000000004</c:v>
                </c:pt>
                <c:pt idx="159">
                  <c:v>0.80600000000000005</c:v>
                </c:pt>
                <c:pt idx="160">
                  <c:v>2.1800000000000002</c:v>
                </c:pt>
                <c:pt idx="161">
                  <c:v>2.3660000000000001</c:v>
                </c:pt>
                <c:pt idx="162">
                  <c:v>3.452</c:v>
                </c:pt>
                <c:pt idx="163">
                  <c:v>3.5920000000000001</c:v>
                </c:pt>
                <c:pt idx="164">
                  <c:v>3.6819999999999999</c:v>
                </c:pt>
                <c:pt idx="165">
                  <c:v>3.8919999999999999</c:v>
                </c:pt>
                <c:pt idx="166">
                  <c:v>3.8220000000000001</c:v>
                </c:pt>
                <c:pt idx="167">
                  <c:v>3.8279999999999998</c:v>
                </c:pt>
                <c:pt idx="168">
                  <c:v>4.298</c:v>
                </c:pt>
                <c:pt idx="169">
                  <c:v>4.3</c:v>
                </c:pt>
                <c:pt idx="170">
                  <c:v>4.1619999999999999</c:v>
                </c:pt>
                <c:pt idx="171">
                  <c:v>4.1539999999999999</c:v>
                </c:pt>
                <c:pt idx="172">
                  <c:v>2.84</c:v>
                </c:pt>
                <c:pt idx="173">
                  <c:v>2.722</c:v>
                </c:pt>
                <c:pt idx="174">
                  <c:v>2.452</c:v>
                </c:pt>
                <c:pt idx="175">
                  <c:v>2.4900000000000002</c:v>
                </c:pt>
                <c:pt idx="176">
                  <c:v>3.1520000000000001</c:v>
                </c:pt>
                <c:pt idx="177">
                  <c:v>3.1880000000000002</c:v>
                </c:pt>
                <c:pt idx="178">
                  <c:v>3.028</c:v>
                </c:pt>
                <c:pt idx="179">
                  <c:v>3.0179999999999998</c:v>
                </c:pt>
                <c:pt idx="180">
                  <c:v>2.6080000000000001</c:v>
                </c:pt>
                <c:pt idx="181">
                  <c:v>2.64</c:v>
                </c:pt>
                <c:pt idx="182">
                  <c:v>3.254</c:v>
                </c:pt>
                <c:pt idx="183">
                  <c:v>3.282</c:v>
                </c:pt>
                <c:pt idx="184">
                  <c:v>2.68</c:v>
                </c:pt>
                <c:pt idx="185">
                  <c:v>2.61</c:v>
                </c:pt>
                <c:pt idx="186">
                  <c:v>1.306</c:v>
                </c:pt>
                <c:pt idx="187">
                  <c:v>1.226</c:v>
                </c:pt>
                <c:pt idx="188">
                  <c:v>0.86399999999999999</c:v>
                </c:pt>
                <c:pt idx="189">
                  <c:v>0.88</c:v>
                </c:pt>
                <c:pt idx="190">
                  <c:v>2.5979999999999999</c:v>
                </c:pt>
                <c:pt idx="191">
                  <c:v>2.7240000000000002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2-46D1-984C-0C928C292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7314528"/>
        <c:axId val="847315008"/>
        <c:extLst/>
      </c:lineChart>
      <c:catAx>
        <c:axId val="8473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5008"/>
        <c:crosses val="autoZero"/>
        <c:auto val="1"/>
        <c:lblAlgn val="ctr"/>
        <c:lblOffset val="1"/>
        <c:tickLblSkip val="4"/>
        <c:tickMarkSkip val="48"/>
        <c:noMultiLvlLbl val="0"/>
      </c:catAx>
      <c:valAx>
        <c:axId val="8473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4528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Half Hourly Generation in 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/>
              </a:rPr>
              <a:t>November 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2024 – 01/11/24 – 07/11/24 (GW)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'Figure 6'!$E$3</c:f>
              <c:strCache>
                <c:ptCount val="1"/>
                <c:pt idx="0">
                  <c:v>Gas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6'!$B$4:$D$171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14">
                    <c:v>01/11/2024</c:v>
                  </c:pt>
                  <c:pt idx="38">
                    <c:v>02/11/2024</c:v>
                  </c:pt>
                  <c:pt idx="62">
                    <c:v>03/11/2024</c:v>
                  </c:pt>
                  <c:pt idx="86">
                    <c:v>04/11/2024</c:v>
                  </c:pt>
                  <c:pt idx="110">
                    <c:v>05/11/2024</c:v>
                  </c:pt>
                  <c:pt idx="134">
                    <c:v>06/11/2024</c:v>
                  </c:pt>
                  <c:pt idx="158">
                    <c:v>07/11/2024</c:v>
                  </c:pt>
                </c:lvl>
                <c:lvl>
                  <c:pt idx="15">
                    <c:v>01/11/2024</c:v>
                  </c:pt>
                  <c:pt idx="16">
                    <c:v>01/11/2024</c:v>
                  </c:pt>
                  <c:pt idx="17">
                    <c:v>01/11/2024</c:v>
                  </c:pt>
                  <c:pt idx="18">
                    <c:v>01/11/2024</c:v>
                  </c:pt>
                  <c:pt idx="39">
                    <c:v>02/11/2024</c:v>
                  </c:pt>
                  <c:pt idx="40">
                    <c:v>02/11/2024</c:v>
                  </c:pt>
                  <c:pt idx="41">
                    <c:v>02/11/2024</c:v>
                  </c:pt>
                  <c:pt idx="42">
                    <c:v>02/11/2024</c:v>
                  </c:pt>
                  <c:pt idx="43">
                    <c:v>02/11/2024</c:v>
                  </c:pt>
                  <c:pt idx="63">
                    <c:v>03/11/2024</c:v>
                  </c:pt>
                  <c:pt idx="64">
                    <c:v>03/11/2024</c:v>
                  </c:pt>
                  <c:pt idx="65">
                    <c:v>03/11/2024</c:v>
                  </c:pt>
                  <c:pt idx="66">
                    <c:v>03/11/2024</c:v>
                  </c:pt>
                  <c:pt idx="67">
                    <c:v>03/11/2024</c:v>
                  </c:pt>
                  <c:pt idx="87">
                    <c:v>04/11/2024</c:v>
                  </c:pt>
                  <c:pt idx="88">
                    <c:v>04/11/2024</c:v>
                  </c:pt>
                  <c:pt idx="89">
                    <c:v>04/11/2024</c:v>
                  </c:pt>
                  <c:pt idx="90">
                    <c:v>04/11/2024</c:v>
                  </c:pt>
                  <c:pt idx="91">
                    <c:v>04/11/2024</c:v>
                  </c:pt>
                  <c:pt idx="111">
                    <c:v>05/11/2024</c:v>
                  </c:pt>
                  <c:pt idx="112">
                    <c:v>05/11/2024</c:v>
                  </c:pt>
                  <c:pt idx="113">
                    <c:v>05/11/2024</c:v>
                  </c:pt>
                  <c:pt idx="114">
                    <c:v>05/11/2024</c:v>
                  </c:pt>
                  <c:pt idx="115">
                    <c:v>05/11/2024</c:v>
                  </c:pt>
                  <c:pt idx="135">
                    <c:v>06/11/2024</c:v>
                  </c:pt>
                  <c:pt idx="136">
                    <c:v>06/11/2024</c:v>
                  </c:pt>
                  <c:pt idx="137">
                    <c:v>06/11/2024</c:v>
                  </c:pt>
                  <c:pt idx="138">
                    <c:v>06/11/2024</c:v>
                  </c:pt>
                  <c:pt idx="139">
                    <c:v>06/11/2024</c:v>
                  </c:pt>
                  <c:pt idx="159">
                    <c:v>07/11/2024</c:v>
                  </c:pt>
                  <c:pt idx="160">
                    <c:v>07/11/2024</c:v>
                  </c:pt>
                  <c:pt idx="161">
                    <c:v>07/11/2024</c:v>
                  </c:pt>
                  <c:pt idx="162">
                    <c:v>07/11/2024</c:v>
                  </c:pt>
                </c:lvl>
              </c:multiLvlStrCache>
            </c:multiLvlStrRef>
          </c:cat>
          <c:val>
            <c:numRef>
              <c:f>'Figure 6'!$E$4:$E$171</c:f>
              <c:numCache>
                <c:formatCode>0</c:formatCode>
                <c:ptCount val="168"/>
                <c:pt idx="0">
                  <c:v>5.4234999999999998</c:v>
                </c:pt>
                <c:pt idx="1">
                  <c:v>4.9545000000000003</c:v>
                </c:pt>
                <c:pt idx="2">
                  <c:v>4.4394999999999998</c:v>
                </c:pt>
                <c:pt idx="3">
                  <c:v>4.6775000000000002</c:v>
                </c:pt>
                <c:pt idx="4">
                  <c:v>6.0564999999999998</c:v>
                </c:pt>
                <c:pt idx="5">
                  <c:v>9.3985000000000003</c:v>
                </c:pt>
                <c:pt idx="6">
                  <c:v>11.925000000000001</c:v>
                </c:pt>
                <c:pt idx="7">
                  <c:v>13.207000000000001</c:v>
                </c:pt>
                <c:pt idx="8">
                  <c:v>13.518000000000001</c:v>
                </c:pt>
                <c:pt idx="9">
                  <c:v>13.811999999999999</c:v>
                </c:pt>
                <c:pt idx="10">
                  <c:v>14.465</c:v>
                </c:pt>
                <c:pt idx="11">
                  <c:v>15.46</c:v>
                </c:pt>
                <c:pt idx="12">
                  <c:v>17.1615</c:v>
                </c:pt>
                <c:pt idx="13">
                  <c:v>18.546500000000002</c:v>
                </c:pt>
                <c:pt idx="14">
                  <c:v>18.9925</c:v>
                </c:pt>
                <c:pt idx="15">
                  <c:v>19.378499999999999</c:v>
                </c:pt>
                <c:pt idx="16">
                  <c:v>19.442</c:v>
                </c:pt>
                <c:pt idx="17">
                  <c:v>19.540500000000002</c:v>
                </c:pt>
                <c:pt idx="18">
                  <c:v>19.027000000000001</c:v>
                </c:pt>
                <c:pt idx="19">
                  <c:v>17.151499999999999</c:v>
                </c:pt>
                <c:pt idx="20">
                  <c:v>14.8825</c:v>
                </c:pt>
                <c:pt idx="21">
                  <c:v>11.938499999999999</c:v>
                </c:pt>
                <c:pt idx="22">
                  <c:v>10.3</c:v>
                </c:pt>
                <c:pt idx="23">
                  <c:v>9.9629999999999992</c:v>
                </c:pt>
                <c:pt idx="24">
                  <c:v>8.4595000000000002</c:v>
                </c:pt>
                <c:pt idx="25">
                  <c:v>7.4545000000000003</c:v>
                </c:pt>
                <c:pt idx="26">
                  <c:v>6.8174999999999999</c:v>
                </c:pt>
                <c:pt idx="27">
                  <c:v>7.2480000000000002</c:v>
                </c:pt>
                <c:pt idx="28">
                  <c:v>8.3964999999999996</c:v>
                </c:pt>
                <c:pt idx="29">
                  <c:v>9.2904999999999998</c:v>
                </c:pt>
                <c:pt idx="30">
                  <c:v>10.4025</c:v>
                </c:pt>
                <c:pt idx="31">
                  <c:v>11.6465</c:v>
                </c:pt>
                <c:pt idx="32">
                  <c:v>12.224</c:v>
                </c:pt>
                <c:pt idx="33">
                  <c:v>11.778499999999999</c:v>
                </c:pt>
                <c:pt idx="34">
                  <c:v>12.3865</c:v>
                </c:pt>
                <c:pt idx="35">
                  <c:v>13.150499999999999</c:v>
                </c:pt>
                <c:pt idx="36">
                  <c:v>14.5275</c:v>
                </c:pt>
                <c:pt idx="37">
                  <c:v>16.703499999999998</c:v>
                </c:pt>
                <c:pt idx="38">
                  <c:v>17.620999999999999</c:v>
                </c:pt>
                <c:pt idx="39">
                  <c:v>18.393999999999998</c:v>
                </c:pt>
                <c:pt idx="40">
                  <c:v>18.5885</c:v>
                </c:pt>
                <c:pt idx="41">
                  <c:v>18.018000000000001</c:v>
                </c:pt>
                <c:pt idx="42">
                  <c:v>16.981999999999999</c:v>
                </c:pt>
                <c:pt idx="43">
                  <c:v>14.551</c:v>
                </c:pt>
                <c:pt idx="44">
                  <c:v>12.234500000000001</c:v>
                </c:pt>
                <c:pt idx="45">
                  <c:v>9.4870000000000001</c:v>
                </c:pt>
                <c:pt idx="46">
                  <c:v>8.1464999999999996</c:v>
                </c:pt>
                <c:pt idx="47">
                  <c:v>7.9930000000000003</c:v>
                </c:pt>
                <c:pt idx="48">
                  <c:v>7.569</c:v>
                </c:pt>
                <c:pt idx="49">
                  <c:v>7.6805000000000003</c:v>
                </c:pt>
                <c:pt idx="50">
                  <c:v>7.6769999999999996</c:v>
                </c:pt>
                <c:pt idx="51">
                  <c:v>7.8994999999999997</c:v>
                </c:pt>
                <c:pt idx="52">
                  <c:v>8.1925000000000008</c:v>
                </c:pt>
                <c:pt idx="53">
                  <c:v>8.6144999999999996</c:v>
                </c:pt>
                <c:pt idx="54">
                  <c:v>9.5694999999999997</c:v>
                </c:pt>
                <c:pt idx="55">
                  <c:v>12.395</c:v>
                </c:pt>
                <c:pt idx="56">
                  <c:v>14.423500000000001</c:v>
                </c:pt>
                <c:pt idx="57">
                  <c:v>15.94</c:v>
                </c:pt>
                <c:pt idx="58">
                  <c:v>16.73</c:v>
                </c:pt>
                <c:pt idx="59">
                  <c:v>17.5715</c:v>
                </c:pt>
                <c:pt idx="60">
                  <c:v>18.1965</c:v>
                </c:pt>
                <c:pt idx="61">
                  <c:v>18.690999999999999</c:v>
                </c:pt>
                <c:pt idx="62">
                  <c:v>19.890499999999999</c:v>
                </c:pt>
                <c:pt idx="63">
                  <c:v>20.381</c:v>
                </c:pt>
                <c:pt idx="64">
                  <c:v>20.460999999999999</c:v>
                </c:pt>
                <c:pt idx="65">
                  <c:v>20.146999999999998</c:v>
                </c:pt>
                <c:pt idx="66">
                  <c:v>18.313500000000001</c:v>
                </c:pt>
                <c:pt idx="67">
                  <c:v>15.685</c:v>
                </c:pt>
                <c:pt idx="68">
                  <c:v>13.388999999999999</c:v>
                </c:pt>
                <c:pt idx="69">
                  <c:v>11.837</c:v>
                </c:pt>
                <c:pt idx="70">
                  <c:v>11.4635</c:v>
                </c:pt>
                <c:pt idx="71">
                  <c:v>11.5435</c:v>
                </c:pt>
                <c:pt idx="72">
                  <c:v>11.314</c:v>
                </c:pt>
                <c:pt idx="73">
                  <c:v>11.164</c:v>
                </c:pt>
                <c:pt idx="74">
                  <c:v>11.003500000000001</c:v>
                </c:pt>
                <c:pt idx="75">
                  <c:v>11.897500000000001</c:v>
                </c:pt>
                <c:pt idx="76">
                  <c:v>15.7735</c:v>
                </c:pt>
                <c:pt idx="77">
                  <c:v>20.219000000000001</c:v>
                </c:pt>
                <c:pt idx="78">
                  <c:v>21.040500000000002</c:v>
                </c:pt>
                <c:pt idx="79">
                  <c:v>21.205500000000001</c:v>
                </c:pt>
                <c:pt idx="80">
                  <c:v>21.385000000000002</c:v>
                </c:pt>
                <c:pt idx="81">
                  <c:v>21.640499999999999</c:v>
                </c:pt>
                <c:pt idx="82">
                  <c:v>21.836500000000001</c:v>
                </c:pt>
                <c:pt idx="83">
                  <c:v>21.8995</c:v>
                </c:pt>
                <c:pt idx="84">
                  <c:v>22.048500000000001</c:v>
                </c:pt>
                <c:pt idx="85">
                  <c:v>22.422999999999998</c:v>
                </c:pt>
                <c:pt idx="86">
                  <c:v>23.018999999999998</c:v>
                </c:pt>
                <c:pt idx="87">
                  <c:v>22.814</c:v>
                </c:pt>
                <c:pt idx="88">
                  <c:v>22.691500000000001</c:v>
                </c:pt>
                <c:pt idx="89">
                  <c:v>22.306000000000001</c:v>
                </c:pt>
                <c:pt idx="90">
                  <c:v>21.837</c:v>
                </c:pt>
                <c:pt idx="91">
                  <c:v>20.303000000000001</c:v>
                </c:pt>
                <c:pt idx="92">
                  <c:v>17.899000000000001</c:v>
                </c:pt>
                <c:pt idx="93">
                  <c:v>16.472000000000001</c:v>
                </c:pt>
                <c:pt idx="94">
                  <c:v>14.978999999999999</c:v>
                </c:pt>
                <c:pt idx="95">
                  <c:v>15.391</c:v>
                </c:pt>
                <c:pt idx="96">
                  <c:v>15.4605</c:v>
                </c:pt>
                <c:pt idx="97">
                  <c:v>15.374000000000001</c:v>
                </c:pt>
                <c:pt idx="98">
                  <c:v>15.260999999999999</c:v>
                </c:pt>
                <c:pt idx="99">
                  <c:v>15.3065</c:v>
                </c:pt>
                <c:pt idx="100">
                  <c:v>15.6845</c:v>
                </c:pt>
                <c:pt idx="101">
                  <c:v>16.956</c:v>
                </c:pt>
                <c:pt idx="102">
                  <c:v>19.125</c:v>
                </c:pt>
                <c:pt idx="103">
                  <c:v>20.859500000000001</c:v>
                </c:pt>
                <c:pt idx="104">
                  <c:v>21.624500000000001</c:v>
                </c:pt>
                <c:pt idx="105">
                  <c:v>21.959</c:v>
                </c:pt>
                <c:pt idx="106">
                  <c:v>22.1</c:v>
                </c:pt>
                <c:pt idx="107">
                  <c:v>22.027000000000001</c:v>
                </c:pt>
                <c:pt idx="108">
                  <c:v>22.092500000000001</c:v>
                </c:pt>
                <c:pt idx="109">
                  <c:v>22.613</c:v>
                </c:pt>
                <c:pt idx="110">
                  <c:v>23.513500000000001</c:v>
                </c:pt>
                <c:pt idx="111">
                  <c:v>23.938500000000001</c:v>
                </c:pt>
                <c:pt idx="112">
                  <c:v>23.995999999999999</c:v>
                </c:pt>
                <c:pt idx="113">
                  <c:v>23.648499999999999</c:v>
                </c:pt>
                <c:pt idx="114">
                  <c:v>22.848500000000001</c:v>
                </c:pt>
                <c:pt idx="115">
                  <c:v>21.819500000000001</c:v>
                </c:pt>
                <c:pt idx="116">
                  <c:v>19.739999999999998</c:v>
                </c:pt>
                <c:pt idx="117">
                  <c:v>17.41</c:v>
                </c:pt>
                <c:pt idx="118">
                  <c:v>14.93</c:v>
                </c:pt>
                <c:pt idx="119">
                  <c:v>14.709</c:v>
                </c:pt>
                <c:pt idx="120">
                  <c:v>13.988</c:v>
                </c:pt>
                <c:pt idx="121">
                  <c:v>13.6875</c:v>
                </c:pt>
                <c:pt idx="122">
                  <c:v>13.675000000000001</c:v>
                </c:pt>
                <c:pt idx="123">
                  <c:v>14.5365</c:v>
                </c:pt>
                <c:pt idx="124">
                  <c:v>17.548500000000001</c:v>
                </c:pt>
                <c:pt idx="125">
                  <c:v>20.687000000000001</c:v>
                </c:pt>
                <c:pt idx="126">
                  <c:v>21.482500000000002</c:v>
                </c:pt>
                <c:pt idx="127">
                  <c:v>21.465</c:v>
                </c:pt>
                <c:pt idx="128">
                  <c:v>21.558499999999999</c:v>
                </c:pt>
                <c:pt idx="129">
                  <c:v>21.770499999999998</c:v>
                </c:pt>
                <c:pt idx="130">
                  <c:v>21.713999999999999</c:v>
                </c:pt>
                <c:pt idx="131">
                  <c:v>21.966999999999999</c:v>
                </c:pt>
                <c:pt idx="132">
                  <c:v>22.176500000000001</c:v>
                </c:pt>
                <c:pt idx="133">
                  <c:v>22.0245</c:v>
                </c:pt>
                <c:pt idx="134">
                  <c:v>22.265999999999998</c:v>
                </c:pt>
                <c:pt idx="135">
                  <c:v>22.513500000000001</c:v>
                </c:pt>
                <c:pt idx="136">
                  <c:v>22.653500000000001</c:v>
                </c:pt>
                <c:pt idx="137">
                  <c:v>22.726500000000001</c:v>
                </c:pt>
                <c:pt idx="138">
                  <c:v>22.384</c:v>
                </c:pt>
                <c:pt idx="139">
                  <c:v>21.638000000000002</c:v>
                </c:pt>
                <c:pt idx="140">
                  <c:v>20.436499999999999</c:v>
                </c:pt>
                <c:pt idx="141">
                  <c:v>18.528500000000001</c:v>
                </c:pt>
                <c:pt idx="142">
                  <c:v>16.3065</c:v>
                </c:pt>
                <c:pt idx="143">
                  <c:v>14.827</c:v>
                </c:pt>
                <c:pt idx="144">
                  <c:v>14.4885</c:v>
                </c:pt>
                <c:pt idx="145">
                  <c:v>14.182499999999999</c:v>
                </c:pt>
                <c:pt idx="146">
                  <c:v>13.843500000000001</c:v>
                </c:pt>
                <c:pt idx="147">
                  <c:v>13.647</c:v>
                </c:pt>
                <c:pt idx="148">
                  <c:v>13.7995</c:v>
                </c:pt>
                <c:pt idx="149">
                  <c:v>14.846500000000001</c:v>
                </c:pt>
                <c:pt idx="150">
                  <c:v>16.792000000000002</c:v>
                </c:pt>
                <c:pt idx="151">
                  <c:v>18.297000000000001</c:v>
                </c:pt>
                <c:pt idx="152">
                  <c:v>18.780999999999999</c:v>
                </c:pt>
                <c:pt idx="153">
                  <c:v>18.890999999999998</c:v>
                </c:pt>
                <c:pt idx="154">
                  <c:v>18.907499999999999</c:v>
                </c:pt>
                <c:pt idx="155">
                  <c:v>18.798999999999999</c:v>
                </c:pt>
                <c:pt idx="156">
                  <c:v>18.670500000000001</c:v>
                </c:pt>
                <c:pt idx="157">
                  <c:v>18.738499999999998</c:v>
                </c:pt>
                <c:pt idx="158">
                  <c:v>18.790500000000002</c:v>
                </c:pt>
                <c:pt idx="159">
                  <c:v>19.441500000000001</c:v>
                </c:pt>
                <c:pt idx="160">
                  <c:v>19.798500000000001</c:v>
                </c:pt>
                <c:pt idx="161">
                  <c:v>19.023</c:v>
                </c:pt>
                <c:pt idx="162">
                  <c:v>18.110499999999998</c:v>
                </c:pt>
                <c:pt idx="163">
                  <c:v>17.047499999999999</c:v>
                </c:pt>
                <c:pt idx="164">
                  <c:v>14.295</c:v>
                </c:pt>
                <c:pt idx="165">
                  <c:v>11.6755</c:v>
                </c:pt>
                <c:pt idx="166">
                  <c:v>9.5694999999999997</c:v>
                </c:pt>
                <c:pt idx="167">
                  <c:v>9.2654999999999994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A7D-47E6-8C8A-BAA58105C30D}"/>
            </c:ext>
          </c:extLst>
        </c:ser>
        <c:ser>
          <c:idx val="4"/>
          <c:order val="1"/>
          <c:tx>
            <c:strRef>
              <c:f>'Figure 6'!$F$3</c:f>
              <c:strCache>
                <c:ptCount val="1"/>
                <c:pt idx="0">
                  <c:v>Wind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6'!$B$4:$D$171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14">
                    <c:v>01/11/2024</c:v>
                  </c:pt>
                  <c:pt idx="38">
                    <c:v>02/11/2024</c:v>
                  </c:pt>
                  <c:pt idx="62">
                    <c:v>03/11/2024</c:v>
                  </c:pt>
                  <c:pt idx="86">
                    <c:v>04/11/2024</c:v>
                  </c:pt>
                  <c:pt idx="110">
                    <c:v>05/11/2024</c:v>
                  </c:pt>
                  <c:pt idx="134">
                    <c:v>06/11/2024</c:v>
                  </c:pt>
                  <c:pt idx="158">
                    <c:v>07/11/2024</c:v>
                  </c:pt>
                </c:lvl>
                <c:lvl>
                  <c:pt idx="15">
                    <c:v>01/11/2024</c:v>
                  </c:pt>
                  <c:pt idx="16">
                    <c:v>01/11/2024</c:v>
                  </c:pt>
                  <c:pt idx="17">
                    <c:v>01/11/2024</c:v>
                  </c:pt>
                  <c:pt idx="18">
                    <c:v>01/11/2024</c:v>
                  </c:pt>
                  <c:pt idx="39">
                    <c:v>02/11/2024</c:v>
                  </c:pt>
                  <c:pt idx="40">
                    <c:v>02/11/2024</c:v>
                  </c:pt>
                  <c:pt idx="41">
                    <c:v>02/11/2024</c:v>
                  </c:pt>
                  <c:pt idx="42">
                    <c:v>02/11/2024</c:v>
                  </c:pt>
                  <c:pt idx="43">
                    <c:v>02/11/2024</c:v>
                  </c:pt>
                  <c:pt idx="63">
                    <c:v>03/11/2024</c:v>
                  </c:pt>
                  <c:pt idx="64">
                    <c:v>03/11/2024</c:v>
                  </c:pt>
                  <c:pt idx="65">
                    <c:v>03/11/2024</c:v>
                  </c:pt>
                  <c:pt idx="66">
                    <c:v>03/11/2024</c:v>
                  </c:pt>
                  <c:pt idx="67">
                    <c:v>03/11/2024</c:v>
                  </c:pt>
                  <c:pt idx="87">
                    <c:v>04/11/2024</c:v>
                  </c:pt>
                  <c:pt idx="88">
                    <c:v>04/11/2024</c:v>
                  </c:pt>
                  <c:pt idx="89">
                    <c:v>04/11/2024</c:v>
                  </c:pt>
                  <c:pt idx="90">
                    <c:v>04/11/2024</c:v>
                  </c:pt>
                  <c:pt idx="91">
                    <c:v>04/11/2024</c:v>
                  </c:pt>
                  <c:pt idx="111">
                    <c:v>05/11/2024</c:v>
                  </c:pt>
                  <c:pt idx="112">
                    <c:v>05/11/2024</c:v>
                  </c:pt>
                  <c:pt idx="113">
                    <c:v>05/11/2024</c:v>
                  </c:pt>
                  <c:pt idx="114">
                    <c:v>05/11/2024</c:v>
                  </c:pt>
                  <c:pt idx="115">
                    <c:v>05/11/2024</c:v>
                  </c:pt>
                  <c:pt idx="135">
                    <c:v>06/11/2024</c:v>
                  </c:pt>
                  <c:pt idx="136">
                    <c:v>06/11/2024</c:v>
                  </c:pt>
                  <c:pt idx="137">
                    <c:v>06/11/2024</c:v>
                  </c:pt>
                  <c:pt idx="138">
                    <c:v>06/11/2024</c:v>
                  </c:pt>
                  <c:pt idx="139">
                    <c:v>06/11/2024</c:v>
                  </c:pt>
                  <c:pt idx="159">
                    <c:v>07/11/2024</c:v>
                  </c:pt>
                  <c:pt idx="160">
                    <c:v>07/11/2024</c:v>
                  </c:pt>
                  <c:pt idx="161">
                    <c:v>07/11/2024</c:v>
                  </c:pt>
                  <c:pt idx="162">
                    <c:v>07/11/2024</c:v>
                  </c:pt>
                </c:lvl>
              </c:multiLvlStrCache>
            </c:multiLvlStrRef>
          </c:cat>
          <c:val>
            <c:numRef>
              <c:f>'Figure 6'!$F$4:$F$171</c:f>
              <c:numCache>
                <c:formatCode>0</c:formatCode>
                <c:ptCount val="168"/>
                <c:pt idx="0">
                  <c:v>7.4904999999999999</c:v>
                </c:pt>
                <c:pt idx="1">
                  <c:v>7.91</c:v>
                </c:pt>
                <c:pt idx="2">
                  <c:v>8.4749999999999996</c:v>
                </c:pt>
                <c:pt idx="3">
                  <c:v>8.4659999999999993</c:v>
                </c:pt>
                <c:pt idx="4">
                  <c:v>8.1010000000000009</c:v>
                </c:pt>
                <c:pt idx="5">
                  <c:v>7.7454999999999998</c:v>
                </c:pt>
                <c:pt idx="6">
                  <c:v>7.61</c:v>
                </c:pt>
                <c:pt idx="7">
                  <c:v>7.1304999999999996</c:v>
                </c:pt>
                <c:pt idx="8">
                  <c:v>6.6764999999999999</c:v>
                </c:pt>
                <c:pt idx="9">
                  <c:v>6.37</c:v>
                </c:pt>
                <c:pt idx="10">
                  <c:v>6.0685000000000002</c:v>
                </c:pt>
                <c:pt idx="11">
                  <c:v>5.532</c:v>
                </c:pt>
                <c:pt idx="12">
                  <c:v>4.6825000000000001</c:v>
                </c:pt>
                <c:pt idx="13">
                  <c:v>3.8879999999999999</c:v>
                </c:pt>
                <c:pt idx="14">
                  <c:v>3.3965000000000001</c:v>
                </c:pt>
                <c:pt idx="15">
                  <c:v>2.7164999999999999</c:v>
                </c:pt>
                <c:pt idx="16">
                  <c:v>2.1844999999999999</c:v>
                </c:pt>
                <c:pt idx="17">
                  <c:v>1.7825</c:v>
                </c:pt>
                <c:pt idx="18">
                  <c:v>1.7555000000000001</c:v>
                </c:pt>
                <c:pt idx="19">
                  <c:v>1.5545</c:v>
                </c:pt>
                <c:pt idx="20">
                  <c:v>1.5075000000000001</c:v>
                </c:pt>
                <c:pt idx="21">
                  <c:v>1.7375</c:v>
                </c:pt>
                <c:pt idx="22">
                  <c:v>1.9904999999999999</c:v>
                </c:pt>
                <c:pt idx="23">
                  <c:v>2.3820000000000001</c:v>
                </c:pt>
                <c:pt idx="24">
                  <c:v>3.0430000000000001</c:v>
                </c:pt>
                <c:pt idx="25">
                  <c:v>3.5634999999999999</c:v>
                </c:pt>
                <c:pt idx="26">
                  <c:v>3.9064999999999999</c:v>
                </c:pt>
                <c:pt idx="27">
                  <c:v>4.4349999999999996</c:v>
                </c:pt>
                <c:pt idx="28">
                  <c:v>4.5129999999999999</c:v>
                </c:pt>
                <c:pt idx="29">
                  <c:v>4.8570000000000002</c:v>
                </c:pt>
                <c:pt idx="30">
                  <c:v>5.1464999999999996</c:v>
                </c:pt>
                <c:pt idx="31">
                  <c:v>5.3970000000000002</c:v>
                </c:pt>
                <c:pt idx="32">
                  <c:v>5.4954999999999998</c:v>
                </c:pt>
                <c:pt idx="33">
                  <c:v>6.0510000000000002</c:v>
                </c:pt>
                <c:pt idx="34">
                  <c:v>5.9189999999999996</c:v>
                </c:pt>
                <c:pt idx="35">
                  <c:v>5.8085000000000004</c:v>
                </c:pt>
                <c:pt idx="36">
                  <c:v>5.5209999999999999</c:v>
                </c:pt>
                <c:pt idx="37">
                  <c:v>5.2314999999999996</c:v>
                </c:pt>
                <c:pt idx="38">
                  <c:v>4.9855</c:v>
                </c:pt>
                <c:pt idx="39">
                  <c:v>4.7234999999999996</c:v>
                </c:pt>
                <c:pt idx="40">
                  <c:v>4.4915000000000003</c:v>
                </c:pt>
                <c:pt idx="41">
                  <c:v>4.3819999999999997</c:v>
                </c:pt>
                <c:pt idx="42">
                  <c:v>4.4504999999999999</c:v>
                </c:pt>
                <c:pt idx="43">
                  <c:v>4.1760000000000002</c:v>
                </c:pt>
                <c:pt idx="44">
                  <c:v>4.0095000000000001</c:v>
                </c:pt>
                <c:pt idx="45">
                  <c:v>4.0054999999999996</c:v>
                </c:pt>
                <c:pt idx="46">
                  <c:v>3.67</c:v>
                </c:pt>
                <c:pt idx="47">
                  <c:v>3.4735</c:v>
                </c:pt>
                <c:pt idx="48">
                  <c:v>3.1844999999999999</c:v>
                </c:pt>
                <c:pt idx="49">
                  <c:v>2.8984999999999999</c:v>
                </c:pt>
                <c:pt idx="50">
                  <c:v>2.8955000000000002</c:v>
                </c:pt>
                <c:pt idx="51">
                  <c:v>2.5465</c:v>
                </c:pt>
                <c:pt idx="52">
                  <c:v>2.4980000000000002</c:v>
                </c:pt>
                <c:pt idx="53">
                  <c:v>2.2835000000000001</c:v>
                </c:pt>
                <c:pt idx="54">
                  <c:v>2.0684999999999998</c:v>
                </c:pt>
                <c:pt idx="55">
                  <c:v>1.7949999999999999</c:v>
                </c:pt>
                <c:pt idx="56">
                  <c:v>1.5620000000000001</c:v>
                </c:pt>
                <c:pt idx="57">
                  <c:v>1.425</c:v>
                </c:pt>
                <c:pt idx="58">
                  <c:v>1.4165000000000001</c:v>
                </c:pt>
                <c:pt idx="59">
                  <c:v>1.3794999999999999</c:v>
                </c:pt>
                <c:pt idx="60">
                  <c:v>1.3680000000000001</c:v>
                </c:pt>
                <c:pt idx="61">
                  <c:v>1.3560000000000001</c:v>
                </c:pt>
                <c:pt idx="62">
                  <c:v>1.3574999999999999</c:v>
                </c:pt>
                <c:pt idx="63">
                  <c:v>1.5685</c:v>
                </c:pt>
                <c:pt idx="64">
                  <c:v>1.8654999999999999</c:v>
                </c:pt>
                <c:pt idx="65">
                  <c:v>2.0830000000000002</c:v>
                </c:pt>
                <c:pt idx="66">
                  <c:v>2.2570000000000001</c:v>
                </c:pt>
                <c:pt idx="67">
                  <c:v>2.3420000000000001</c:v>
                </c:pt>
                <c:pt idx="68">
                  <c:v>2.2585000000000002</c:v>
                </c:pt>
                <c:pt idx="69">
                  <c:v>2.0205000000000002</c:v>
                </c:pt>
                <c:pt idx="70">
                  <c:v>1.9325000000000001</c:v>
                </c:pt>
                <c:pt idx="71">
                  <c:v>1.7335</c:v>
                </c:pt>
                <c:pt idx="72">
                  <c:v>1.7310000000000001</c:v>
                </c:pt>
                <c:pt idx="73">
                  <c:v>1.9325000000000001</c:v>
                </c:pt>
                <c:pt idx="74">
                  <c:v>2.1215000000000002</c:v>
                </c:pt>
                <c:pt idx="75">
                  <c:v>2.2705000000000002</c:v>
                </c:pt>
                <c:pt idx="76">
                  <c:v>2.2044999999999999</c:v>
                </c:pt>
                <c:pt idx="77">
                  <c:v>2.1825000000000001</c:v>
                </c:pt>
                <c:pt idx="78">
                  <c:v>2.3304999999999998</c:v>
                </c:pt>
                <c:pt idx="79">
                  <c:v>2.6114999999999999</c:v>
                </c:pt>
                <c:pt idx="80">
                  <c:v>2.7025000000000001</c:v>
                </c:pt>
                <c:pt idx="81">
                  <c:v>2.3635000000000002</c:v>
                </c:pt>
                <c:pt idx="82">
                  <c:v>2.1355</c:v>
                </c:pt>
                <c:pt idx="83">
                  <c:v>2.0329999999999999</c:v>
                </c:pt>
                <c:pt idx="84">
                  <c:v>1.746</c:v>
                </c:pt>
                <c:pt idx="85">
                  <c:v>1.492</c:v>
                </c:pt>
                <c:pt idx="86">
                  <c:v>1.5535000000000001</c:v>
                </c:pt>
                <c:pt idx="87">
                  <c:v>1.6639999999999999</c:v>
                </c:pt>
                <c:pt idx="88">
                  <c:v>1.8414999999999999</c:v>
                </c:pt>
                <c:pt idx="89">
                  <c:v>1.9844999999999999</c:v>
                </c:pt>
                <c:pt idx="90">
                  <c:v>2.0135000000000001</c:v>
                </c:pt>
                <c:pt idx="91">
                  <c:v>2.1044999999999998</c:v>
                </c:pt>
                <c:pt idx="92">
                  <c:v>1.958</c:v>
                </c:pt>
                <c:pt idx="93">
                  <c:v>1.796</c:v>
                </c:pt>
                <c:pt idx="94">
                  <c:v>1.6065</c:v>
                </c:pt>
                <c:pt idx="95">
                  <c:v>1.4395</c:v>
                </c:pt>
                <c:pt idx="96">
                  <c:v>1.379</c:v>
                </c:pt>
                <c:pt idx="97">
                  <c:v>1.2909999999999999</c:v>
                </c:pt>
                <c:pt idx="98">
                  <c:v>1.323</c:v>
                </c:pt>
                <c:pt idx="99">
                  <c:v>1.3095000000000001</c:v>
                </c:pt>
                <c:pt idx="100">
                  <c:v>1.2725</c:v>
                </c:pt>
                <c:pt idx="101">
                  <c:v>1.2084999999999999</c:v>
                </c:pt>
                <c:pt idx="102">
                  <c:v>1.2605</c:v>
                </c:pt>
                <c:pt idx="103">
                  <c:v>1.1585000000000001</c:v>
                </c:pt>
                <c:pt idx="104">
                  <c:v>1.071</c:v>
                </c:pt>
                <c:pt idx="105">
                  <c:v>1.0669999999999999</c:v>
                </c:pt>
                <c:pt idx="106">
                  <c:v>1.0269999999999999</c:v>
                </c:pt>
                <c:pt idx="107">
                  <c:v>1.2749999999999999</c:v>
                </c:pt>
                <c:pt idx="108">
                  <c:v>1.2569999999999999</c:v>
                </c:pt>
                <c:pt idx="109">
                  <c:v>1.3425</c:v>
                </c:pt>
                <c:pt idx="110">
                  <c:v>1.3414999999999999</c:v>
                </c:pt>
                <c:pt idx="111">
                  <c:v>1.272</c:v>
                </c:pt>
                <c:pt idx="112">
                  <c:v>1.33</c:v>
                </c:pt>
                <c:pt idx="113">
                  <c:v>1.4515</c:v>
                </c:pt>
                <c:pt idx="114">
                  <c:v>1.6225000000000001</c:v>
                </c:pt>
                <c:pt idx="115">
                  <c:v>1.9870000000000001</c:v>
                </c:pt>
                <c:pt idx="116">
                  <c:v>2.1945000000000001</c:v>
                </c:pt>
                <c:pt idx="117">
                  <c:v>2.286</c:v>
                </c:pt>
                <c:pt idx="118">
                  <c:v>2.2244999999999999</c:v>
                </c:pt>
                <c:pt idx="119">
                  <c:v>2.3635000000000002</c:v>
                </c:pt>
                <c:pt idx="120">
                  <c:v>2.5960000000000001</c:v>
                </c:pt>
                <c:pt idx="121">
                  <c:v>2.665</c:v>
                </c:pt>
                <c:pt idx="122">
                  <c:v>2.649</c:v>
                </c:pt>
                <c:pt idx="123">
                  <c:v>2.7105000000000001</c:v>
                </c:pt>
                <c:pt idx="124">
                  <c:v>2.976</c:v>
                </c:pt>
                <c:pt idx="125">
                  <c:v>3.145</c:v>
                </c:pt>
                <c:pt idx="126">
                  <c:v>3.2149999999999999</c:v>
                </c:pt>
                <c:pt idx="127">
                  <c:v>3.5465</c:v>
                </c:pt>
                <c:pt idx="128">
                  <c:v>3.4550000000000001</c:v>
                </c:pt>
                <c:pt idx="129">
                  <c:v>3.2515000000000001</c:v>
                </c:pt>
                <c:pt idx="130">
                  <c:v>3.2210000000000001</c:v>
                </c:pt>
                <c:pt idx="131">
                  <c:v>3.1284999999999998</c:v>
                </c:pt>
                <c:pt idx="132">
                  <c:v>3.08</c:v>
                </c:pt>
                <c:pt idx="133">
                  <c:v>2.8755000000000002</c:v>
                </c:pt>
                <c:pt idx="134">
                  <c:v>2.7770000000000001</c:v>
                </c:pt>
                <c:pt idx="135">
                  <c:v>2.7765</c:v>
                </c:pt>
                <c:pt idx="136">
                  <c:v>3.2040000000000002</c:v>
                </c:pt>
                <c:pt idx="137">
                  <c:v>3.6655000000000002</c:v>
                </c:pt>
                <c:pt idx="138">
                  <c:v>4.0540000000000003</c:v>
                </c:pt>
                <c:pt idx="139">
                  <c:v>4.3959999999999999</c:v>
                </c:pt>
                <c:pt idx="140">
                  <c:v>4.8345000000000002</c:v>
                </c:pt>
                <c:pt idx="141">
                  <c:v>5.0140000000000002</c:v>
                </c:pt>
                <c:pt idx="142">
                  <c:v>5.0475000000000003</c:v>
                </c:pt>
                <c:pt idx="143">
                  <c:v>4.8620000000000001</c:v>
                </c:pt>
                <c:pt idx="144">
                  <c:v>4.7835000000000001</c:v>
                </c:pt>
                <c:pt idx="145">
                  <c:v>4.9470000000000001</c:v>
                </c:pt>
                <c:pt idx="146">
                  <c:v>5.0895000000000001</c:v>
                </c:pt>
                <c:pt idx="147">
                  <c:v>5.532</c:v>
                </c:pt>
                <c:pt idx="148">
                  <c:v>5.8479999999999999</c:v>
                </c:pt>
                <c:pt idx="149">
                  <c:v>6.4885000000000002</c:v>
                </c:pt>
                <c:pt idx="150">
                  <c:v>7.2060000000000004</c:v>
                </c:pt>
                <c:pt idx="151">
                  <c:v>7.7474999999999996</c:v>
                </c:pt>
                <c:pt idx="152">
                  <c:v>7.9089999999999998</c:v>
                </c:pt>
                <c:pt idx="153">
                  <c:v>8.0719999999999992</c:v>
                </c:pt>
                <c:pt idx="154">
                  <c:v>8.1989999999999998</c:v>
                </c:pt>
                <c:pt idx="155">
                  <c:v>8.093</c:v>
                </c:pt>
                <c:pt idx="156">
                  <c:v>8.0954999999999995</c:v>
                </c:pt>
                <c:pt idx="157">
                  <c:v>8.4115000000000002</c:v>
                </c:pt>
                <c:pt idx="158">
                  <c:v>8.5995000000000008</c:v>
                </c:pt>
                <c:pt idx="159">
                  <c:v>8.6039999999999992</c:v>
                </c:pt>
                <c:pt idx="160">
                  <c:v>8.6854999999999993</c:v>
                </c:pt>
                <c:pt idx="161">
                  <c:v>8.8629999999999995</c:v>
                </c:pt>
                <c:pt idx="162">
                  <c:v>8.9024999999999999</c:v>
                </c:pt>
                <c:pt idx="163">
                  <c:v>8.7104999999999997</c:v>
                </c:pt>
                <c:pt idx="164">
                  <c:v>8.3695000000000004</c:v>
                </c:pt>
                <c:pt idx="165">
                  <c:v>7.7904999999999998</c:v>
                </c:pt>
                <c:pt idx="166">
                  <c:v>7.3949999999999996</c:v>
                </c:pt>
                <c:pt idx="167">
                  <c:v>6.7915000000000001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A7D-47E6-8C8A-BAA58105C30D}"/>
            </c:ext>
          </c:extLst>
        </c:ser>
        <c:ser>
          <c:idx val="5"/>
          <c:order val="2"/>
          <c:tx>
            <c:strRef>
              <c:f>'Figure 6'!$G$3</c:f>
              <c:strCache>
                <c:ptCount val="1"/>
                <c:pt idx="0">
                  <c:v>Imports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6'!$B$4:$D$171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14">
                    <c:v>01/11/2024</c:v>
                  </c:pt>
                  <c:pt idx="38">
                    <c:v>02/11/2024</c:v>
                  </c:pt>
                  <c:pt idx="62">
                    <c:v>03/11/2024</c:v>
                  </c:pt>
                  <c:pt idx="86">
                    <c:v>04/11/2024</c:v>
                  </c:pt>
                  <c:pt idx="110">
                    <c:v>05/11/2024</c:v>
                  </c:pt>
                  <c:pt idx="134">
                    <c:v>06/11/2024</c:v>
                  </c:pt>
                  <c:pt idx="158">
                    <c:v>07/11/2024</c:v>
                  </c:pt>
                </c:lvl>
                <c:lvl>
                  <c:pt idx="15">
                    <c:v>01/11/2024</c:v>
                  </c:pt>
                  <c:pt idx="16">
                    <c:v>01/11/2024</c:v>
                  </c:pt>
                  <c:pt idx="17">
                    <c:v>01/11/2024</c:v>
                  </c:pt>
                  <c:pt idx="18">
                    <c:v>01/11/2024</c:v>
                  </c:pt>
                  <c:pt idx="39">
                    <c:v>02/11/2024</c:v>
                  </c:pt>
                  <c:pt idx="40">
                    <c:v>02/11/2024</c:v>
                  </c:pt>
                  <c:pt idx="41">
                    <c:v>02/11/2024</c:v>
                  </c:pt>
                  <c:pt idx="42">
                    <c:v>02/11/2024</c:v>
                  </c:pt>
                  <c:pt idx="43">
                    <c:v>02/11/2024</c:v>
                  </c:pt>
                  <c:pt idx="63">
                    <c:v>03/11/2024</c:v>
                  </c:pt>
                  <c:pt idx="64">
                    <c:v>03/11/2024</c:v>
                  </c:pt>
                  <c:pt idx="65">
                    <c:v>03/11/2024</c:v>
                  </c:pt>
                  <c:pt idx="66">
                    <c:v>03/11/2024</c:v>
                  </c:pt>
                  <c:pt idx="67">
                    <c:v>03/11/2024</c:v>
                  </c:pt>
                  <c:pt idx="87">
                    <c:v>04/11/2024</c:v>
                  </c:pt>
                  <c:pt idx="88">
                    <c:v>04/11/2024</c:v>
                  </c:pt>
                  <c:pt idx="89">
                    <c:v>04/11/2024</c:v>
                  </c:pt>
                  <c:pt idx="90">
                    <c:v>04/11/2024</c:v>
                  </c:pt>
                  <c:pt idx="91">
                    <c:v>04/11/2024</c:v>
                  </c:pt>
                  <c:pt idx="111">
                    <c:v>05/11/2024</c:v>
                  </c:pt>
                  <c:pt idx="112">
                    <c:v>05/11/2024</c:v>
                  </c:pt>
                  <c:pt idx="113">
                    <c:v>05/11/2024</c:v>
                  </c:pt>
                  <c:pt idx="114">
                    <c:v>05/11/2024</c:v>
                  </c:pt>
                  <c:pt idx="115">
                    <c:v>05/11/2024</c:v>
                  </c:pt>
                  <c:pt idx="135">
                    <c:v>06/11/2024</c:v>
                  </c:pt>
                  <c:pt idx="136">
                    <c:v>06/11/2024</c:v>
                  </c:pt>
                  <c:pt idx="137">
                    <c:v>06/11/2024</c:v>
                  </c:pt>
                  <c:pt idx="138">
                    <c:v>06/11/2024</c:v>
                  </c:pt>
                  <c:pt idx="139">
                    <c:v>06/11/2024</c:v>
                  </c:pt>
                  <c:pt idx="159">
                    <c:v>07/11/2024</c:v>
                  </c:pt>
                  <c:pt idx="160">
                    <c:v>07/11/2024</c:v>
                  </c:pt>
                  <c:pt idx="161">
                    <c:v>07/11/2024</c:v>
                  </c:pt>
                  <c:pt idx="162">
                    <c:v>07/11/2024</c:v>
                  </c:pt>
                </c:lvl>
              </c:multiLvlStrCache>
            </c:multiLvlStrRef>
          </c:cat>
          <c:val>
            <c:numRef>
              <c:f>'Figure 6'!$G$4:$G$171</c:f>
              <c:numCache>
                <c:formatCode>0</c:formatCode>
                <c:ptCount val="168"/>
                <c:pt idx="0">
                  <c:v>6.5780000000000003</c:v>
                </c:pt>
                <c:pt idx="1">
                  <c:v>6.6050000000000004</c:v>
                </c:pt>
                <c:pt idx="2">
                  <c:v>6.4870000000000001</c:v>
                </c:pt>
                <c:pt idx="3">
                  <c:v>6.2919999999999998</c:v>
                </c:pt>
                <c:pt idx="4">
                  <c:v>6.056</c:v>
                </c:pt>
                <c:pt idx="5">
                  <c:v>5.8639999999999999</c:v>
                </c:pt>
                <c:pt idx="6">
                  <c:v>5.8659999999999997</c:v>
                </c:pt>
                <c:pt idx="7">
                  <c:v>5.843</c:v>
                </c:pt>
                <c:pt idx="8">
                  <c:v>5.66</c:v>
                </c:pt>
                <c:pt idx="9">
                  <c:v>5.6449999999999996</c:v>
                </c:pt>
                <c:pt idx="10">
                  <c:v>5.9429999999999996</c:v>
                </c:pt>
                <c:pt idx="11">
                  <c:v>6.0339999999999998</c:v>
                </c:pt>
                <c:pt idx="12">
                  <c:v>6.0270000000000001</c:v>
                </c:pt>
                <c:pt idx="13">
                  <c:v>5.8250000000000002</c:v>
                </c:pt>
                <c:pt idx="14">
                  <c:v>5.8940000000000001</c:v>
                </c:pt>
                <c:pt idx="15">
                  <c:v>6.3869999999999996</c:v>
                </c:pt>
                <c:pt idx="16">
                  <c:v>6.3490000000000002</c:v>
                </c:pt>
                <c:pt idx="17">
                  <c:v>6.3529999999999998</c:v>
                </c:pt>
                <c:pt idx="18">
                  <c:v>6.5540000000000003</c:v>
                </c:pt>
                <c:pt idx="19">
                  <c:v>6.625</c:v>
                </c:pt>
                <c:pt idx="20">
                  <c:v>6.5170000000000003</c:v>
                </c:pt>
                <c:pt idx="21">
                  <c:v>6.4690000000000003</c:v>
                </c:pt>
                <c:pt idx="22">
                  <c:v>6.72</c:v>
                </c:pt>
                <c:pt idx="23">
                  <c:v>6.7309999999999999</c:v>
                </c:pt>
                <c:pt idx="24">
                  <c:v>6.6029999999999998</c:v>
                </c:pt>
                <c:pt idx="25">
                  <c:v>6.468</c:v>
                </c:pt>
                <c:pt idx="26">
                  <c:v>6.21</c:v>
                </c:pt>
                <c:pt idx="27">
                  <c:v>5.04</c:v>
                </c:pt>
                <c:pt idx="28">
                  <c:v>4.101</c:v>
                </c:pt>
                <c:pt idx="29">
                  <c:v>4.3049999999999997</c:v>
                </c:pt>
                <c:pt idx="30">
                  <c:v>5.2629999999999999</c:v>
                </c:pt>
                <c:pt idx="31">
                  <c:v>6.258</c:v>
                </c:pt>
                <c:pt idx="32">
                  <c:v>6.4050000000000002</c:v>
                </c:pt>
                <c:pt idx="33">
                  <c:v>6.35</c:v>
                </c:pt>
                <c:pt idx="34">
                  <c:v>6.4089999999999998</c:v>
                </c:pt>
                <c:pt idx="35">
                  <c:v>6.0010000000000003</c:v>
                </c:pt>
                <c:pt idx="36">
                  <c:v>4.766</c:v>
                </c:pt>
                <c:pt idx="37">
                  <c:v>4.0679999999999996</c:v>
                </c:pt>
                <c:pt idx="38">
                  <c:v>4.1769999999999996</c:v>
                </c:pt>
                <c:pt idx="39">
                  <c:v>4.24</c:v>
                </c:pt>
                <c:pt idx="40">
                  <c:v>4.1440000000000001</c:v>
                </c:pt>
                <c:pt idx="41">
                  <c:v>3.9180000000000001</c:v>
                </c:pt>
                <c:pt idx="42">
                  <c:v>4.133</c:v>
                </c:pt>
                <c:pt idx="43">
                  <c:v>4.8529999999999998</c:v>
                </c:pt>
                <c:pt idx="44">
                  <c:v>5.3970000000000002</c:v>
                </c:pt>
                <c:pt idx="45">
                  <c:v>5.9089999999999998</c:v>
                </c:pt>
                <c:pt idx="46">
                  <c:v>6.2690000000000001</c:v>
                </c:pt>
                <c:pt idx="47">
                  <c:v>6.3789999999999996</c:v>
                </c:pt>
                <c:pt idx="48">
                  <c:v>6.3879999999999999</c:v>
                </c:pt>
                <c:pt idx="49">
                  <c:v>6.2510000000000003</c:v>
                </c:pt>
                <c:pt idx="50">
                  <c:v>6.0039999999999996</c:v>
                </c:pt>
                <c:pt idx="51">
                  <c:v>5.6340000000000003</c:v>
                </c:pt>
                <c:pt idx="52">
                  <c:v>5.5209999999999999</c:v>
                </c:pt>
                <c:pt idx="53">
                  <c:v>5.78</c:v>
                </c:pt>
                <c:pt idx="54">
                  <c:v>5.8739999999999997</c:v>
                </c:pt>
                <c:pt idx="55">
                  <c:v>5.9329999999999998</c:v>
                </c:pt>
                <c:pt idx="56">
                  <c:v>6.2569999999999997</c:v>
                </c:pt>
                <c:pt idx="57">
                  <c:v>6.452</c:v>
                </c:pt>
                <c:pt idx="58">
                  <c:v>6.4169999999999998</c:v>
                </c:pt>
                <c:pt idx="59">
                  <c:v>6.4169999999999998</c:v>
                </c:pt>
                <c:pt idx="60">
                  <c:v>6.4080000000000004</c:v>
                </c:pt>
                <c:pt idx="61">
                  <c:v>6.3289999999999997</c:v>
                </c:pt>
                <c:pt idx="62">
                  <c:v>6.2309999999999999</c:v>
                </c:pt>
                <c:pt idx="63">
                  <c:v>6.3</c:v>
                </c:pt>
                <c:pt idx="64">
                  <c:v>6.2709999999999999</c:v>
                </c:pt>
                <c:pt idx="65">
                  <c:v>5.9989999999999997</c:v>
                </c:pt>
                <c:pt idx="66">
                  <c:v>5.8390000000000004</c:v>
                </c:pt>
                <c:pt idx="67">
                  <c:v>6.0369999999999999</c:v>
                </c:pt>
                <c:pt idx="68">
                  <c:v>6.1529999999999996</c:v>
                </c:pt>
                <c:pt idx="69">
                  <c:v>5.7089999999999996</c:v>
                </c:pt>
                <c:pt idx="70">
                  <c:v>5.3259999999999996</c:v>
                </c:pt>
                <c:pt idx="71">
                  <c:v>5.2140000000000004</c:v>
                </c:pt>
                <c:pt idx="72">
                  <c:v>4.7830000000000004</c:v>
                </c:pt>
                <c:pt idx="73">
                  <c:v>4.1769999999999996</c:v>
                </c:pt>
                <c:pt idx="74">
                  <c:v>3.694</c:v>
                </c:pt>
                <c:pt idx="75">
                  <c:v>3.42</c:v>
                </c:pt>
                <c:pt idx="76">
                  <c:v>2.948</c:v>
                </c:pt>
                <c:pt idx="77">
                  <c:v>2.762</c:v>
                </c:pt>
                <c:pt idx="78">
                  <c:v>3.351</c:v>
                </c:pt>
                <c:pt idx="79">
                  <c:v>4.3659999999999997</c:v>
                </c:pt>
                <c:pt idx="80">
                  <c:v>5.1920000000000002</c:v>
                </c:pt>
                <c:pt idx="81">
                  <c:v>5.1829999999999998</c:v>
                </c:pt>
                <c:pt idx="82">
                  <c:v>5.4379999999999997</c:v>
                </c:pt>
                <c:pt idx="83">
                  <c:v>5.5659999999999998</c:v>
                </c:pt>
                <c:pt idx="84">
                  <c:v>4.8029999999999999</c:v>
                </c:pt>
                <c:pt idx="85">
                  <c:v>4.2119999999999997</c:v>
                </c:pt>
                <c:pt idx="86">
                  <c:v>4.2210000000000001</c:v>
                </c:pt>
                <c:pt idx="87">
                  <c:v>4.4109999999999996</c:v>
                </c:pt>
                <c:pt idx="88">
                  <c:v>4.8209999999999997</c:v>
                </c:pt>
                <c:pt idx="89">
                  <c:v>5.1260000000000003</c:v>
                </c:pt>
                <c:pt idx="90">
                  <c:v>4.97</c:v>
                </c:pt>
                <c:pt idx="91">
                  <c:v>4.4050000000000002</c:v>
                </c:pt>
                <c:pt idx="92">
                  <c:v>3.4209999999999998</c:v>
                </c:pt>
                <c:pt idx="93">
                  <c:v>2.5489999999999999</c:v>
                </c:pt>
                <c:pt idx="94">
                  <c:v>2.2850000000000001</c:v>
                </c:pt>
                <c:pt idx="95">
                  <c:v>2.3325</c:v>
                </c:pt>
                <c:pt idx="96">
                  <c:v>2.4035000000000002</c:v>
                </c:pt>
                <c:pt idx="97">
                  <c:v>2.2934999999999999</c:v>
                </c:pt>
                <c:pt idx="98">
                  <c:v>2.3290000000000002</c:v>
                </c:pt>
                <c:pt idx="99">
                  <c:v>2.359</c:v>
                </c:pt>
                <c:pt idx="100">
                  <c:v>2.3374999999999999</c:v>
                </c:pt>
                <c:pt idx="101">
                  <c:v>2.3940000000000001</c:v>
                </c:pt>
                <c:pt idx="102">
                  <c:v>3.0529999999999999</c:v>
                </c:pt>
                <c:pt idx="103">
                  <c:v>4.4595000000000002</c:v>
                </c:pt>
                <c:pt idx="104">
                  <c:v>5.1755000000000004</c:v>
                </c:pt>
                <c:pt idx="105">
                  <c:v>5.0540000000000003</c:v>
                </c:pt>
                <c:pt idx="106">
                  <c:v>4.8019999999999996</c:v>
                </c:pt>
                <c:pt idx="107">
                  <c:v>4.8109999999999999</c:v>
                </c:pt>
                <c:pt idx="108">
                  <c:v>4.0990000000000002</c:v>
                </c:pt>
                <c:pt idx="109">
                  <c:v>3.1659999999999999</c:v>
                </c:pt>
                <c:pt idx="110">
                  <c:v>3.3340000000000001</c:v>
                </c:pt>
                <c:pt idx="111">
                  <c:v>3.7719999999999998</c:v>
                </c:pt>
                <c:pt idx="112">
                  <c:v>3.7730000000000001</c:v>
                </c:pt>
                <c:pt idx="113">
                  <c:v>3.6840000000000002</c:v>
                </c:pt>
                <c:pt idx="114">
                  <c:v>3.0750000000000002</c:v>
                </c:pt>
                <c:pt idx="115">
                  <c:v>2.383</c:v>
                </c:pt>
                <c:pt idx="116">
                  <c:v>2.0049999999999999</c:v>
                </c:pt>
                <c:pt idx="117">
                  <c:v>1.84</c:v>
                </c:pt>
                <c:pt idx="118">
                  <c:v>1.9510000000000001</c:v>
                </c:pt>
                <c:pt idx="119">
                  <c:v>1.9470000000000001</c:v>
                </c:pt>
                <c:pt idx="120">
                  <c:v>2.016</c:v>
                </c:pt>
                <c:pt idx="121">
                  <c:v>2.1015000000000001</c:v>
                </c:pt>
                <c:pt idx="122">
                  <c:v>2.1629999999999998</c:v>
                </c:pt>
                <c:pt idx="123">
                  <c:v>2.1960000000000002</c:v>
                </c:pt>
                <c:pt idx="124">
                  <c:v>2.149</c:v>
                </c:pt>
                <c:pt idx="125">
                  <c:v>2.1745000000000001</c:v>
                </c:pt>
                <c:pt idx="126">
                  <c:v>2.3075000000000001</c:v>
                </c:pt>
                <c:pt idx="127">
                  <c:v>2.5169999999999999</c:v>
                </c:pt>
                <c:pt idx="128">
                  <c:v>2.6429999999999998</c:v>
                </c:pt>
                <c:pt idx="129">
                  <c:v>2.7429999999999999</c:v>
                </c:pt>
                <c:pt idx="130">
                  <c:v>2.9255</c:v>
                </c:pt>
                <c:pt idx="131">
                  <c:v>3.0465</c:v>
                </c:pt>
                <c:pt idx="132">
                  <c:v>3.1240000000000001</c:v>
                </c:pt>
                <c:pt idx="133">
                  <c:v>3.1749999999999998</c:v>
                </c:pt>
                <c:pt idx="134">
                  <c:v>3.2709999999999999</c:v>
                </c:pt>
                <c:pt idx="135">
                  <c:v>3.3690000000000002</c:v>
                </c:pt>
                <c:pt idx="136">
                  <c:v>3.2210000000000001</c:v>
                </c:pt>
                <c:pt idx="137">
                  <c:v>3.1040000000000001</c:v>
                </c:pt>
                <c:pt idx="138">
                  <c:v>2.9249999999999998</c:v>
                </c:pt>
                <c:pt idx="139">
                  <c:v>2.222</c:v>
                </c:pt>
                <c:pt idx="140">
                  <c:v>2.0249999999999999</c:v>
                </c:pt>
                <c:pt idx="141">
                  <c:v>2.8149999999999999</c:v>
                </c:pt>
                <c:pt idx="142">
                  <c:v>3.4575</c:v>
                </c:pt>
                <c:pt idx="143">
                  <c:v>3.5059999999999998</c:v>
                </c:pt>
                <c:pt idx="144">
                  <c:v>3.3165</c:v>
                </c:pt>
                <c:pt idx="145">
                  <c:v>3.0325000000000002</c:v>
                </c:pt>
                <c:pt idx="146">
                  <c:v>2.8959999999999999</c:v>
                </c:pt>
                <c:pt idx="147">
                  <c:v>2.8334999999999999</c:v>
                </c:pt>
                <c:pt idx="148">
                  <c:v>2.8005</c:v>
                </c:pt>
                <c:pt idx="149">
                  <c:v>2.524</c:v>
                </c:pt>
                <c:pt idx="150">
                  <c:v>2.4119999999999999</c:v>
                </c:pt>
                <c:pt idx="151">
                  <c:v>2.3530000000000002</c:v>
                </c:pt>
                <c:pt idx="152">
                  <c:v>2.2069999999999999</c:v>
                </c:pt>
                <c:pt idx="153">
                  <c:v>2.0185</c:v>
                </c:pt>
                <c:pt idx="154">
                  <c:v>2.29</c:v>
                </c:pt>
                <c:pt idx="155">
                  <c:v>2.806</c:v>
                </c:pt>
                <c:pt idx="156">
                  <c:v>2.8610000000000002</c:v>
                </c:pt>
                <c:pt idx="157">
                  <c:v>2.8620000000000001</c:v>
                </c:pt>
                <c:pt idx="158">
                  <c:v>2.9159999999999999</c:v>
                </c:pt>
                <c:pt idx="159">
                  <c:v>2.339</c:v>
                </c:pt>
                <c:pt idx="160">
                  <c:v>1.754</c:v>
                </c:pt>
                <c:pt idx="161">
                  <c:v>2.0590000000000002</c:v>
                </c:pt>
                <c:pt idx="162">
                  <c:v>2.0619999999999998</c:v>
                </c:pt>
                <c:pt idx="163">
                  <c:v>1.516</c:v>
                </c:pt>
                <c:pt idx="164">
                  <c:v>1.4079999999999999</c:v>
                </c:pt>
                <c:pt idx="165">
                  <c:v>1.88</c:v>
                </c:pt>
                <c:pt idx="166">
                  <c:v>2.4140000000000001</c:v>
                </c:pt>
                <c:pt idx="167">
                  <c:v>2.7995000000000001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7D-47E6-8C8A-BAA58105C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7314528"/>
        <c:axId val="847315008"/>
        <c:extLst/>
      </c:lineChart>
      <c:catAx>
        <c:axId val="8473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5008"/>
        <c:crosses val="autoZero"/>
        <c:auto val="1"/>
        <c:lblAlgn val="ctr"/>
        <c:lblOffset val="100"/>
        <c:tickLblSkip val="4"/>
        <c:tickMarkSkip val="48"/>
        <c:noMultiLvlLbl val="0"/>
      </c:catAx>
      <c:valAx>
        <c:axId val="8473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4528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Half Hourly 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 panose="00000500000000000000" pitchFamily="2" charset="0"/>
              </a:rPr>
              <a:t>Generation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 in 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 panose="00000500000000000000" pitchFamily="2" charset="0"/>
                <a:ea typeface="ADLaM Display" panose="020F0502020204030204" pitchFamily="2" charset="0"/>
                <a:cs typeface="ADLaM Display" panose="020F0502020204030204" pitchFamily="2" charset="0"/>
              </a:rPr>
              <a:t>November</a:t>
            </a:r>
            <a:r>
              <a:rPr lang="en-IN" sz="1100" b="0" i="0" u="none" strike="noStrike" kern="1200" spc="0" baseline="0" dirty="0">
                <a:solidFill>
                  <a:srgbClr val="575756"/>
                </a:solidFill>
                <a:latin typeface="Tenorite"/>
              </a:rPr>
              <a:t> </a:t>
            </a:r>
            <a:r>
              <a:rPr kumimoji="0" lang="en-IN" sz="1100" b="0" i="0" u="none" strike="noStrike" kern="1200" cap="none" spc="0" normalizeH="0" baseline="0" noProof="0" dirty="0">
                <a:ln>
                  <a:noFill/>
                </a:ln>
                <a:solidFill>
                  <a:srgbClr val="575756"/>
                </a:solidFill>
                <a:effectLst/>
                <a:uLnTx/>
                <a:uFillTx/>
                <a:latin typeface="Tenorite"/>
              </a:rPr>
              <a:t>2024 – 18/11/24 – 24/11/24 (GW)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3"/>
          <c:tx>
            <c:strRef>
              <c:f>'Figure 6'!$AB$3</c:f>
              <c:strCache>
                <c:ptCount val="1"/>
                <c:pt idx="0">
                  <c:v>Gas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6'!$Y$4:$AA$171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13">
                    <c:v>18/11/2024</c:v>
                  </c:pt>
                  <c:pt idx="37">
                    <c:v>19/11/2024</c:v>
                  </c:pt>
                  <c:pt idx="61">
                    <c:v>20/11/2024</c:v>
                  </c:pt>
                  <c:pt idx="85">
                    <c:v>21/11/2024</c:v>
                  </c:pt>
                  <c:pt idx="109">
                    <c:v>22/11/2024</c:v>
                  </c:pt>
                  <c:pt idx="133">
                    <c:v>23/11/2024</c:v>
                  </c:pt>
                  <c:pt idx="157">
                    <c:v>24/11/2024</c:v>
                  </c:pt>
                </c:lvl>
                <c:lvl>
                  <c:pt idx="14">
                    <c:v>18/11/2024</c:v>
                  </c:pt>
                  <c:pt idx="15">
                    <c:v>18/11/2024</c:v>
                  </c:pt>
                  <c:pt idx="16">
                    <c:v>18/11/2024</c:v>
                  </c:pt>
                  <c:pt idx="17">
                    <c:v>18/11/2024</c:v>
                  </c:pt>
                  <c:pt idx="38">
                    <c:v>19/11/2024</c:v>
                  </c:pt>
                  <c:pt idx="39">
                    <c:v>19/11/2024</c:v>
                  </c:pt>
                  <c:pt idx="40">
                    <c:v>19/11/2024</c:v>
                  </c:pt>
                  <c:pt idx="41">
                    <c:v>19/11/2024</c:v>
                  </c:pt>
                  <c:pt idx="62">
                    <c:v>20/11/2024</c:v>
                  </c:pt>
                  <c:pt idx="63">
                    <c:v>20/11/2024</c:v>
                  </c:pt>
                  <c:pt idx="64">
                    <c:v>20/11/2024</c:v>
                  </c:pt>
                  <c:pt idx="65">
                    <c:v>20/11/2024</c:v>
                  </c:pt>
                  <c:pt idx="86">
                    <c:v>21/11/2024</c:v>
                  </c:pt>
                  <c:pt idx="87">
                    <c:v>21/11/2024</c:v>
                  </c:pt>
                  <c:pt idx="88">
                    <c:v>21/11/2024</c:v>
                  </c:pt>
                  <c:pt idx="89">
                    <c:v>21/11/2024</c:v>
                  </c:pt>
                  <c:pt idx="110">
                    <c:v>22/11/2024</c:v>
                  </c:pt>
                  <c:pt idx="111">
                    <c:v>22/11/2024</c:v>
                  </c:pt>
                  <c:pt idx="112">
                    <c:v>22/11/2024</c:v>
                  </c:pt>
                  <c:pt idx="113">
                    <c:v>22/11/2024</c:v>
                  </c:pt>
                  <c:pt idx="134">
                    <c:v>23/11/2024</c:v>
                  </c:pt>
                  <c:pt idx="135">
                    <c:v>23/11/2024</c:v>
                  </c:pt>
                  <c:pt idx="136">
                    <c:v>23/11/2024</c:v>
                  </c:pt>
                  <c:pt idx="137">
                    <c:v>23/11/2024</c:v>
                  </c:pt>
                  <c:pt idx="158">
                    <c:v>24/11/2024</c:v>
                  </c:pt>
                  <c:pt idx="159">
                    <c:v>24/11/2024</c:v>
                  </c:pt>
                  <c:pt idx="160">
                    <c:v>24/11/2024</c:v>
                  </c:pt>
                </c:lvl>
              </c:multiLvlStrCache>
            </c:multiLvlStrRef>
          </c:cat>
          <c:val>
            <c:numRef>
              <c:f>'Figure 6'!$AB$4:$AB$171</c:f>
              <c:numCache>
                <c:formatCode>0</c:formatCode>
                <c:ptCount val="168"/>
                <c:pt idx="0">
                  <c:v>3.512</c:v>
                </c:pt>
                <c:pt idx="1">
                  <c:v>3.5205000000000002</c:v>
                </c:pt>
                <c:pt idx="2">
                  <c:v>3.7364999999999999</c:v>
                </c:pt>
                <c:pt idx="3">
                  <c:v>5.0129999999999999</c:v>
                </c:pt>
                <c:pt idx="4">
                  <c:v>10.0345</c:v>
                </c:pt>
                <c:pt idx="5">
                  <c:v>16.375499999999999</c:v>
                </c:pt>
                <c:pt idx="6">
                  <c:v>19.217500000000001</c:v>
                </c:pt>
                <c:pt idx="7">
                  <c:v>20.139500000000002</c:v>
                </c:pt>
                <c:pt idx="8">
                  <c:v>20.367999999999999</c:v>
                </c:pt>
                <c:pt idx="9">
                  <c:v>21.140499999999999</c:v>
                </c:pt>
                <c:pt idx="10">
                  <c:v>21.661999999999999</c:v>
                </c:pt>
                <c:pt idx="11">
                  <c:v>21.743500000000001</c:v>
                </c:pt>
                <c:pt idx="12">
                  <c:v>22.208500000000001</c:v>
                </c:pt>
                <c:pt idx="13">
                  <c:v>22.281500000000001</c:v>
                </c:pt>
                <c:pt idx="14">
                  <c:v>22.861499999999999</c:v>
                </c:pt>
                <c:pt idx="15">
                  <c:v>23.119499999999999</c:v>
                </c:pt>
                <c:pt idx="16">
                  <c:v>22.642499999999998</c:v>
                </c:pt>
                <c:pt idx="17">
                  <c:v>21.584499999999998</c:v>
                </c:pt>
                <c:pt idx="18">
                  <c:v>19.762499999999999</c:v>
                </c:pt>
                <c:pt idx="19">
                  <c:v>17.808499999999999</c:v>
                </c:pt>
                <c:pt idx="20">
                  <c:v>12.9185</c:v>
                </c:pt>
                <c:pt idx="21">
                  <c:v>7.96</c:v>
                </c:pt>
                <c:pt idx="22">
                  <c:v>4.5789999999999997</c:v>
                </c:pt>
                <c:pt idx="23">
                  <c:v>4.3345000000000002</c:v>
                </c:pt>
                <c:pt idx="24">
                  <c:v>4.375</c:v>
                </c:pt>
                <c:pt idx="25">
                  <c:v>4.0015000000000001</c:v>
                </c:pt>
                <c:pt idx="26">
                  <c:v>3.55</c:v>
                </c:pt>
                <c:pt idx="27">
                  <c:v>3.7835000000000001</c:v>
                </c:pt>
                <c:pt idx="28">
                  <c:v>6.1464999999999996</c:v>
                </c:pt>
                <c:pt idx="29">
                  <c:v>12.4125</c:v>
                </c:pt>
                <c:pt idx="30">
                  <c:v>17.0075</c:v>
                </c:pt>
                <c:pt idx="31">
                  <c:v>17.440999999999999</c:v>
                </c:pt>
                <c:pt idx="32">
                  <c:v>17.713999999999999</c:v>
                </c:pt>
                <c:pt idx="33">
                  <c:v>18.082000000000001</c:v>
                </c:pt>
                <c:pt idx="34">
                  <c:v>18.41</c:v>
                </c:pt>
                <c:pt idx="35">
                  <c:v>18.32</c:v>
                </c:pt>
                <c:pt idx="36">
                  <c:v>18.2685</c:v>
                </c:pt>
                <c:pt idx="37">
                  <c:v>18.293500000000002</c:v>
                </c:pt>
                <c:pt idx="38">
                  <c:v>18.2545</c:v>
                </c:pt>
                <c:pt idx="39">
                  <c:v>18.156500000000001</c:v>
                </c:pt>
                <c:pt idx="40">
                  <c:v>16.783000000000001</c:v>
                </c:pt>
                <c:pt idx="41">
                  <c:v>14.7735</c:v>
                </c:pt>
                <c:pt idx="42">
                  <c:v>13.29</c:v>
                </c:pt>
                <c:pt idx="43">
                  <c:v>10.2705</c:v>
                </c:pt>
                <c:pt idx="44">
                  <c:v>6.2670000000000003</c:v>
                </c:pt>
                <c:pt idx="45">
                  <c:v>4.1544999999999996</c:v>
                </c:pt>
                <c:pt idx="46">
                  <c:v>3.7294999999999998</c:v>
                </c:pt>
                <c:pt idx="47">
                  <c:v>3.6640000000000001</c:v>
                </c:pt>
                <c:pt idx="48">
                  <c:v>3.8</c:v>
                </c:pt>
                <c:pt idx="49">
                  <c:v>4.0720000000000001</c:v>
                </c:pt>
                <c:pt idx="50">
                  <c:v>3.5979999999999999</c:v>
                </c:pt>
                <c:pt idx="51">
                  <c:v>3.54</c:v>
                </c:pt>
                <c:pt idx="52">
                  <c:v>4.4749999999999996</c:v>
                </c:pt>
                <c:pt idx="53">
                  <c:v>6.3529999999999998</c:v>
                </c:pt>
                <c:pt idx="54">
                  <c:v>9.1370000000000005</c:v>
                </c:pt>
                <c:pt idx="55">
                  <c:v>11.478999999999999</c:v>
                </c:pt>
                <c:pt idx="56">
                  <c:v>13.0335</c:v>
                </c:pt>
                <c:pt idx="57">
                  <c:v>13.8725</c:v>
                </c:pt>
                <c:pt idx="58">
                  <c:v>14.6005</c:v>
                </c:pt>
                <c:pt idx="59">
                  <c:v>15.311</c:v>
                </c:pt>
                <c:pt idx="60">
                  <c:v>15.9085</c:v>
                </c:pt>
                <c:pt idx="61">
                  <c:v>16.5105</c:v>
                </c:pt>
                <c:pt idx="62">
                  <c:v>17.350999999999999</c:v>
                </c:pt>
                <c:pt idx="63">
                  <c:v>18.258500000000002</c:v>
                </c:pt>
                <c:pt idx="64">
                  <c:v>17.715499999999999</c:v>
                </c:pt>
                <c:pt idx="65">
                  <c:v>16.972000000000001</c:v>
                </c:pt>
                <c:pt idx="66">
                  <c:v>15.143000000000001</c:v>
                </c:pt>
                <c:pt idx="67">
                  <c:v>13.1105</c:v>
                </c:pt>
                <c:pt idx="68">
                  <c:v>10.175000000000001</c:v>
                </c:pt>
                <c:pt idx="69">
                  <c:v>6.9314999999999998</c:v>
                </c:pt>
                <c:pt idx="70">
                  <c:v>5.5004999999999997</c:v>
                </c:pt>
                <c:pt idx="71">
                  <c:v>5.4870000000000001</c:v>
                </c:pt>
                <c:pt idx="72">
                  <c:v>5.2469999999999999</c:v>
                </c:pt>
                <c:pt idx="73">
                  <c:v>6.2670000000000003</c:v>
                </c:pt>
                <c:pt idx="74">
                  <c:v>7.1689999999999996</c:v>
                </c:pt>
                <c:pt idx="75">
                  <c:v>8.2100000000000009</c:v>
                </c:pt>
                <c:pt idx="76">
                  <c:v>9.5730000000000004</c:v>
                </c:pt>
                <c:pt idx="77">
                  <c:v>11.8485</c:v>
                </c:pt>
                <c:pt idx="78">
                  <c:v>15.045500000000001</c:v>
                </c:pt>
                <c:pt idx="79">
                  <c:v>17.774000000000001</c:v>
                </c:pt>
                <c:pt idx="80">
                  <c:v>19.465499999999999</c:v>
                </c:pt>
                <c:pt idx="81">
                  <c:v>20.714500000000001</c:v>
                </c:pt>
                <c:pt idx="82">
                  <c:v>21.663499999999999</c:v>
                </c:pt>
                <c:pt idx="83">
                  <c:v>22.023</c:v>
                </c:pt>
                <c:pt idx="84">
                  <c:v>20.584499999999998</c:v>
                </c:pt>
                <c:pt idx="85">
                  <c:v>19.295500000000001</c:v>
                </c:pt>
                <c:pt idx="86">
                  <c:v>20.144500000000001</c:v>
                </c:pt>
                <c:pt idx="87">
                  <c:v>20.62</c:v>
                </c:pt>
                <c:pt idx="88">
                  <c:v>20.2805</c:v>
                </c:pt>
                <c:pt idx="89">
                  <c:v>20.5215</c:v>
                </c:pt>
                <c:pt idx="90">
                  <c:v>18.933499999999999</c:v>
                </c:pt>
                <c:pt idx="91">
                  <c:v>15.5745</c:v>
                </c:pt>
                <c:pt idx="92">
                  <c:v>12.0815</c:v>
                </c:pt>
                <c:pt idx="93">
                  <c:v>7.4835000000000003</c:v>
                </c:pt>
                <c:pt idx="94">
                  <c:v>3.5695000000000001</c:v>
                </c:pt>
                <c:pt idx="95">
                  <c:v>3.3370000000000002</c:v>
                </c:pt>
                <c:pt idx="96">
                  <c:v>3.371</c:v>
                </c:pt>
                <c:pt idx="97">
                  <c:v>3.5760000000000001</c:v>
                </c:pt>
                <c:pt idx="98">
                  <c:v>3.8330000000000002</c:v>
                </c:pt>
                <c:pt idx="99">
                  <c:v>4.26</c:v>
                </c:pt>
                <c:pt idx="100">
                  <c:v>5.0549999999999997</c:v>
                </c:pt>
                <c:pt idx="101">
                  <c:v>6.7389999999999999</c:v>
                </c:pt>
                <c:pt idx="102">
                  <c:v>9.3179999999999996</c:v>
                </c:pt>
                <c:pt idx="103">
                  <c:v>11.509499999999999</c:v>
                </c:pt>
                <c:pt idx="104">
                  <c:v>12.769</c:v>
                </c:pt>
                <c:pt idx="105">
                  <c:v>13.6515</c:v>
                </c:pt>
                <c:pt idx="106">
                  <c:v>14.398999999999999</c:v>
                </c:pt>
                <c:pt idx="107">
                  <c:v>15.090999999999999</c:v>
                </c:pt>
                <c:pt idx="108">
                  <c:v>16.053000000000001</c:v>
                </c:pt>
                <c:pt idx="109">
                  <c:v>17.689</c:v>
                </c:pt>
                <c:pt idx="110">
                  <c:v>19.321999999999999</c:v>
                </c:pt>
                <c:pt idx="111">
                  <c:v>20.761500000000002</c:v>
                </c:pt>
                <c:pt idx="112">
                  <c:v>21.023499999999999</c:v>
                </c:pt>
                <c:pt idx="113">
                  <c:v>20.748999999999999</c:v>
                </c:pt>
                <c:pt idx="114">
                  <c:v>20.222999999999999</c:v>
                </c:pt>
                <c:pt idx="115">
                  <c:v>18.643000000000001</c:v>
                </c:pt>
                <c:pt idx="116">
                  <c:v>15.6845</c:v>
                </c:pt>
                <c:pt idx="117">
                  <c:v>12.801</c:v>
                </c:pt>
                <c:pt idx="118">
                  <c:v>9.8539999999999992</c:v>
                </c:pt>
                <c:pt idx="119">
                  <c:v>8.9260000000000002</c:v>
                </c:pt>
                <c:pt idx="120">
                  <c:v>6.2370000000000001</c:v>
                </c:pt>
                <c:pt idx="121">
                  <c:v>3.4474999999999998</c:v>
                </c:pt>
                <c:pt idx="122">
                  <c:v>2.302</c:v>
                </c:pt>
                <c:pt idx="123">
                  <c:v>2.1204999999999998</c:v>
                </c:pt>
                <c:pt idx="124">
                  <c:v>2.31</c:v>
                </c:pt>
                <c:pt idx="125">
                  <c:v>2.5935000000000001</c:v>
                </c:pt>
                <c:pt idx="126">
                  <c:v>3.3555000000000001</c:v>
                </c:pt>
                <c:pt idx="127">
                  <c:v>4.5285000000000002</c:v>
                </c:pt>
                <c:pt idx="128">
                  <c:v>4.9535</c:v>
                </c:pt>
                <c:pt idx="129">
                  <c:v>5.6325000000000003</c:v>
                </c:pt>
                <c:pt idx="130">
                  <c:v>6.4539999999999997</c:v>
                </c:pt>
                <c:pt idx="131">
                  <c:v>6.79</c:v>
                </c:pt>
                <c:pt idx="132">
                  <c:v>6.8979999999999997</c:v>
                </c:pt>
                <c:pt idx="133">
                  <c:v>7.883</c:v>
                </c:pt>
                <c:pt idx="134">
                  <c:v>8.6</c:v>
                </c:pt>
                <c:pt idx="135">
                  <c:v>8.5704999999999991</c:v>
                </c:pt>
                <c:pt idx="136">
                  <c:v>7.6014999999999997</c:v>
                </c:pt>
                <c:pt idx="137">
                  <c:v>6.2484999999999999</c:v>
                </c:pt>
                <c:pt idx="138">
                  <c:v>3.9245000000000001</c:v>
                </c:pt>
                <c:pt idx="139">
                  <c:v>2.617</c:v>
                </c:pt>
                <c:pt idx="140">
                  <c:v>2.9940000000000002</c:v>
                </c:pt>
                <c:pt idx="141">
                  <c:v>3.4319999999999999</c:v>
                </c:pt>
                <c:pt idx="142">
                  <c:v>3.7854999999999999</c:v>
                </c:pt>
                <c:pt idx="143">
                  <c:v>4.1005000000000003</c:v>
                </c:pt>
                <c:pt idx="144">
                  <c:v>4.1064999999999996</c:v>
                </c:pt>
                <c:pt idx="145">
                  <c:v>4.0670000000000002</c:v>
                </c:pt>
                <c:pt idx="146">
                  <c:v>3.835</c:v>
                </c:pt>
                <c:pt idx="147">
                  <c:v>3.7214999999999998</c:v>
                </c:pt>
                <c:pt idx="148">
                  <c:v>3.4889999999999999</c:v>
                </c:pt>
                <c:pt idx="149">
                  <c:v>3.6539999999999999</c:v>
                </c:pt>
                <c:pt idx="150">
                  <c:v>3.2404999999999999</c:v>
                </c:pt>
                <c:pt idx="151">
                  <c:v>2.9784999999999999</c:v>
                </c:pt>
                <c:pt idx="152">
                  <c:v>2.8839999999999999</c:v>
                </c:pt>
                <c:pt idx="153">
                  <c:v>3.2475000000000001</c:v>
                </c:pt>
                <c:pt idx="154">
                  <c:v>3.4714999999999998</c:v>
                </c:pt>
                <c:pt idx="155">
                  <c:v>3.8614999999999999</c:v>
                </c:pt>
                <c:pt idx="156">
                  <c:v>4.2489999999999997</c:v>
                </c:pt>
                <c:pt idx="157">
                  <c:v>4.6684999999999999</c:v>
                </c:pt>
                <c:pt idx="158">
                  <c:v>5.6139999999999999</c:v>
                </c:pt>
                <c:pt idx="159">
                  <c:v>6.3585000000000003</c:v>
                </c:pt>
                <c:pt idx="160">
                  <c:v>6.3620000000000001</c:v>
                </c:pt>
                <c:pt idx="161">
                  <c:v>6.0259999999999998</c:v>
                </c:pt>
                <c:pt idx="162">
                  <c:v>5.694</c:v>
                </c:pt>
                <c:pt idx="163">
                  <c:v>5.1349999999999998</c:v>
                </c:pt>
                <c:pt idx="164">
                  <c:v>4.0395000000000003</c:v>
                </c:pt>
                <c:pt idx="165">
                  <c:v>3.9485000000000001</c:v>
                </c:pt>
                <c:pt idx="166">
                  <c:v>3.5695000000000001</c:v>
                </c:pt>
                <c:pt idx="167">
                  <c:v>3.9575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83-4CE7-9172-4507ED131049}"/>
            </c:ext>
          </c:extLst>
        </c:ser>
        <c:ser>
          <c:idx val="2"/>
          <c:order val="4"/>
          <c:tx>
            <c:strRef>
              <c:f>'Figure 6'!$AC$3</c:f>
              <c:strCache>
                <c:ptCount val="1"/>
                <c:pt idx="0">
                  <c:v>Wind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6'!$Y$4:$AA$171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13">
                    <c:v>18/11/2024</c:v>
                  </c:pt>
                  <c:pt idx="37">
                    <c:v>19/11/2024</c:v>
                  </c:pt>
                  <c:pt idx="61">
                    <c:v>20/11/2024</c:v>
                  </c:pt>
                  <c:pt idx="85">
                    <c:v>21/11/2024</c:v>
                  </c:pt>
                  <c:pt idx="109">
                    <c:v>22/11/2024</c:v>
                  </c:pt>
                  <c:pt idx="133">
                    <c:v>23/11/2024</c:v>
                  </c:pt>
                  <c:pt idx="157">
                    <c:v>24/11/2024</c:v>
                  </c:pt>
                </c:lvl>
                <c:lvl>
                  <c:pt idx="14">
                    <c:v>18/11/2024</c:v>
                  </c:pt>
                  <c:pt idx="15">
                    <c:v>18/11/2024</c:v>
                  </c:pt>
                  <c:pt idx="16">
                    <c:v>18/11/2024</c:v>
                  </c:pt>
                  <c:pt idx="17">
                    <c:v>18/11/2024</c:v>
                  </c:pt>
                  <c:pt idx="38">
                    <c:v>19/11/2024</c:v>
                  </c:pt>
                  <c:pt idx="39">
                    <c:v>19/11/2024</c:v>
                  </c:pt>
                  <c:pt idx="40">
                    <c:v>19/11/2024</c:v>
                  </c:pt>
                  <c:pt idx="41">
                    <c:v>19/11/2024</c:v>
                  </c:pt>
                  <c:pt idx="62">
                    <c:v>20/11/2024</c:v>
                  </c:pt>
                  <c:pt idx="63">
                    <c:v>20/11/2024</c:v>
                  </c:pt>
                  <c:pt idx="64">
                    <c:v>20/11/2024</c:v>
                  </c:pt>
                  <c:pt idx="65">
                    <c:v>20/11/2024</c:v>
                  </c:pt>
                  <c:pt idx="86">
                    <c:v>21/11/2024</c:v>
                  </c:pt>
                  <c:pt idx="87">
                    <c:v>21/11/2024</c:v>
                  </c:pt>
                  <c:pt idx="88">
                    <c:v>21/11/2024</c:v>
                  </c:pt>
                  <c:pt idx="89">
                    <c:v>21/11/2024</c:v>
                  </c:pt>
                  <c:pt idx="110">
                    <c:v>22/11/2024</c:v>
                  </c:pt>
                  <c:pt idx="111">
                    <c:v>22/11/2024</c:v>
                  </c:pt>
                  <c:pt idx="112">
                    <c:v>22/11/2024</c:v>
                  </c:pt>
                  <c:pt idx="113">
                    <c:v>22/11/2024</c:v>
                  </c:pt>
                  <c:pt idx="134">
                    <c:v>23/11/2024</c:v>
                  </c:pt>
                  <c:pt idx="135">
                    <c:v>23/11/2024</c:v>
                  </c:pt>
                  <c:pt idx="136">
                    <c:v>23/11/2024</c:v>
                  </c:pt>
                  <c:pt idx="137">
                    <c:v>23/11/2024</c:v>
                  </c:pt>
                  <c:pt idx="158">
                    <c:v>24/11/2024</c:v>
                  </c:pt>
                  <c:pt idx="159">
                    <c:v>24/11/2024</c:v>
                  </c:pt>
                  <c:pt idx="160">
                    <c:v>24/11/2024</c:v>
                  </c:pt>
                </c:lvl>
              </c:multiLvlStrCache>
            </c:multiLvlStrRef>
          </c:cat>
          <c:val>
            <c:numRef>
              <c:f>'Figure 6'!$AC$4:$AC$171</c:f>
              <c:numCache>
                <c:formatCode>0</c:formatCode>
                <c:ptCount val="168"/>
                <c:pt idx="0">
                  <c:v>9.0519999999999996</c:v>
                </c:pt>
                <c:pt idx="1">
                  <c:v>8.8354999999999997</c:v>
                </c:pt>
                <c:pt idx="2">
                  <c:v>8.4890000000000008</c:v>
                </c:pt>
                <c:pt idx="3">
                  <c:v>7.6464999999999996</c:v>
                </c:pt>
                <c:pt idx="4">
                  <c:v>6.9029999999999996</c:v>
                </c:pt>
                <c:pt idx="5">
                  <c:v>6.4874999999999998</c:v>
                </c:pt>
                <c:pt idx="6">
                  <c:v>6.2370000000000001</c:v>
                </c:pt>
                <c:pt idx="7">
                  <c:v>6.0190000000000001</c:v>
                </c:pt>
                <c:pt idx="8">
                  <c:v>5.6165000000000003</c:v>
                </c:pt>
                <c:pt idx="9">
                  <c:v>4.6870000000000003</c:v>
                </c:pt>
                <c:pt idx="10">
                  <c:v>3.5779999999999998</c:v>
                </c:pt>
                <c:pt idx="11">
                  <c:v>3.3969999999999998</c:v>
                </c:pt>
                <c:pt idx="12">
                  <c:v>3.278</c:v>
                </c:pt>
                <c:pt idx="13">
                  <c:v>2.9224999999999999</c:v>
                </c:pt>
                <c:pt idx="14">
                  <c:v>2.9205000000000001</c:v>
                </c:pt>
                <c:pt idx="15">
                  <c:v>2.9609999999999999</c:v>
                </c:pt>
                <c:pt idx="16">
                  <c:v>3.19</c:v>
                </c:pt>
                <c:pt idx="17">
                  <c:v>3.8759999999999999</c:v>
                </c:pt>
                <c:pt idx="18">
                  <c:v>4.1449999999999996</c:v>
                </c:pt>
                <c:pt idx="19">
                  <c:v>4.8079999999999998</c:v>
                </c:pt>
                <c:pt idx="20">
                  <c:v>5.9020000000000001</c:v>
                </c:pt>
                <c:pt idx="21">
                  <c:v>7.7874999999999996</c:v>
                </c:pt>
                <c:pt idx="22">
                  <c:v>8.7415000000000003</c:v>
                </c:pt>
                <c:pt idx="23">
                  <c:v>9.3605</c:v>
                </c:pt>
                <c:pt idx="24">
                  <c:v>10.1225</c:v>
                </c:pt>
                <c:pt idx="25">
                  <c:v>11.157999999999999</c:v>
                </c:pt>
                <c:pt idx="26">
                  <c:v>11.896000000000001</c:v>
                </c:pt>
                <c:pt idx="27">
                  <c:v>12.5265</c:v>
                </c:pt>
                <c:pt idx="28">
                  <c:v>12.265499999999999</c:v>
                </c:pt>
                <c:pt idx="29">
                  <c:v>11.35</c:v>
                </c:pt>
                <c:pt idx="30">
                  <c:v>10.789</c:v>
                </c:pt>
                <c:pt idx="31">
                  <c:v>11.507999999999999</c:v>
                </c:pt>
                <c:pt idx="32">
                  <c:v>11.939500000000001</c:v>
                </c:pt>
                <c:pt idx="33">
                  <c:v>11.438499999999999</c:v>
                </c:pt>
                <c:pt idx="34">
                  <c:v>10.772500000000001</c:v>
                </c:pt>
                <c:pt idx="35">
                  <c:v>10.7545</c:v>
                </c:pt>
                <c:pt idx="36">
                  <c:v>11.44</c:v>
                </c:pt>
                <c:pt idx="37">
                  <c:v>11.891999999999999</c:v>
                </c:pt>
                <c:pt idx="38">
                  <c:v>13.5975</c:v>
                </c:pt>
                <c:pt idx="39">
                  <c:v>15.1945</c:v>
                </c:pt>
                <c:pt idx="40">
                  <c:v>16.3125</c:v>
                </c:pt>
                <c:pt idx="41">
                  <c:v>16.8095</c:v>
                </c:pt>
                <c:pt idx="42">
                  <c:v>16.637</c:v>
                </c:pt>
                <c:pt idx="43">
                  <c:v>16.478999999999999</c:v>
                </c:pt>
                <c:pt idx="44">
                  <c:v>16.362500000000001</c:v>
                </c:pt>
                <c:pt idx="45">
                  <c:v>15.5845</c:v>
                </c:pt>
                <c:pt idx="46">
                  <c:v>15.343</c:v>
                </c:pt>
                <c:pt idx="47">
                  <c:v>15.522</c:v>
                </c:pt>
                <c:pt idx="48">
                  <c:v>15.236499999999999</c:v>
                </c:pt>
                <c:pt idx="49">
                  <c:v>14.842000000000001</c:v>
                </c:pt>
                <c:pt idx="50">
                  <c:v>16.0685</c:v>
                </c:pt>
                <c:pt idx="51">
                  <c:v>16.248999999999999</c:v>
                </c:pt>
                <c:pt idx="52">
                  <c:v>16.333500000000001</c:v>
                </c:pt>
                <c:pt idx="53">
                  <c:v>16.306999999999999</c:v>
                </c:pt>
                <c:pt idx="54">
                  <c:v>16.29</c:v>
                </c:pt>
                <c:pt idx="55">
                  <c:v>16.420000000000002</c:v>
                </c:pt>
                <c:pt idx="56">
                  <c:v>16.486999999999998</c:v>
                </c:pt>
                <c:pt idx="57">
                  <c:v>16.325500000000002</c:v>
                </c:pt>
                <c:pt idx="58">
                  <c:v>16.150500000000001</c:v>
                </c:pt>
                <c:pt idx="59">
                  <c:v>16.221</c:v>
                </c:pt>
                <c:pt idx="60">
                  <c:v>16.367999999999999</c:v>
                </c:pt>
                <c:pt idx="61">
                  <c:v>16.242999999999999</c:v>
                </c:pt>
                <c:pt idx="62">
                  <c:v>15.978</c:v>
                </c:pt>
                <c:pt idx="63">
                  <c:v>16.170999999999999</c:v>
                </c:pt>
                <c:pt idx="64">
                  <c:v>16.064</c:v>
                </c:pt>
                <c:pt idx="65">
                  <c:v>15.5015</c:v>
                </c:pt>
                <c:pt idx="66">
                  <c:v>15.381</c:v>
                </c:pt>
                <c:pt idx="67">
                  <c:v>14.44</c:v>
                </c:pt>
                <c:pt idx="68">
                  <c:v>13.382999999999999</c:v>
                </c:pt>
                <c:pt idx="69">
                  <c:v>12.718</c:v>
                </c:pt>
                <c:pt idx="70">
                  <c:v>11.913500000000001</c:v>
                </c:pt>
                <c:pt idx="71">
                  <c:v>11.547000000000001</c:v>
                </c:pt>
                <c:pt idx="72">
                  <c:v>11.4085</c:v>
                </c:pt>
                <c:pt idx="73">
                  <c:v>10.8545</c:v>
                </c:pt>
                <c:pt idx="74">
                  <c:v>10.782</c:v>
                </c:pt>
                <c:pt idx="75">
                  <c:v>10.285</c:v>
                </c:pt>
                <c:pt idx="76">
                  <c:v>10.288</c:v>
                </c:pt>
                <c:pt idx="77">
                  <c:v>9.6959999999999997</c:v>
                </c:pt>
                <c:pt idx="78">
                  <c:v>9.8279999999999994</c:v>
                </c:pt>
                <c:pt idx="79">
                  <c:v>9.4664999999999999</c:v>
                </c:pt>
                <c:pt idx="80">
                  <c:v>9.3815000000000008</c:v>
                </c:pt>
                <c:pt idx="81">
                  <c:v>9.3810000000000002</c:v>
                </c:pt>
                <c:pt idx="82">
                  <c:v>9.6790000000000003</c:v>
                </c:pt>
                <c:pt idx="83">
                  <c:v>9.9429999999999996</c:v>
                </c:pt>
                <c:pt idx="84">
                  <c:v>11.0345</c:v>
                </c:pt>
                <c:pt idx="85">
                  <c:v>12.9475</c:v>
                </c:pt>
                <c:pt idx="86">
                  <c:v>14.191000000000001</c:v>
                </c:pt>
                <c:pt idx="87">
                  <c:v>15.2075</c:v>
                </c:pt>
                <c:pt idx="88">
                  <c:v>16.549499999999998</c:v>
                </c:pt>
                <c:pt idx="89">
                  <c:v>17.21</c:v>
                </c:pt>
                <c:pt idx="90">
                  <c:v>17.638500000000001</c:v>
                </c:pt>
                <c:pt idx="91">
                  <c:v>17.55</c:v>
                </c:pt>
                <c:pt idx="92">
                  <c:v>17.244499999999999</c:v>
                </c:pt>
                <c:pt idx="93">
                  <c:v>17.080500000000001</c:v>
                </c:pt>
                <c:pt idx="94">
                  <c:v>17.325500000000002</c:v>
                </c:pt>
                <c:pt idx="95">
                  <c:v>17.139500000000002</c:v>
                </c:pt>
                <c:pt idx="96">
                  <c:v>17.258500000000002</c:v>
                </c:pt>
                <c:pt idx="97">
                  <c:v>17.170999999999999</c:v>
                </c:pt>
                <c:pt idx="98">
                  <c:v>16.957999999999998</c:v>
                </c:pt>
                <c:pt idx="99">
                  <c:v>16.342500000000001</c:v>
                </c:pt>
                <c:pt idx="100">
                  <c:v>16.048500000000001</c:v>
                </c:pt>
                <c:pt idx="101">
                  <c:v>15.846500000000001</c:v>
                </c:pt>
                <c:pt idx="102">
                  <c:v>15.077</c:v>
                </c:pt>
                <c:pt idx="103">
                  <c:v>13.9635</c:v>
                </c:pt>
                <c:pt idx="104">
                  <c:v>13.6425</c:v>
                </c:pt>
                <c:pt idx="105">
                  <c:v>12.477</c:v>
                </c:pt>
                <c:pt idx="106">
                  <c:v>12.035</c:v>
                </c:pt>
                <c:pt idx="107">
                  <c:v>10.785500000000001</c:v>
                </c:pt>
                <c:pt idx="108">
                  <c:v>10.031499999999999</c:v>
                </c:pt>
                <c:pt idx="109">
                  <c:v>9.0555000000000003</c:v>
                </c:pt>
                <c:pt idx="110">
                  <c:v>8.1980000000000004</c:v>
                </c:pt>
                <c:pt idx="111">
                  <c:v>7.4329999999999998</c:v>
                </c:pt>
                <c:pt idx="112">
                  <c:v>6.7649999999999997</c:v>
                </c:pt>
                <c:pt idx="113">
                  <c:v>6.3544999999999998</c:v>
                </c:pt>
                <c:pt idx="114">
                  <c:v>5.8639999999999999</c:v>
                </c:pt>
                <c:pt idx="115">
                  <c:v>4.9210000000000003</c:v>
                </c:pt>
                <c:pt idx="116">
                  <c:v>4.3265000000000002</c:v>
                </c:pt>
                <c:pt idx="117">
                  <c:v>4.3890000000000002</c:v>
                </c:pt>
                <c:pt idx="118">
                  <c:v>5.0330000000000004</c:v>
                </c:pt>
                <c:pt idx="119">
                  <c:v>5.5810000000000004</c:v>
                </c:pt>
                <c:pt idx="120">
                  <c:v>6.9634999999999998</c:v>
                </c:pt>
                <c:pt idx="121">
                  <c:v>9.3844999999999992</c:v>
                </c:pt>
                <c:pt idx="122">
                  <c:v>10.8565</c:v>
                </c:pt>
                <c:pt idx="123">
                  <c:v>13.141999999999999</c:v>
                </c:pt>
                <c:pt idx="124">
                  <c:v>15.490500000000001</c:v>
                </c:pt>
                <c:pt idx="125">
                  <c:v>17.934999999999999</c:v>
                </c:pt>
                <c:pt idx="126">
                  <c:v>19.4755</c:v>
                </c:pt>
                <c:pt idx="127">
                  <c:v>20.41</c:v>
                </c:pt>
                <c:pt idx="128">
                  <c:v>21.2485</c:v>
                </c:pt>
                <c:pt idx="129">
                  <c:v>21.7165</c:v>
                </c:pt>
                <c:pt idx="130">
                  <c:v>21.196000000000002</c:v>
                </c:pt>
                <c:pt idx="131">
                  <c:v>20.6355</c:v>
                </c:pt>
                <c:pt idx="132">
                  <c:v>19.780999999999999</c:v>
                </c:pt>
                <c:pt idx="133">
                  <c:v>18.897500000000001</c:v>
                </c:pt>
                <c:pt idx="134">
                  <c:v>18.097000000000001</c:v>
                </c:pt>
                <c:pt idx="135">
                  <c:v>17.6265</c:v>
                </c:pt>
                <c:pt idx="136">
                  <c:v>17.630500000000001</c:v>
                </c:pt>
                <c:pt idx="137">
                  <c:v>18.047999999999998</c:v>
                </c:pt>
                <c:pt idx="138">
                  <c:v>18.831</c:v>
                </c:pt>
                <c:pt idx="139">
                  <c:v>19.3245</c:v>
                </c:pt>
                <c:pt idx="140">
                  <c:v>19.512</c:v>
                </c:pt>
                <c:pt idx="141">
                  <c:v>19.902999999999999</c:v>
                </c:pt>
                <c:pt idx="142">
                  <c:v>20.452000000000002</c:v>
                </c:pt>
                <c:pt idx="143">
                  <c:v>20.557500000000001</c:v>
                </c:pt>
                <c:pt idx="144">
                  <c:v>20.8675</c:v>
                </c:pt>
                <c:pt idx="145">
                  <c:v>21.0535</c:v>
                </c:pt>
                <c:pt idx="146">
                  <c:v>21.159500000000001</c:v>
                </c:pt>
                <c:pt idx="147">
                  <c:v>20.921500000000002</c:v>
                </c:pt>
                <c:pt idx="148">
                  <c:v>21.088999999999999</c:v>
                </c:pt>
                <c:pt idx="149">
                  <c:v>20.401499999999999</c:v>
                </c:pt>
                <c:pt idx="150">
                  <c:v>20.044</c:v>
                </c:pt>
                <c:pt idx="151">
                  <c:v>20.027999999999999</c:v>
                </c:pt>
                <c:pt idx="152">
                  <c:v>19.829999999999998</c:v>
                </c:pt>
                <c:pt idx="153">
                  <c:v>19.725000000000001</c:v>
                </c:pt>
                <c:pt idx="154">
                  <c:v>19.032</c:v>
                </c:pt>
                <c:pt idx="155">
                  <c:v>19.122499999999999</c:v>
                </c:pt>
                <c:pt idx="156">
                  <c:v>19.554500000000001</c:v>
                </c:pt>
                <c:pt idx="157">
                  <c:v>19.4115</c:v>
                </c:pt>
                <c:pt idx="158">
                  <c:v>19.417999999999999</c:v>
                </c:pt>
                <c:pt idx="159">
                  <c:v>19.701499999999999</c:v>
                </c:pt>
                <c:pt idx="160">
                  <c:v>20.016999999999999</c:v>
                </c:pt>
                <c:pt idx="161">
                  <c:v>19.649999999999999</c:v>
                </c:pt>
                <c:pt idx="162">
                  <c:v>19.498000000000001</c:v>
                </c:pt>
                <c:pt idx="163">
                  <c:v>19.910499999999999</c:v>
                </c:pt>
                <c:pt idx="164">
                  <c:v>20.635000000000002</c:v>
                </c:pt>
                <c:pt idx="165">
                  <c:v>20.599</c:v>
                </c:pt>
                <c:pt idx="166">
                  <c:v>20.49</c:v>
                </c:pt>
                <c:pt idx="167">
                  <c:v>20.225000000000001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83-4CE7-9172-4507ED131049}"/>
            </c:ext>
          </c:extLst>
        </c:ser>
        <c:ser>
          <c:idx val="3"/>
          <c:order val="5"/>
          <c:tx>
            <c:strRef>
              <c:f>'Figure 6'!$AD$3</c:f>
              <c:strCache>
                <c:ptCount val="1"/>
                <c:pt idx="0">
                  <c:v>Imports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multiLvlStrRef>
              <c:f>'Figure 6'!$Y$4:$AA$171</c:f>
              <c:multiLvlStrCache>
                <c:ptCount val="168"/>
                <c:lvl>
                  <c:pt idx="0">
                    <c:v>0</c:v>
                  </c:pt>
                  <c:pt idx="1">
                    <c:v>1</c:v>
                  </c:pt>
                  <c:pt idx="2">
                    <c:v>2</c:v>
                  </c:pt>
                  <c:pt idx="3">
                    <c:v>3</c:v>
                  </c:pt>
                  <c:pt idx="4">
                    <c:v>4</c:v>
                  </c:pt>
                  <c:pt idx="5">
                    <c:v>5</c:v>
                  </c:pt>
                  <c:pt idx="6">
                    <c:v>6</c:v>
                  </c:pt>
                  <c:pt idx="7">
                    <c:v>7</c:v>
                  </c:pt>
                  <c:pt idx="8">
                    <c:v>8</c:v>
                  </c:pt>
                  <c:pt idx="9">
                    <c:v>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  <c:pt idx="15">
                    <c:v>15</c:v>
                  </c:pt>
                  <c:pt idx="16">
                    <c:v>16</c:v>
                  </c:pt>
                  <c:pt idx="17">
                    <c:v>17</c:v>
                  </c:pt>
                  <c:pt idx="18">
                    <c:v>18</c:v>
                  </c:pt>
                  <c:pt idx="19">
                    <c:v>19</c:v>
                  </c:pt>
                  <c:pt idx="20">
                    <c:v>20</c:v>
                  </c:pt>
                  <c:pt idx="21">
                    <c:v>21</c:v>
                  </c:pt>
                  <c:pt idx="22">
                    <c:v>22</c:v>
                  </c:pt>
                  <c:pt idx="23">
                    <c:v>23</c:v>
                  </c:pt>
                  <c:pt idx="24">
                    <c:v>0</c:v>
                  </c:pt>
                  <c:pt idx="25">
                    <c:v>1</c:v>
                  </c:pt>
                  <c:pt idx="26">
                    <c:v>2</c:v>
                  </c:pt>
                  <c:pt idx="27">
                    <c:v>3</c:v>
                  </c:pt>
                  <c:pt idx="28">
                    <c:v>4</c:v>
                  </c:pt>
                  <c:pt idx="29">
                    <c:v>5</c:v>
                  </c:pt>
                  <c:pt idx="30">
                    <c:v>6</c:v>
                  </c:pt>
                  <c:pt idx="31">
                    <c:v>7</c:v>
                  </c:pt>
                  <c:pt idx="32">
                    <c:v>8</c:v>
                  </c:pt>
                  <c:pt idx="33">
                    <c:v>9</c:v>
                  </c:pt>
                  <c:pt idx="34">
                    <c:v>10</c:v>
                  </c:pt>
                  <c:pt idx="35">
                    <c:v>11</c:v>
                  </c:pt>
                  <c:pt idx="36">
                    <c:v>12</c:v>
                  </c:pt>
                  <c:pt idx="37">
                    <c:v>13</c:v>
                  </c:pt>
                  <c:pt idx="38">
                    <c:v>14</c:v>
                  </c:pt>
                  <c:pt idx="39">
                    <c:v>15</c:v>
                  </c:pt>
                  <c:pt idx="40">
                    <c:v>16</c:v>
                  </c:pt>
                  <c:pt idx="41">
                    <c:v>17</c:v>
                  </c:pt>
                  <c:pt idx="42">
                    <c:v>18</c:v>
                  </c:pt>
                  <c:pt idx="43">
                    <c:v>19</c:v>
                  </c:pt>
                  <c:pt idx="44">
                    <c:v>20</c:v>
                  </c:pt>
                  <c:pt idx="45">
                    <c:v>21</c:v>
                  </c:pt>
                  <c:pt idx="46">
                    <c:v>22</c:v>
                  </c:pt>
                  <c:pt idx="47">
                    <c:v>23</c:v>
                  </c:pt>
                  <c:pt idx="48">
                    <c:v>0</c:v>
                  </c:pt>
                  <c:pt idx="49">
                    <c:v>1</c:v>
                  </c:pt>
                  <c:pt idx="50">
                    <c:v>2</c:v>
                  </c:pt>
                  <c:pt idx="51">
                    <c:v>3</c:v>
                  </c:pt>
                  <c:pt idx="52">
                    <c:v>4</c:v>
                  </c:pt>
                  <c:pt idx="53">
                    <c:v>5</c:v>
                  </c:pt>
                  <c:pt idx="54">
                    <c:v>6</c:v>
                  </c:pt>
                  <c:pt idx="55">
                    <c:v>7</c:v>
                  </c:pt>
                  <c:pt idx="56">
                    <c:v>8</c:v>
                  </c:pt>
                  <c:pt idx="57">
                    <c:v>9</c:v>
                  </c:pt>
                  <c:pt idx="58">
                    <c:v>10</c:v>
                  </c:pt>
                  <c:pt idx="59">
                    <c:v>11</c:v>
                  </c:pt>
                  <c:pt idx="60">
                    <c:v>12</c:v>
                  </c:pt>
                  <c:pt idx="61">
                    <c:v>13</c:v>
                  </c:pt>
                  <c:pt idx="62">
                    <c:v>14</c:v>
                  </c:pt>
                  <c:pt idx="63">
                    <c:v>15</c:v>
                  </c:pt>
                  <c:pt idx="64">
                    <c:v>16</c:v>
                  </c:pt>
                  <c:pt idx="65">
                    <c:v>17</c:v>
                  </c:pt>
                  <c:pt idx="66">
                    <c:v>18</c:v>
                  </c:pt>
                  <c:pt idx="67">
                    <c:v>19</c:v>
                  </c:pt>
                  <c:pt idx="68">
                    <c:v>20</c:v>
                  </c:pt>
                  <c:pt idx="69">
                    <c:v>21</c:v>
                  </c:pt>
                  <c:pt idx="70">
                    <c:v>22</c:v>
                  </c:pt>
                  <c:pt idx="71">
                    <c:v>23</c:v>
                  </c:pt>
                  <c:pt idx="72">
                    <c:v>0</c:v>
                  </c:pt>
                  <c:pt idx="73">
                    <c:v>1</c:v>
                  </c:pt>
                  <c:pt idx="74">
                    <c:v>2</c:v>
                  </c:pt>
                  <c:pt idx="75">
                    <c:v>3</c:v>
                  </c:pt>
                  <c:pt idx="76">
                    <c:v>4</c:v>
                  </c:pt>
                  <c:pt idx="77">
                    <c:v>5</c:v>
                  </c:pt>
                  <c:pt idx="78">
                    <c:v>6</c:v>
                  </c:pt>
                  <c:pt idx="79">
                    <c:v>7</c:v>
                  </c:pt>
                  <c:pt idx="80">
                    <c:v>8</c:v>
                  </c:pt>
                  <c:pt idx="81">
                    <c:v>9</c:v>
                  </c:pt>
                  <c:pt idx="82">
                    <c:v>10</c:v>
                  </c:pt>
                  <c:pt idx="83">
                    <c:v>11</c:v>
                  </c:pt>
                  <c:pt idx="84">
                    <c:v>12</c:v>
                  </c:pt>
                  <c:pt idx="85">
                    <c:v>13</c:v>
                  </c:pt>
                  <c:pt idx="86">
                    <c:v>14</c:v>
                  </c:pt>
                  <c:pt idx="87">
                    <c:v>15</c:v>
                  </c:pt>
                  <c:pt idx="88">
                    <c:v>16</c:v>
                  </c:pt>
                  <c:pt idx="89">
                    <c:v>17</c:v>
                  </c:pt>
                  <c:pt idx="90">
                    <c:v>18</c:v>
                  </c:pt>
                  <c:pt idx="91">
                    <c:v>19</c:v>
                  </c:pt>
                  <c:pt idx="92">
                    <c:v>20</c:v>
                  </c:pt>
                  <c:pt idx="93">
                    <c:v>21</c:v>
                  </c:pt>
                  <c:pt idx="94">
                    <c:v>22</c:v>
                  </c:pt>
                  <c:pt idx="95">
                    <c:v>23</c:v>
                  </c:pt>
                  <c:pt idx="96">
                    <c:v>0</c:v>
                  </c:pt>
                  <c:pt idx="97">
                    <c:v>1</c:v>
                  </c:pt>
                  <c:pt idx="98">
                    <c:v>2</c:v>
                  </c:pt>
                  <c:pt idx="99">
                    <c:v>3</c:v>
                  </c:pt>
                  <c:pt idx="100">
                    <c:v>4</c:v>
                  </c:pt>
                  <c:pt idx="101">
                    <c:v>5</c:v>
                  </c:pt>
                  <c:pt idx="102">
                    <c:v>6</c:v>
                  </c:pt>
                  <c:pt idx="103">
                    <c:v>7</c:v>
                  </c:pt>
                  <c:pt idx="104">
                    <c:v>8</c:v>
                  </c:pt>
                  <c:pt idx="105">
                    <c:v>9</c:v>
                  </c:pt>
                  <c:pt idx="106">
                    <c:v>10</c:v>
                  </c:pt>
                  <c:pt idx="107">
                    <c:v>11</c:v>
                  </c:pt>
                  <c:pt idx="108">
                    <c:v>12</c:v>
                  </c:pt>
                  <c:pt idx="109">
                    <c:v>13</c:v>
                  </c:pt>
                  <c:pt idx="110">
                    <c:v>14</c:v>
                  </c:pt>
                  <c:pt idx="111">
                    <c:v>15</c:v>
                  </c:pt>
                  <c:pt idx="112">
                    <c:v>16</c:v>
                  </c:pt>
                  <c:pt idx="113">
                    <c:v>17</c:v>
                  </c:pt>
                  <c:pt idx="114">
                    <c:v>18</c:v>
                  </c:pt>
                  <c:pt idx="115">
                    <c:v>19</c:v>
                  </c:pt>
                  <c:pt idx="116">
                    <c:v>20</c:v>
                  </c:pt>
                  <c:pt idx="117">
                    <c:v>21</c:v>
                  </c:pt>
                  <c:pt idx="118">
                    <c:v>22</c:v>
                  </c:pt>
                  <c:pt idx="119">
                    <c:v>23</c:v>
                  </c:pt>
                  <c:pt idx="120">
                    <c:v>0</c:v>
                  </c:pt>
                  <c:pt idx="121">
                    <c:v>1</c:v>
                  </c:pt>
                  <c:pt idx="122">
                    <c:v>2</c:v>
                  </c:pt>
                  <c:pt idx="123">
                    <c:v>3</c:v>
                  </c:pt>
                  <c:pt idx="124">
                    <c:v>4</c:v>
                  </c:pt>
                  <c:pt idx="125">
                    <c:v>5</c:v>
                  </c:pt>
                  <c:pt idx="126">
                    <c:v>6</c:v>
                  </c:pt>
                  <c:pt idx="127">
                    <c:v>7</c:v>
                  </c:pt>
                  <c:pt idx="128">
                    <c:v>8</c:v>
                  </c:pt>
                  <c:pt idx="129">
                    <c:v>9</c:v>
                  </c:pt>
                  <c:pt idx="130">
                    <c:v>10</c:v>
                  </c:pt>
                  <c:pt idx="131">
                    <c:v>11</c:v>
                  </c:pt>
                  <c:pt idx="132">
                    <c:v>12</c:v>
                  </c:pt>
                  <c:pt idx="133">
                    <c:v>13</c:v>
                  </c:pt>
                  <c:pt idx="134">
                    <c:v>14</c:v>
                  </c:pt>
                  <c:pt idx="135">
                    <c:v>15</c:v>
                  </c:pt>
                  <c:pt idx="136">
                    <c:v>16</c:v>
                  </c:pt>
                  <c:pt idx="137">
                    <c:v>17</c:v>
                  </c:pt>
                  <c:pt idx="138">
                    <c:v>18</c:v>
                  </c:pt>
                  <c:pt idx="139">
                    <c:v>19</c:v>
                  </c:pt>
                  <c:pt idx="140">
                    <c:v>20</c:v>
                  </c:pt>
                  <c:pt idx="141">
                    <c:v>21</c:v>
                  </c:pt>
                  <c:pt idx="142">
                    <c:v>22</c:v>
                  </c:pt>
                  <c:pt idx="143">
                    <c:v>23</c:v>
                  </c:pt>
                  <c:pt idx="144">
                    <c:v>0</c:v>
                  </c:pt>
                  <c:pt idx="145">
                    <c:v>1</c:v>
                  </c:pt>
                  <c:pt idx="146">
                    <c:v>2</c:v>
                  </c:pt>
                  <c:pt idx="147">
                    <c:v>3</c:v>
                  </c:pt>
                  <c:pt idx="148">
                    <c:v>4</c:v>
                  </c:pt>
                  <c:pt idx="149">
                    <c:v>5</c:v>
                  </c:pt>
                  <c:pt idx="150">
                    <c:v>6</c:v>
                  </c:pt>
                  <c:pt idx="151">
                    <c:v>7</c:v>
                  </c:pt>
                  <c:pt idx="152">
                    <c:v>8</c:v>
                  </c:pt>
                  <c:pt idx="153">
                    <c:v>9</c:v>
                  </c:pt>
                  <c:pt idx="154">
                    <c:v>10</c:v>
                  </c:pt>
                  <c:pt idx="155">
                    <c:v>11</c:v>
                  </c:pt>
                  <c:pt idx="156">
                    <c:v>12</c:v>
                  </c:pt>
                  <c:pt idx="157">
                    <c:v>13</c:v>
                  </c:pt>
                  <c:pt idx="158">
                    <c:v>14</c:v>
                  </c:pt>
                  <c:pt idx="159">
                    <c:v>15</c:v>
                  </c:pt>
                  <c:pt idx="160">
                    <c:v>16</c:v>
                  </c:pt>
                  <c:pt idx="161">
                    <c:v>17</c:v>
                  </c:pt>
                  <c:pt idx="162">
                    <c:v>18</c:v>
                  </c:pt>
                  <c:pt idx="163">
                    <c:v>19</c:v>
                  </c:pt>
                  <c:pt idx="164">
                    <c:v>20</c:v>
                  </c:pt>
                  <c:pt idx="165">
                    <c:v>21</c:v>
                  </c:pt>
                  <c:pt idx="166">
                    <c:v>22</c:v>
                  </c:pt>
                  <c:pt idx="167">
                    <c:v>23</c:v>
                  </c:pt>
                </c:lvl>
                <c:lvl>
                  <c:pt idx="13">
                    <c:v>18/11/2024</c:v>
                  </c:pt>
                  <c:pt idx="37">
                    <c:v>19/11/2024</c:v>
                  </c:pt>
                  <c:pt idx="61">
                    <c:v>20/11/2024</c:v>
                  </c:pt>
                  <c:pt idx="85">
                    <c:v>21/11/2024</c:v>
                  </c:pt>
                  <c:pt idx="109">
                    <c:v>22/11/2024</c:v>
                  </c:pt>
                  <c:pt idx="133">
                    <c:v>23/11/2024</c:v>
                  </c:pt>
                  <c:pt idx="157">
                    <c:v>24/11/2024</c:v>
                  </c:pt>
                </c:lvl>
                <c:lvl>
                  <c:pt idx="14">
                    <c:v>18/11/2024</c:v>
                  </c:pt>
                  <c:pt idx="15">
                    <c:v>18/11/2024</c:v>
                  </c:pt>
                  <c:pt idx="16">
                    <c:v>18/11/2024</c:v>
                  </c:pt>
                  <c:pt idx="17">
                    <c:v>18/11/2024</c:v>
                  </c:pt>
                  <c:pt idx="38">
                    <c:v>19/11/2024</c:v>
                  </c:pt>
                  <c:pt idx="39">
                    <c:v>19/11/2024</c:v>
                  </c:pt>
                  <c:pt idx="40">
                    <c:v>19/11/2024</c:v>
                  </c:pt>
                  <c:pt idx="41">
                    <c:v>19/11/2024</c:v>
                  </c:pt>
                  <c:pt idx="62">
                    <c:v>20/11/2024</c:v>
                  </c:pt>
                  <c:pt idx="63">
                    <c:v>20/11/2024</c:v>
                  </c:pt>
                  <c:pt idx="64">
                    <c:v>20/11/2024</c:v>
                  </c:pt>
                  <c:pt idx="65">
                    <c:v>20/11/2024</c:v>
                  </c:pt>
                  <c:pt idx="86">
                    <c:v>21/11/2024</c:v>
                  </c:pt>
                  <c:pt idx="87">
                    <c:v>21/11/2024</c:v>
                  </c:pt>
                  <c:pt idx="88">
                    <c:v>21/11/2024</c:v>
                  </c:pt>
                  <c:pt idx="89">
                    <c:v>21/11/2024</c:v>
                  </c:pt>
                  <c:pt idx="110">
                    <c:v>22/11/2024</c:v>
                  </c:pt>
                  <c:pt idx="111">
                    <c:v>22/11/2024</c:v>
                  </c:pt>
                  <c:pt idx="112">
                    <c:v>22/11/2024</c:v>
                  </c:pt>
                  <c:pt idx="113">
                    <c:v>22/11/2024</c:v>
                  </c:pt>
                  <c:pt idx="134">
                    <c:v>23/11/2024</c:v>
                  </c:pt>
                  <c:pt idx="135">
                    <c:v>23/11/2024</c:v>
                  </c:pt>
                  <c:pt idx="136">
                    <c:v>23/11/2024</c:v>
                  </c:pt>
                  <c:pt idx="137">
                    <c:v>23/11/2024</c:v>
                  </c:pt>
                  <c:pt idx="158">
                    <c:v>24/11/2024</c:v>
                  </c:pt>
                  <c:pt idx="159">
                    <c:v>24/11/2024</c:v>
                  </c:pt>
                  <c:pt idx="160">
                    <c:v>24/11/2024</c:v>
                  </c:pt>
                </c:lvl>
              </c:multiLvlStrCache>
            </c:multiLvlStrRef>
          </c:cat>
          <c:val>
            <c:numRef>
              <c:f>'Figure 6'!$AD$4:$AD$171</c:f>
              <c:numCache>
                <c:formatCode>0</c:formatCode>
                <c:ptCount val="168"/>
                <c:pt idx="0">
                  <c:v>7.82</c:v>
                </c:pt>
                <c:pt idx="1">
                  <c:v>7.4770000000000003</c:v>
                </c:pt>
                <c:pt idx="2">
                  <c:v>7.1275000000000004</c:v>
                </c:pt>
                <c:pt idx="3">
                  <c:v>6.4329999999999998</c:v>
                </c:pt>
                <c:pt idx="4">
                  <c:v>4.74</c:v>
                </c:pt>
                <c:pt idx="5">
                  <c:v>3.8975</c:v>
                </c:pt>
                <c:pt idx="6">
                  <c:v>4.2290000000000001</c:v>
                </c:pt>
                <c:pt idx="7">
                  <c:v>4.9175000000000004</c:v>
                </c:pt>
                <c:pt idx="8">
                  <c:v>5.7115</c:v>
                </c:pt>
                <c:pt idx="9">
                  <c:v>6.2404999999999999</c:v>
                </c:pt>
                <c:pt idx="10">
                  <c:v>6.3665000000000003</c:v>
                </c:pt>
                <c:pt idx="11">
                  <c:v>6.2705000000000002</c:v>
                </c:pt>
                <c:pt idx="12">
                  <c:v>6.1230000000000002</c:v>
                </c:pt>
                <c:pt idx="13">
                  <c:v>5.859</c:v>
                </c:pt>
                <c:pt idx="14">
                  <c:v>5.8860000000000001</c:v>
                </c:pt>
                <c:pt idx="15">
                  <c:v>5.95</c:v>
                </c:pt>
                <c:pt idx="16">
                  <c:v>6.21</c:v>
                </c:pt>
                <c:pt idx="17">
                  <c:v>7.1219999999999999</c:v>
                </c:pt>
                <c:pt idx="18">
                  <c:v>7.2619999999999996</c:v>
                </c:pt>
                <c:pt idx="19">
                  <c:v>6.798</c:v>
                </c:pt>
                <c:pt idx="20">
                  <c:v>6.8019999999999996</c:v>
                </c:pt>
                <c:pt idx="21">
                  <c:v>6.93</c:v>
                </c:pt>
                <c:pt idx="22">
                  <c:v>7.2169999999999996</c:v>
                </c:pt>
                <c:pt idx="23">
                  <c:v>7.2549999999999999</c:v>
                </c:pt>
                <c:pt idx="24">
                  <c:v>7.0259999999999998</c:v>
                </c:pt>
                <c:pt idx="25">
                  <c:v>6.5549999999999997</c:v>
                </c:pt>
                <c:pt idx="26">
                  <c:v>5.9660000000000002</c:v>
                </c:pt>
                <c:pt idx="27">
                  <c:v>5.35</c:v>
                </c:pt>
                <c:pt idx="28">
                  <c:v>4.8390000000000004</c:v>
                </c:pt>
                <c:pt idx="29">
                  <c:v>4.54</c:v>
                </c:pt>
                <c:pt idx="30">
                  <c:v>4.66</c:v>
                </c:pt>
                <c:pt idx="31">
                  <c:v>5.1619999999999999</c:v>
                </c:pt>
                <c:pt idx="32">
                  <c:v>5.298</c:v>
                </c:pt>
                <c:pt idx="33">
                  <c:v>5.4930000000000003</c:v>
                </c:pt>
                <c:pt idx="34">
                  <c:v>5.7960000000000003</c:v>
                </c:pt>
                <c:pt idx="35">
                  <c:v>6.0030000000000001</c:v>
                </c:pt>
                <c:pt idx="36">
                  <c:v>5.4950000000000001</c:v>
                </c:pt>
                <c:pt idx="37">
                  <c:v>4.8479999999999999</c:v>
                </c:pt>
                <c:pt idx="38">
                  <c:v>4.8010000000000002</c:v>
                </c:pt>
                <c:pt idx="39">
                  <c:v>4.3460000000000001</c:v>
                </c:pt>
                <c:pt idx="40">
                  <c:v>3.9319999999999999</c:v>
                </c:pt>
                <c:pt idx="41">
                  <c:v>4.9450000000000003</c:v>
                </c:pt>
                <c:pt idx="42">
                  <c:v>5.9539999999999997</c:v>
                </c:pt>
                <c:pt idx="43">
                  <c:v>6.2</c:v>
                </c:pt>
                <c:pt idx="44">
                  <c:v>6.6820000000000004</c:v>
                </c:pt>
                <c:pt idx="45">
                  <c:v>6.4139999999999997</c:v>
                </c:pt>
                <c:pt idx="46">
                  <c:v>6.23</c:v>
                </c:pt>
                <c:pt idx="47">
                  <c:v>6.6269999999999998</c:v>
                </c:pt>
                <c:pt idx="48">
                  <c:v>6.718</c:v>
                </c:pt>
                <c:pt idx="49">
                  <c:v>6.4660000000000002</c:v>
                </c:pt>
                <c:pt idx="50">
                  <c:v>5.7</c:v>
                </c:pt>
                <c:pt idx="51">
                  <c:v>4.3659999999999997</c:v>
                </c:pt>
                <c:pt idx="52">
                  <c:v>2.4300000000000002</c:v>
                </c:pt>
                <c:pt idx="53">
                  <c:v>1.6845000000000001</c:v>
                </c:pt>
                <c:pt idx="54">
                  <c:v>2.423</c:v>
                </c:pt>
                <c:pt idx="55">
                  <c:v>3.6859999999999999</c:v>
                </c:pt>
                <c:pt idx="56">
                  <c:v>4.22</c:v>
                </c:pt>
                <c:pt idx="57">
                  <c:v>4.2770000000000001</c:v>
                </c:pt>
                <c:pt idx="58">
                  <c:v>4.7939999999999996</c:v>
                </c:pt>
                <c:pt idx="59">
                  <c:v>4.8019999999999996</c:v>
                </c:pt>
                <c:pt idx="60">
                  <c:v>4.1189999999999998</c:v>
                </c:pt>
                <c:pt idx="61">
                  <c:v>3.5145</c:v>
                </c:pt>
                <c:pt idx="62">
                  <c:v>3.3050000000000002</c:v>
                </c:pt>
                <c:pt idx="63">
                  <c:v>4.1784999999999997</c:v>
                </c:pt>
                <c:pt idx="64">
                  <c:v>5.6924999999999999</c:v>
                </c:pt>
                <c:pt idx="65">
                  <c:v>6.4375</c:v>
                </c:pt>
                <c:pt idx="66">
                  <c:v>6.9160000000000004</c:v>
                </c:pt>
                <c:pt idx="67">
                  <c:v>6.9290000000000003</c:v>
                </c:pt>
                <c:pt idx="68">
                  <c:v>6.8</c:v>
                </c:pt>
                <c:pt idx="69">
                  <c:v>7.1310000000000002</c:v>
                </c:pt>
                <c:pt idx="70">
                  <c:v>7.3849999999999998</c:v>
                </c:pt>
                <c:pt idx="71">
                  <c:v>7.3594999999999997</c:v>
                </c:pt>
                <c:pt idx="72">
                  <c:v>7.2779999999999996</c:v>
                </c:pt>
                <c:pt idx="73">
                  <c:v>7.2370000000000001</c:v>
                </c:pt>
                <c:pt idx="74">
                  <c:v>6.96</c:v>
                </c:pt>
                <c:pt idx="75">
                  <c:v>5.3470000000000004</c:v>
                </c:pt>
                <c:pt idx="76">
                  <c:v>4.0114999999999998</c:v>
                </c:pt>
                <c:pt idx="77">
                  <c:v>3.7934999999999999</c:v>
                </c:pt>
                <c:pt idx="78">
                  <c:v>4.3959999999999999</c:v>
                </c:pt>
                <c:pt idx="79">
                  <c:v>5.7645</c:v>
                </c:pt>
                <c:pt idx="80">
                  <c:v>6.2625000000000002</c:v>
                </c:pt>
                <c:pt idx="81">
                  <c:v>5.7525000000000004</c:v>
                </c:pt>
                <c:pt idx="82">
                  <c:v>4.3029999999999999</c:v>
                </c:pt>
                <c:pt idx="83">
                  <c:v>3.3210000000000002</c:v>
                </c:pt>
                <c:pt idx="84">
                  <c:v>3.536</c:v>
                </c:pt>
                <c:pt idx="85">
                  <c:v>3.262</c:v>
                </c:pt>
                <c:pt idx="86">
                  <c:v>2.4969999999999999</c:v>
                </c:pt>
                <c:pt idx="87">
                  <c:v>1.972</c:v>
                </c:pt>
                <c:pt idx="88">
                  <c:v>1.91</c:v>
                </c:pt>
                <c:pt idx="89">
                  <c:v>2.1669999999999998</c:v>
                </c:pt>
                <c:pt idx="90">
                  <c:v>2.3570000000000002</c:v>
                </c:pt>
                <c:pt idx="91">
                  <c:v>2.1480000000000001</c:v>
                </c:pt>
                <c:pt idx="92">
                  <c:v>1.6830000000000001</c:v>
                </c:pt>
                <c:pt idx="93">
                  <c:v>2.6059999999999999</c:v>
                </c:pt>
                <c:pt idx="94">
                  <c:v>3.8279999999999998</c:v>
                </c:pt>
                <c:pt idx="95">
                  <c:v>4.1399999999999997</c:v>
                </c:pt>
                <c:pt idx="96">
                  <c:v>4.1360000000000001</c:v>
                </c:pt>
                <c:pt idx="97">
                  <c:v>3.9569999999999999</c:v>
                </c:pt>
                <c:pt idx="98">
                  <c:v>3.7480000000000002</c:v>
                </c:pt>
                <c:pt idx="99">
                  <c:v>2.9380000000000002</c:v>
                </c:pt>
                <c:pt idx="100">
                  <c:v>1.282</c:v>
                </c:pt>
                <c:pt idx="101">
                  <c:v>1.4670000000000001</c:v>
                </c:pt>
                <c:pt idx="102">
                  <c:v>3.016</c:v>
                </c:pt>
                <c:pt idx="103">
                  <c:v>4.1950000000000003</c:v>
                </c:pt>
                <c:pt idx="104">
                  <c:v>4.7220000000000004</c:v>
                </c:pt>
                <c:pt idx="105">
                  <c:v>4.6319999999999997</c:v>
                </c:pt>
                <c:pt idx="106">
                  <c:v>5.2619999999999996</c:v>
                </c:pt>
                <c:pt idx="107">
                  <c:v>5.9260000000000002</c:v>
                </c:pt>
                <c:pt idx="108">
                  <c:v>6.0410000000000004</c:v>
                </c:pt>
                <c:pt idx="109">
                  <c:v>6.16</c:v>
                </c:pt>
                <c:pt idx="110">
                  <c:v>6.3559999999999999</c:v>
                </c:pt>
                <c:pt idx="111">
                  <c:v>6.4960000000000004</c:v>
                </c:pt>
                <c:pt idx="112">
                  <c:v>6.6139999999999999</c:v>
                </c:pt>
                <c:pt idx="113">
                  <c:v>6.6950000000000003</c:v>
                </c:pt>
                <c:pt idx="114">
                  <c:v>6.72</c:v>
                </c:pt>
                <c:pt idx="115">
                  <c:v>6.6189999999999998</c:v>
                </c:pt>
                <c:pt idx="116">
                  <c:v>6.6580000000000004</c:v>
                </c:pt>
                <c:pt idx="117">
                  <c:v>6.4880000000000004</c:v>
                </c:pt>
                <c:pt idx="118">
                  <c:v>6.569</c:v>
                </c:pt>
                <c:pt idx="119">
                  <c:v>7.2830000000000004</c:v>
                </c:pt>
                <c:pt idx="120">
                  <c:v>7.3959999999999999</c:v>
                </c:pt>
                <c:pt idx="121">
                  <c:v>7.5289999999999999</c:v>
                </c:pt>
                <c:pt idx="122">
                  <c:v>6.9210000000000003</c:v>
                </c:pt>
                <c:pt idx="123">
                  <c:v>5.6950000000000003</c:v>
                </c:pt>
                <c:pt idx="124">
                  <c:v>4.4740000000000002</c:v>
                </c:pt>
                <c:pt idx="125">
                  <c:v>3.48</c:v>
                </c:pt>
                <c:pt idx="126">
                  <c:v>3.2989999999999999</c:v>
                </c:pt>
                <c:pt idx="127">
                  <c:v>4.665</c:v>
                </c:pt>
                <c:pt idx="128">
                  <c:v>6.4290000000000003</c:v>
                </c:pt>
                <c:pt idx="129">
                  <c:v>6.84</c:v>
                </c:pt>
                <c:pt idx="130">
                  <c:v>6.84</c:v>
                </c:pt>
                <c:pt idx="131">
                  <c:v>6.8360000000000003</c:v>
                </c:pt>
                <c:pt idx="132">
                  <c:v>6.827</c:v>
                </c:pt>
                <c:pt idx="133">
                  <c:v>6.4550000000000001</c:v>
                </c:pt>
                <c:pt idx="134">
                  <c:v>6.0919999999999996</c:v>
                </c:pt>
                <c:pt idx="135">
                  <c:v>6.0919999999999996</c:v>
                </c:pt>
                <c:pt idx="136">
                  <c:v>6.1109999999999998</c:v>
                </c:pt>
                <c:pt idx="137">
                  <c:v>6.01</c:v>
                </c:pt>
                <c:pt idx="138">
                  <c:v>6.048</c:v>
                </c:pt>
                <c:pt idx="139">
                  <c:v>5.5679999999999996</c:v>
                </c:pt>
                <c:pt idx="140">
                  <c:v>3.9580000000000002</c:v>
                </c:pt>
                <c:pt idx="141">
                  <c:v>2.0609999999999999</c:v>
                </c:pt>
                <c:pt idx="142">
                  <c:v>0.78400000000000003</c:v>
                </c:pt>
                <c:pt idx="143">
                  <c:v>0.21199999999999999</c:v>
                </c:pt>
                <c:pt idx="144">
                  <c:v>1.2999999999999999E-2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0.13400000000000001</c:v>
                </c:pt>
                <c:pt idx="149">
                  <c:v>0.75900000000000001</c:v>
                </c:pt>
                <c:pt idx="150">
                  <c:v>2.052</c:v>
                </c:pt>
                <c:pt idx="151">
                  <c:v>4.2460000000000004</c:v>
                </c:pt>
                <c:pt idx="152">
                  <c:v>5.6710000000000003</c:v>
                </c:pt>
                <c:pt idx="153">
                  <c:v>6.2889999999999997</c:v>
                </c:pt>
                <c:pt idx="154">
                  <c:v>6.7430000000000003</c:v>
                </c:pt>
                <c:pt idx="155">
                  <c:v>6.7060000000000004</c:v>
                </c:pt>
                <c:pt idx="156">
                  <c:v>6.5890000000000004</c:v>
                </c:pt>
                <c:pt idx="157">
                  <c:v>6.4009999999999998</c:v>
                </c:pt>
                <c:pt idx="158">
                  <c:v>6.3440000000000003</c:v>
                </c:pt>
                <c:pt idx="159">
                  <c:v>6.3419999999999996</c:v>
                </c:pt>
                <c:pt idx="160">
                  <c:v>6.1660000000000004</c:v>
                </c:pt>
                <c:pt idx="161">
                  <c:v>5.6719999999999997</c:v>
                </c:pt>
                <c:pt idx="162">
                  <c:v>4.9885000000000002</c:v>
                </c:pt>
                <c:pt idx="163">
                  <c:v>3.8045</c:v>
                </c:pt>
                <c:pt idx="164">
                  <c:v>2.5049999999999999</c:v>
                </c:pt>
                <c:pt idx="165">
                  <c:v>1.4039999999999999</c:v>
                </c:pt>
                <c:pt idx="166">
                  <c:v>1.0629999999999999</c:v>
                </c:pt>
                <c:pt idx="167">
                  <c:v>0.95899999999999996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83-4CE7-9172-4507ED131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7314528"/>
        <c:axId val="84731500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'Figure 6'!$Y$3</c15:sqref>
                        </c15:formulaRef>
                      </c:ext>
                    </c:extLst>
                    <c:strCache>
                      <c:ptCount val="1"/>
                      <c:pt idx="0">
                        <c:v>Date</c:v>
                      </c:pt>
                    </c:strCache>
                  </c:strRef>
                </c:tx>
                <c:spPr>
                  <a:ln w="28575" cap="rnd">
                    <a:solidFill>
                      <a:schemeClr val="accent1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>
                      <c:ext uri="{02D57815-91ED-43cb-92C2-25804820EDAC}">
                        <c15:formulaRef>
                          <c15:sqref>'Figure 6'!$Y$4:$AA$171</c15:sqref>
                        </c15:formulaRef>
                      </c:ext>
                    </c:extLst>
                    <c:multiLvlStrCache>
                      <c:ptCount val="168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0</c:v>
                        </c:pt>
                        <c:pt idx="25">
                          <c:v>1</c:v>
                        </c:pt>
                        <c:pt idx="26">
                          <c:v>2</c:v>
                        </c:pt>
                        <c:pt idx="27">
                          <c:v>3</c:v>
                        </c:pt>
                        <c:pt idx="28">
                          <c:v>4</c:v>
                        </c:pt>
                        <c:pt idx="29">
                          <c:v>5</c:v>
                        </c:pt>
                        <c:pt idx="30">
                          <c:v>6</c:v>
                        </c:pt>
                        <c:pt idx="31">
                          <c:v>7</c:v>
                        </c:pt>
                        <c:pt idx="32">
                          <c:v>8</c:v>
                        </c:pt>
                        <c:pt idx="33">
                          <c:v>9</c:v>
                        </c:pt>
                        <c:pt idx="34">
                          <c:v>10</c:v>
                        </c:pt>
                        <c:pt idx="35">
                          <c:v>11</c:v>
                        </c:pt>
                        <c:pt idx="36">
                          <c:v>12</c:v>
                        </c:pt>
                        <c:pt idx="37">
                          <c:v>13</c:v>
                        </c:pt>
                        <c:pt idx="38">
                          <c:v>14</c:v>
                        </c:pt>
                        <c:pt idx="39">
                          <c:v>15</c:v>
                        </c:pt>
                        <c:pt idx="40">
                          <c:v>16</c:v>
                        </c:pt>
                        <c:pt idx="41">
                          <c:v>17</c:v>
                        </c:pt>
                        <c:pt idx="42">
                          <c:v>18</c:v>
                        </c:pt>
                        <c:pt idx="43">
                          <c:v>19</c:v>
                        </c:pt>
                        <c:pt idx="44">
                          <c:v>20</c:v>
                        </c:pt>
                        <c:pt idx="45">
                          <c:v>21</c:v>
                        </c:pt>
                        <c:pt idx="46">
                          <c:v>22</c:v>
                        </c:pt>
                        <c:pt idx="47">
                          <c:v>23</c:v>
                        </c:pt>
                        <c:pt idx="48">
                          <c:v>0</c:v>
                        </c:pt>
                        <c:pt idx="49">
                          <c:v>1</c:v>
                        </c:pt>
                        <c:pt idx="50">
                          <c:v>2</c:v>
                        </c:pt>
                        <c:pt idx="51">
                          <c:v>3</c:v>
                        </c:pt>
                        <c:pt idx="52">
                          <c:v>4</c:v>
                        </c:pt>
                        <c:pt idx="53">
                          <c:v>5</c:v>
                        </c:pt>
                        <c:pt idx="54">
                          <c:v>6</c:v>
                        </c:pt>
                        <c:pt idx="55">
                          <c:v>7</c:v>
                        </c:pt>
                        <c:pt idx="56">
                          <c:v>8</c:v>
                        </c:pt>
                        <c:pt idx="57">
                          <c:v>9</c:v>
                        </c:pt>
                        <c:pt idx="58">
                          <c:v>10</c:v>
                        </c:pt>
                        <c:pt idx="59">
                          <c:v>11</c:v>
                        </c:pt>
                        <c:pt idx="60">
                          <c:v>12</c:v>
                        </c:pt>
                        <c:pt idx="61">
                          <c:v>13</c:v>
                        </c:pt>
                        <c:pt idx="62">
                          <c:v>14</c:v>
                        </c:pt>
                        <c:pt idx="63">
                          <c:v>15</c:v>
                        </c:pt>
                        <c:pt idx="64">
                          <c:v>16</c:v>
                        </c:pt>
                        <c:pt idx="65">
                          <c:v>17</c:v>
                        </c:pt>
                        <c:pt idx="66">
                          <c:v>18</c:v>
                        </c:pt>
                        <c:pt idx="67">
                          <c:v>19</c:v>
                        </c:pt>
                        <c:pt idx="68">
                          <c:v>20</c:v>
                        </c:pt>
                        <c:pt idx="69">
                          <c:v>21</c:v>
                        </c:pt>
                        <c:pt idx="70">
                          <c:v>22</c:v>
                        </c:pt>
                        <c:pt idx="71">
                          <c:v>23</c:v>
                        </c:pt>
                        <c:pt idx="72">
                          <c:v>0</c:v>
                        </c:pt>
                        <c:pt idx="73">
                          <c:v>1</c:v>
                        </c:pt>
                        <c:pt idx="74">
                          <c:v>2</c:v>
                        </c:pt>
                        <c:pt idx="75">
                          <c:v>3</c:v>
                        </c:pt>
                        <c:pt idx="76">
                          <c:v>4</c:v>
                        </c:pt>
                        <c:pt idx="77">
                          <c:v>5</c:v>
                        </c:pt>
                        <c:pt idx="78">
                          <c:v>6</c:v>
                        </c:pt>
                        <c:pt idx="79">
                          <c:v>7</c:v>
                        </c:pt>
                        <c:pt idx="80">
                          <c:v>8</c:v>
                        </c:pt>
                        <c:pt idx="81">
                          <c:v>9</c:v>
                        </c:pt>
                        <c:pt idx="82">
                          <c:v>10</c:v>
                        </c:pt>
                        <c:pt idx="83">
                          <c:v>11</c:v>
                        </c:pt>
                        <c:pt idx="84">
                          <c:v>12</c:v>
                        </c:pt>
                        <c:pt idx="85">
                          <c:v>13</c:v>
                        </c:pt>
                        <c:pt idx="86">
                          <c:v>14</c:v>
                        </c:pt>
                        <c:pt idx="87">
                          <c:v>15</c:v>
                        </c:pt>
                        <c:pt idx="88">
                          <c:v>16</c:v>
                        </c:pt>
                        <c:pt idx="89">
                          <c:v>17</c:v>
                        </c:pt>
                        <c:pt idx="90">
                          <c:v>18</c:v>
                        </c:pt>
                        <c:pt idx="91">
                          <c:v>19</c:v>
                        </c:pt>
                        <c:pt idx="92">
                          <c:v>20</c:v>
                        </c:pt>
                        <c:pt idx="93">
                          <c:v>21</c:v>
                        </c:pt>
                        <c:pt idx="94">
                          <c:v>22</c:v>
                        </c:pt>
                        <c:pt idx="95">
                          <c:v>23</c:v>
                        </c:pt>
                        <c:pt idx="96">
                          <c:v>0</c:v>
                        </c:pt>
                        <c:pt idx="97">
                          <c:v>1</c:v>
                        </c:pt>
                        <c:pt idx="98">
                          <c:v>2</c:v>
                        </c:pt>
                        <c:pt idx="99">
                          <c:v>3</c:v>
                        </c:pt>
                        <c:pt idx="100">
                          <c:v>4</c:v>
                        </c:pt>
                        <c:pt idx="101">
                          <c:v>5</c:v>
                        </c:pt>
                        <c:pt idx="102">
                          <c:v>6</c:v>
                        </c:pt>
                        <c:pt idx="103">
                          <c:v>7</c:v>
                        </c:pt>
                        <c:pt idx="104">
                          <c:v>8</c:v>
                        </c:pt>
                        <c:pt idx="105">
                          <c:v>9</c:v>
                        </c:pt>
                        <c:pt idx="106">
                          <c:v>10</c:v>
                        </c:pt>
                        <c:pt idx="107">
                          <c:v>11</c:v>
                        </c:pt>
                        <c:pt idx="108">
                          <c:v>12</c:v>
                        </c:pt>
                        <c:pt idx="109">
                          <c:v>13</c:v>
                        </c:pt>
                        <c:pt idx="110">
                          <c:v>14</c:v>
                        </c:pt>
                        <c:pt idx="111">
                          <c:v>15</c:v>
                        </c:pt>
                        <c:pt idx="112">
                          <c:v>16</c:v>
                        </c:pt>
                        <c:pt idx="113">
                          <c:v>17</c:v>
                        </c:pt>
                        <c:pt idx="114">
                          <c:v>18</c:v>
                        </c:pt>
                        <c:pt idx="115">
                          <c:v>19</c:v>
                        </c:pt>
                        <c:pt idx="116">
                          <c:v>20</c:v>
                        </c:pt>
                        <c:pt idx="117">
                          <c:v>21</c:v>
                        </c:pt>
                        <c:pt idx="118">
                          <c:v>22</c:v>
                        </c:pt>
                        <c:pt idx="119">
                          <c:v>23</c:v>
                        </c:pt>
                        <c:pt idx="120">
                          <c:v>0</c:v>
                        </c:pt>
                        <c:pt idx="121">
                          <c:v>1</c:v>
                        </c:pt>
                        <c:pt idx="122">
                          <c:v>2</c:v>
                        </c:pt>
                        <c:pt idx="123">
                          <c:v>3</c:v>
                        </c:pt>
                        <c:pt idx="124">
                          <c:v>4</c:v>
                        </c:pt>
                        <c:pt idx="125">
                          <c:v>5</c:v>
                        </c:pt>
                        <c:pt idx="126">
                          <c:v>6</c:v>
                        </c:pt>
                        <c:pt idx="127">
                          <c:v>7</c:v>
                        </c:pt>
                        <c:pt idx="128">
                          <c:v>8</c:v>
                        </c:pt>
                        <c:pt idx="129">
                          <c:v>9</c:v>
                        </c:pt>
                        <c:pt idx="130">
                          <c:v>10</c:v>
                        </c:pt>
                        <c:pt idx="131">
                          <c:v>11</c:v>
                        </c:pt>
                        <c:pt idx="132">
                          <c:v>12</c:v>
                        </c:pt>
                        <c:pt idx="133">
                          <c:v>13</c:v>
                        </c:pt>
                        <c:pt idx="134">
                          <c:v>14</c:v>
                        </c:pt>
                        <c:pt idx="135">
                          <c:v>15</c:v>
                        </c:pt>
                        <c:pt idx="136">
                          <c:v>16</c:v>
                        </c:pt>
                        <c:pt idx="137">
                          <c:v>17</c:v>
                        </c:pt>
                        <c:pt idx="138">
                          <c:v>18</c:v>
                        </c:pt>
                        <c:pt idx="139">
                          <c:v>19</c:v>
                        </c:pt>
                        <c:pt idx="140">
                          <c:v>20</c:v>
                        </c:pt>
                        <c:pt idx="141">
                          <c:v>21</c:v>
                        </c:pt>
                        <c:pt idx="142">
                          <c:v>22</c:v>
                        </c:pt>
                        <c:pt idx="143">
                          <c:v>23</c:v>
                        </c:pt>
                        <c:pt idx="144">
                          <c:v>0</c:v>
                        </c:pt>
                        <c:pt idx="145">
                          <c:v>1</c:v>
                        </c:pt>
                        <c:pt idx="146">
                          <c:v>2</c:v>
                        </c:pt>
                        <c:pt idx="147">
                          <c:v>3</c:v>
                        </c:pt>
                        <c:pt idx="148">
                          <c:v>4</c:v>
                        </c:pt>
                        <c:pt idx="149">
                          <c:v>5</c:v>
                        </c:pt>
                        <c:pt idx="150">
                          <c:v>6</c:v>
                        </c:pt>
                        <c:pt idx="151">
                          <c:v>7</c:v>
                        </c:pt>
                        <c:pt idx="152">
                          <c:v>8</c:v>
                        </c:pt>
                        <c:pt idx="153">
                          <c:v>9</c:v>
                        </c:pt>
                        <c:pt idx="154">
                          <c:v>10</c:v>
                        </c:pt>
                        <c:pt idx="155">
                          <c:v>11</c:v>
                        </c:pt>
                        <c:pt idx="156">
                          <c:v>12</c:v>
                        </c:pt>
                        <c:pt idx="157">
                          <c:v>13</c:v>
                        </c:pt>
                        <c:pt idx="158">
                          <c:v>14</c:v>
                        </c:pt>
                        <c:pt idx="159">
                          <c:v>15</c:v>
                        </c:pt>
                        <c:pt idx="160">
                          <c:v>16</c:v>
                        </c:pt>
                        <c:pt idx="161">
                          <c:v>17</c:v>
                        </c:pt>
                        <c:pt idx="162">
                          <c:v>18</c:v>
                        </c:pt>
                        <c:pt idx="163">
                          <c:v>19</c:v>
                        </c:pt>
                        <c:pt idx="164">
                          <c:v>20</c:v>
                        </c:pt>
                        <c:pt idx="165">
                          <c:v>21</c:v>
                        </c:pt>
                        <c:pt idx="166">
                          <c:v>22</c:v>
                        </c:pt>
                        <c:pt idx="167">
                          <c:v>23</c:v>
                        </c:pt>
                      </c:lvl>
                      <c:lvl>
                        <c:pt idx="13">
                          <c:v>18/11/2024</c:v>
                        </c:pt>
                        <c:pt idx="37">
                          <c:v>19/11/2024</c:v>
                        </c:pt>
                        <c:pt idx="61">
                          <c:v>20/11/2024</c:v>
                        </c:pt>
                        <c:pt idx="85">
                          <c:v>21/11/2024</c:v>
                        </c:pt>
                        <c:pt idx="109">
                          <c:v>22/11/2024</c:v>
                        </c:pt>
                        <c:pt idx="133">
                          <c:v>23/11/2024</c:v>
                        </c:pt>
                        <c:pt idx="157">
                          <c:v>24/11/2024</c:v>
                        </c:pt>
                      </c:lvl>
                      <c:lvl>
                        <c:pt idx="14">
                          <c:v>18/11/2024</c:v>
                        </c:pt>
                        <c:pt idx="15">
                          <c:v>18/11/2024</c:v>
                        </c:pt>
                        <c:pt idx="16">
                          <c:v>18/11/2024</c:v>
                        </c:pt>
                        <c:pt idx="17">
                          <c:v>18/11/2024</c:v>
                        </c:pt>
                        <c:pt idx="38">
                          <c:v>19/11/2024</c:v>
                        </c:pt>
                        <c:pt idx="39">
                          <c:v>19/11/2024</c:v>
                        </c:pt>
                        <c:pt idx="40">
                          <c:v>19/11/2024</c:v>
                        </c:pt>
                        <c:pt idx="41">
                          <c:v>19/11/2024</c:v>
                        </c:pt>
                        <c:pt idx="62">
                          <c:v>20/11/2024</c:v>
                        </c:pt>
                        <c:pt idx="63">
                          <c:v>20/11/2024</c:v>
                        </c:pt>
                        <c:pt idx="64">
                          <c:v>20/11/2024</c:v>
                        </c:pt>
                        <c:pt idx="65">
                          <c:v>20/11/2024</c:v>
                        </c:pt>
                        <c:pt idx="86">
                          <c:v>21/11/2024</c:v>
                        </c:pt>
                        <c:pt idx="87">
                          <c:v>21/11/2024</c:v>
                        </c:pt>
                        <c:pt idx="88">
                          <c:v>21/11/2024</c:v>
                        </c:pt>
                        <c:pt idx="89">
                          <c:v>21/11/2024</c:v>
                        </c:pt>
                        <c:pt idx="110">
                          <c:v>22/11/2024</c:v>
                        </c:pt>
                        <c:pt idx="111">
                          <c:v>22/11/2024</c:v>
                        </c:pt>
                        <c:pt idx="112">
                          <c:v>22/11/2024</c:v>
                        </c:pt>
                        <c:pt idx="113">
                          <c:v>22/11/2024</c:v>
                        </c:pt>
                        <c:pt idx="134">
                          <c:v>23/11/2024</c:v>
                        </c:pt>
                        <c:pt idx="135">
                          <c:v>23/11/2024</c:v>
                        </c:pt>
                        <c:pt idx="136">
                          <c:v>23/11/2024</c:v>
                        </c:pt>
                        <c:pt idx="137">
                          <c:v>23/11/2024</c:v>
                        </c:pt>
                        <c:pt idx="158">
                          <c:v>24/11/2024</c:v>
                        </c:pt>
                        <c:pt idx="159">
                          <c:v>24/11/2024</c:v>
                        </c:pt>
                        <c:pt idx="160">
                          <c:v>24/11/2024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ormulaRef>
                          <c15:sqref>'Figure 6'!$Y$4:$Y$171</c15:sqref>
                        </c15:formulaRef>
                      </c:ext>
                    </c:extLst>
                    <c:numCache>
                      <c:formatCode>m/d/yyyy</c:formatCode>
                      <c:ptCount val="168"/>
                      <c:pt idx="14">
                        <c:v>45614</c:v>
                      </c:pt>
                      <c:pt idx="15">
                        <c:v>45614</c:v>
                      </c:pt>
                      <c:pt idx="16">
                        <c:v>45614</c:v>
                      </c:pt>
                      <c:pt idx="17">
                        <c:v>45614</c:v>
                      </c:pt>
                      <c:pt idx="38">
                        <c:v>45615</c:v>
                      </c:pt>
                      <c:pt idx="39">
                        <c:v>45615</c:v>
                      </c:pt>
                      <c:pt idx="40">
                        <c:v>45615</c:v>
                      </c:pt>
                      <c:pt idx="41">
                        <c:v>45615</c:v>
                      </c:pt>
                      <c:pt idx="62">
                        <c:v>45616</c:v>
                      </c:pt>
                      <c:pt idx="63">
                        <c:v>45616</c:v>
                      </c:pt>
                      <c:pt idx="64">
                        <c:v>45616</c:v>
                      </c:pt>
                      <c:pt idx="65">
                        <c:v>45616</c:v>
                      </c:pt>
                      <c:pt idx="86">
                        <c:v>45617</c:v>
                      </c:pt>
                      <c:pt idx="87">
                        <c:v>45617</c:v>
                      </c:pt>
                      <c:pt idx="88">
                        <c:v>45617</c:v>
                      </c:pt>
                      <c:pt idx="89">
                        <c:v>45617</c:v>
                      </c:pt>
                      <c:pt idx="110">
                        <c:v>45618</c:v>
                      </c:pt>
                      <c:pt idx="111">
                        <c:v>45618</c:v>
                      </c:pt>
                      <c:pt idx="112">
                        <c:v>45618</c:v>
                      </c:pt>
                      <c:pt idx="113">
                        <c:v>45618</c:v>
                      </c:pt>
                      <c:pt idx="134">
                        <c:v>45619</c:v>
                      </c:pt>
                      <c:pt idx="135">
                        <c:v>45619</c:v>
                      </c:pt>
                      <c:pt idx="136">
                        <c:v>45619</c:v>
                      </c:pt>
                      <c:pt idx="137">
                        <c:v>45619</c:v>
                      </c:pt>
                      <c:pt idx="158">
                        <c:v>45620</c:v>
                      </c:pt>
                      <c:pt idx="159">
                        <c:v>45620</c:v>
                      </c:pt>
                      <c:pt idx="160">
                        <c:v>45620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0-A283-4CE7-9172-4507ED131049}"/>
                  </c:ext>
                </c:extLst>
              </c15:ser>
            </c15:filteredLineSeries>
            <c15:filteredLineSeries>
              <c15:ser>
                <c:idx val="4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6'!$Z$3</c15:sqref>
                        </c15:formulaRef>
                      </c:ext>
                    </c:extLst>
                    <c:strCache>
                      <c:ptCount val="1"/>
                      <c:pt idx="0">
                        <c:v>Days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6'!$Y$4:$AA$171</c15:sqref>
                        </c15:formulaRef>
                      </c:ext>
                    </c:extLst>
                    <c:multiLvlStrCache>
                      <c:ptCount val="168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0</c:v>
                        </c:pt>
                        <c:pt idx="25">
                          <c:v>1</c:v>
                        </c:pt>
                        <c:pt idx="26">
                          <c:v>2</c:v>
                        </c:pt>
                        <c:pt idx="27">
                          <c:v>3</c:v>
                        </c:pt>
                        <c:pt idx="28">
                          <c:v>4</c:v>
                        </c:pt>
                        <c:pt idx="29">
                          <c:v>5</c:v>
                        </c:pt>
                        <c:pt idx="30">
                          <c:v>6</c:v>
                        </c:pt>
                        <c:pt idx="31">
                          <c:v>7</c:v>
                        </c:pt>
                        <c:pt idx="32">
                          <c:v>8</c:v>
                        </c:pt>
                        <c:pt idx="33">
                          <c:v>9</c:v>
                        </c:pt>
                        <c:pt idx="34">
                          <c:v>10</c:v>
                        </c:pt>
                        <c:pt idx="35">
                          <c:v>11</c:v>
                        </c:pt>
                        <c:pt idx="36">
                          <c:v>12</c:v>
                        </c:pt>
                        <c:pt idx="37">
                          <c:v>13</c:v>
                        </c:pt>
                        <c:pt idx="38">
                          <c:v>14</c:v>
                        </c:pt>
                        <c:pt idx="39">
                          <c:v>15</c:v>
                        </c:pt>
                        <c:pt idx="40">
                          <c:v>16</c:v>
                        </c:pt>
                        <c:pt idx="41">
                          <c:v>17</c:v>
                        </c:pt>
                        <c:pt idx="42">
                          <c:v>18</c:v>
                        </c:pt>
                        <c:pt idx="43">
                          <c:v>19</c:v>
                        </c:pt>
                        <c:pt idx="44">
                          <c:v>20</c:v>
                        </c:pt>
                        <c:pt idx="45">
                          <c:v>21</c:v>
                        </c:pt>
                        <c:pt idx="46">
                          <c:v>22</c:v>
                        </c:pt>
                        <c:pt idx="47">
                          <c:v>23</c:v>
                        </c:pt>
                        <c:pt idx="48">
                          <c:v>0</c:v>
                        </c:pt>
                        <c:pt idx="49">
                          <c:v>1</c:v>
                        </c:pt>
                        <c:pt idx="50">
                          <c:v>2</c:v>
                        </c:pt>
                        <c:pt idx="51">
                          <c:v>3</c:v>
                        </c:pt>
                        <c:pt idx="52">
                          <c:v>4</c:v>
                        </c:pt>
                        <c:pt idx="53">
                          <c:v>5</c:v>
                        </c:pt>
                        <c:pt idx="54">
                          <c:v>6</c:v>
                        </c:pt>
                        <c:pt idx="55">
                          <c:v>7</c:v>
                        </c:pt>
                        <c:pt idx="56">
                          <c:v>8</c:v>
                        </c:pt>
                        <c:pt idx="57">
                          <c:v>9</c:v>
                        </c:pt>
                        <c:pt idx="58">
                          <c:v>10</c:v>
                        </c:pt>
                        <c:pt idx="59">
                          <c:v>11</c:v>
                        </c:pt>
                        <c:pt idx="60">
                          <c:v>12</c:v>
                        </c:pt>
                        <c:pt idx="61">
                          <c:v>13</c:v>
                        </c:pt>
                        <c:pt idx="62">
                          <c:v>14</c:v>
                        </c:pt>
                        <c:pt idx="63">
                          <c:v>15</c:v>
                        </c:pt>
                        <c:pt idx="64">
                          <c:v>16</c:v>
                        </c:pt>
                        <c:pt idx="65">
                          <c:v>17</c:v>
                        </c:pt>
                        <c:pt idx="66">
                          <c:v>18</c:v>
                        </c:pt>
                        <c:pt idx="67">
                          <c:v>19</c:v>
                        </c:pt>
                        <c:pt idx="68">
                          <c:v>20</c:v>
                        </c:pt>
                        <c:pt idx="69">
                          <c:v>21</c:v>
                        </c:pt>
                        <c:pt idx="70">
                          <c:v>22</c:v>
                        </c:pt>
                        <c:pt idx="71">
                          <c:v>23</c:v>
                        </c:pt>
                        <c:pt idx="72">
                          <c:v>0</c:v>
                        </c:pt>
                        <c:pt idx="73">
                          <c:v>1</c:v>
                        </c:pt>
                        <c:pt idx="74">
                          <c:v>2</c:v>
                        </c:pt>
                        <c:pt idx="75">
                          <c:v>3</c:v>
                        </c:pt>
                        <c:pt idx="76">
                          <c:v>4</c:v>
                        </c:pt>
                        <c:pt idx="77">
                          <c:v>5</c:v>
                        </c:pt>
                        <c:pt idx="78">
                          <c:v>6</c:v>
                        </c:pt>
                        <c:pt idx="79">
                          <c:v>7</c:v>
                        </c:pt>
                        <c:pt idx="80">
                          <c:v>8</c:v>
                        </c:pt>
                        <c:pt idx="81">
                          <c:v>9</c:v>
                        </c:pt>
                        <c:pt idx="82">
                          <c:v>10</c:v>
                        </c:pt>
                        <c:pt idx="83">
                          <c:v>11</c:v>
                        </c:pt>
                        <c:pt idx="84">
                          <c:v>12</c:v>
                        </c:pt>
                        <c:pt idx="85">
                          <c:v>13</c:v>
                        </c:pt>
                        <c:pt idx="86">
                          <c:v>14</c:v>
                        </c:pt>
                        <c:pt idx="87">
                          <c:v>15</c:v>
                        </c:pt>
                        <c:pt idx="88">
                          <c:v>16</c:v>
                        </c:pt>
                        <c:pt idx="89">
                          <c:v>17</c:v>
                        </c:pt>
                        <c:pt idx="90">
                          <c:v>18</c:v>
                        </c:pt>
                        <c:pt idx="91">
                          <c:v>19</c:v>
                        </c:pt>
                        <c:pt idx="92">
                          <c:v>20</c:v>
                        </c:pt>
                        <c:pt idx="93">
                          <c:v>21</c:v>
                        </c:pt>
                        <c:pt idx="94">
                          <c:v>22</c:v>
                        </c:pt>
                        <c:pt idx="95">
                          <c:v>23</c:v>
                        </c:pt>
                        <c:pt idx="96">
                          <c:v>0</c:v>
                        </c:pt>
                        <c:pt idx="97">
                          <c:v>1</c:v>
                        </c:pt>
                        <c:pt idx="98">
                          <c:v>2</c:v>
                        </c:pt>
                        <c:pt idx="99">
                          <c:v>3</c:v>
                        </c:pt>
                        <c:pt idx="100">
                          <c:v>4</c:v>
                        </c:pt>
                        <c:pt idx="101">
                          <c:v>5</c:v>
                        </c:pt>
                        <c:pt idx="102">
                          <c:v>6</c:v>
                        </c:pt>
                        <c:pt idx="103">
                          <c:v>7</c:v>
                        </c:pt>
                        <c:pt idx="104">
                          <c:v>8</c:v>
                        </c:pt>
                        <c:pt idx="105">
                          <c:v>9</c:v>
                        </c:pt>
                        <c:pt idx="106">
                          <c:v>10</c:v>
                        </c:pt>
                        <c:pt idx="107">
                          <c:v>11</c:v>
                        </c:pt>
                        <c:pt idx="108">
                          <c:v>12</c:v>
                        </c:pt>
                        <c:pt idx="109">
                          <c:v>13</c:v>
                        </c:pt>
                        <c:pt idx="110">
                          <c:v>14</c:v>
                        </c:pt>
                        <c:pt idx="111">
                          <c:v>15</c:v>
                        </c:pt>
                        <c:pt idx="112">
                          <c:v>16</c:v>
                        </c:pt>
                        <c:pt idx="113">
                          <c:v>17</c:v>
                        </c:pt>
                        <c:pt idx="114">
                          <c:v>18</c:v>
                        </c:pt>
                        <c:pt idx="115">
                          <c:v>19</c:v>
                        </c:pt>
                        <c:pt idx="116">
                          <c:v>20</c:v>
                        </c:pt>
                        <c:pt idx="117">
                          <c:v>21</c:v>
                        </c:pt>
                        <c:pt idx="118">
                          <c:v>22</c:v>
                        </c:pt>
                        <c:pt idx="119">
                          <c:v>23</c:v>
                        </c:pt>
                        <c:pt idx="120">
                          <c:v>0</c:v>
                        </c:pt>
                        <c:pt idx="121">
                          <c:v>1</c:v>
                        </c:pt>
                        <c:pt idx="122">
                          <c:v>2</c:v>
                        </c:pt>
                        <c:pt idx="123">
                          <c:v>3</c:v>
                        </c:pt>
                        <c:pt idx="124">
                          <c:v>4</c:v>
                        </c:pt>
                        <c:pt idx="125">
                          <c:v>5</c:v>
                        </c:pt>
                        <c:pt idx="126">
                          <c:v>6</c:v>
                        </c:pt>
                        <c:pt idx="127">
                          <c:v>7</c:v>
                        </c:pt>
                        <c:pt idx="128">
                          <c:v>8</c:v>
                        </c:pt>
                        <c:pt idx="129">
                          <c:v>9</c:v>
                        </c:pt>
                        <c:pt idx="130">
                          <c:v>10</c:v>
                        </c:pt>
                        <c:pt idx="131">
                          <c:v>11</c:v>
                        </c:pt>
                        <c:pt idx="132">
                          <c:v>12</c:v>
                        </c:pt>
                        <c:pt idx="133">
                          <c:v>13</c:v>
                        </c:pt>
                        <c:pt idx="134">
                          <c:v>14</c:v>
                        </c:pt>
                        <c:pt idx="135">
                          <c:v>15</c:v>
                        </c:pt>
                        <c:pt idx="136">
                          <c:v>16</c:v>
                        </c:pt>
                        <c:pt idx="137">
                          <c:v>17</c:v>
                        </c:pt>
                        <c:pt idx="138">
                          <c:v>18</c:v>
                        </c:pt>
                        <c:pt idx="139">
                          <c:v>19</c:v>
                        </c:pt>
                        <c:pt idx="140">
                          <c:v>20</c:v>
                        </c:pt>
                        <c:pt idx="141">
                          <c:v>21</c:v>
                        </c:pt>
                        <c:pt idx="142">
                          <c:v>22</c:v>
                        </c:pt>
                        <c:pt idx="143">
                          <c:v>23</c:v>
                        </c:pt>
                        <c:pt idx="144">
                          <c:v>0</c:v>
                        </c:pt>
                        <c:pt idx="145">
                          <c:v>1</c:v>
                        </c:pt>
                        <c:pt idx="146">
                          <c:v>2</c:v>
                        </c:pt>
                        <c:pt idx="147">
                          <c:v>3</c:v>
                        </c:pt>
                        <c:pt idx="148">
                          <c:v>4</c:v>
                        </c:pt>
                        <c:pt idx="149">
                          <c:v>5</c:v>
                        </c:pt>
                        <c:pt idx="150">
                          <c:v>6</c:v>
                        </c:pt>
                        <c:pt idx="151">
                          <c:v>7</c:v>
                        </c:pt>
                        <c:pt idx="152">
                          <c:v>8</c:v>
                        </c:pt>
                        <c:pt idx="153">
                          <c:v>9</c:v>
                        </c:pt>
                        <c:pt idx="154">
                          <c:v>10</c:v>
                        </c:pt>
                        <c:pt idx="155">
                          <c:v>11</c:v>
                        </c:pt>
                        <c:pt idx="156">
                          <c:v>12</c:v>
                        </c:pt>
                        <c:pt idx="157">
                          <c:v>13</c:v>
                        </c:pt>
                        <c:pt idx="158">
                          <c:v>14</c:v>
                        </c:pt>
                        <c:pt idx="159">
                          <c:v>15</c:v>
                        </c:pt>
                        <c:pt idx="160">
                          <c:v>16</c:v>
                        </c:pt>
                        <c:pt idx="161">
                          <c:v>17</c:v>
                        </c:pt>
                        <c:pt idx="162">
                          <c:v>18</c:v>
                        </c:pt>
                        <c:pt idx="163">
                          <c:v>19</c:v>
                        </c:pt>
                        <c:pt idx="164">
                          <c:v>20</c:v>
                        </c:pt>
                        <c:pt idx="165">
                          <c:v>21</c:v>
                        </c:pt>
                        <c:pt idx="166">
                          <c:v>22</c:v>
                        </c:pt>
                        <c:pt idx="167">
                          <c:v>23</c:v>
                        </c:pt>
                      </c:lvl>
                      <c:lvl>
                        <c:pt idx="13">
                          <c:v>18/11/2024</c:v>
                        </c:pt>
                        <c:pt idx="37">
                          <c:v>19/11/2024</c:v>
                        </c:pt>
                        <c:pt idx="61">
                          <c:v>20/11/2024</c:v>
                        </c:pt>
                        <c:pt idx="85">
                          <c:v>21/11/2024</c:v>
                        </c:pt>
                        <c:pt idx="109">
                          <c:v>22/11/2024</c:v>
                        </c:pt>
                        <c:pt idx="133">
                          <c:v>23/11/2024</c:v>
                        </c:pt>
                        <c:pt idx="157">
                          <c:v>24/11/2024</c:v>
                        </c:pt>
                      </c:lvl>
                      <c:lvl>
                        <c:pt idx="14">
                          <c:v>18/11/2024</c:v>
                        </c:pt>
                        <c:pt idx="15">
                          <c:v>18/11/2024</c:v>
                        </c:pt>
                        <c:pt idx="16">
                          <c:v>18/11/2024</c:v>
                        </c:pt>
                        <c:pt idx="17">
                          <c:v>18/11/2024</c:v>
                        </c:pt>
                        <c:pt idx="38">
                          <c:v>19/11/2024</c:v>
                        </c:pt>
                        <c:pt idx="39">
                          <c:v>19/11/2024</c:v>
                        </c:pt>
                        <c:pt idx="40">
                          <c:v>19/11/2024</c:v>
                        </c:pt>
                        <c:pt idx="41">
                          <c:v>19/11/2024</c:v>
                        </c:pt>
                        <c:pt idx="62">
                          <c:v>20/11/2024</c:v>
                        </c:pt>
                        <c:pt idx="63">
                          <c:v>20/11/2024</c:v>
                        </c:pt>
                        <c:pt idx="64">
                          <c:v>20/11/2024</c:v>
                        </c:pt>
                        <c:pt idx="65">
                          <c:v>20/11/2024</c:v>
                        </c:pt>
                        <c:pt idx="86">
                          <c:v>21/11/2024</c:v>
                        </c:pt>
                        <c:pt idx="87">
                          <c:v>21/11/2024</c:v>
                        </c:pt>
                        <c:pt idx="88">
                          <c:v>21/11/2024</c:v>
                        </c:pt>
                        <c:pt idx="89">
                          <c:v>21/11/2024</c:v>
                        </c:pt>
                        <c:pt idx="110">
                          <c:v>22/11/2024</c:v>
                        </c:pt>
                        <c:pt idx="111">
                          <c:v>22/11/2024</c:v>
                        </c:pt>
                        <c:pt idx="112">
                          <c:v>22/11/2024</c:v>
                        </c:pt>
                        <c:pt idx="113">
                          <c:v>22/11/2024</c:v>
                        </c:pt>
                        <c:pt idx="134">
                          <c:v>23/11/2024</c:v>
                        </c:pt>
                        <c:pt idx="135">
                          <c:v>23/11/2024</c:v>
                        </c:pt>
                        <c:pt idx="136">
                          <c:v>23/11/2024</c:v>
                        </c:pt>
                        <c:pt idx="137">
                          <c:v>23/11/2024</c:v>
                        </c:pt>
                        <c:pt idx="158">
                          <c:v>24/11/2024</c:v>
                        </c:pt>
                        <c:pt idx="159">
                          <c:v>24/11/2024</c:v>
                        </c:pt>
                        <c:pt idx="160">
                          <c:v>24/11/2024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6'!$Z$4:$Z$171</c15:sqref>
                        </c15:formulaRef>
                      </c:ext>
                    </c:extLst>
                    <c:numCache>
                      <c:formatCode>m/d/yyyy</c:formatCode>
                      <c:ptCount val="168"/>
                      <c:pt idx="13">
                        <c:v>45614</c:v>
                      </c:pt>
                      <c:pt idx="37">
                        <c:v>45615</c:v>
                      </c:pt>
                      <c:pt idx="61">
                        <c:v>45616</c:v>
                      </c:pt>
                      <c:pt idx="85">
                        <c:v>45617</c:v>
                      </c:pt>
                      <c:pt idx="109">
                        <c:v>45618</c:v>
                      </c:pt>
                      <c:pt idx="133">
                        <c:v>45619</c:v>
                      </c:pt>
                      <c:pt idx="157">
                        <c:v>45620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A283-4CE7-9172-4507ED131049}"/>
                  </c:ext>
                </c:extLst>
              </c15:ser>
            </c15:filteredLineSeries>
            <c15:filteredLineSeries>
              <c15:ser>
                <c:idx val="5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6'!$AA$3</c15:sqref>
                        </c15:formulaRef>
                      </c:ext>
                    </c:extLst>
                    <c:strCache>
                      <c:ptCount val="1"/>
                      <c:pt idx="0">
                        <c:v>HH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multiLvl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6'!$Y$4:$AA$171</c15:sqref>
                        </c15:formulaRef>
                      </c:ext>
                    </c:extLst>
                    <c:multiLvlStrCache>
                      <c:ptCount val="168"/>
                      <c:lvl>
                        <c:pt idx="0">
                          <c:v>0</c:v>
                        </c:pt>
                        <c:pt idx="1">
                          <c:v>1</c:v>
                        </c:pt>
                        <c:pt idx="2">
                          <c:v>2</c:v>
                        </c:pt>
                        <c:pt idx="3">
                          <c:v>3</c:v>
                        </c:pt>
                        <c:pt idx="4">
                          <c:v>4</c:v>
                        </c:pt>
                        <c:pt idx="5">
                          <c:v>5</c:v>
                        </c:pt>
                        <c:pt idx="6">
                          <c:v>6</c:v>
                        </c:pt>
                        <c:pt idx="7">
                          <c:v>7</c:v>
                        </c:pt>
                        <c:pt idx="8">
                          <c:v>8</c:v>
                        </c:pt>
                        <c:pt idx="9">
                          <c:v>9</c:v>
                        </c:pt>
                        <c:pt idx="10">
                          <c:v>10</c:v>
                        </c:pt>
                        <c:pt idx="11">
                          <c:v>11</c:v>
                        </c:pt>
                        <c:pt idx="12">
                          <c:v>12</c:v>
                        </c:pt>
                        <c:pt idx="13">
                          <c:v>13</c:v>
                        </c:pt>
                        <c:pt idx="14">
                          <c:v>14</c:v>
                        </c:pt>
                        <c:pt idx="15">
                          <c:v>15</c:v>
                        </c:pt>
                        <c:pt idx="16">
                          <c:v>16</c:v>
                        </c:pt>
                        <c:pt idx="17">
                          <c:v>17</c:v>
                        </c:pt>
                        <c:pt idx="18">
                          <c:v>18</c:v>
                        </c:pt>
                        <c:pt idx="19">
                          <c:v>19</c:v>
                        </c:pt>
                        <c:pt idx="20">
                          <c:v>20</c:v>
                        </c:pt>
                        <c:pt idx="21">
                          <c:v>21</c:v>
                        </c:pt>
                        <c:pt idx="22">
                          <c:v>22</c:v>
                        </c:pt>
                        <c:pt idx="23">
                          <c:v>23</c:v>
                        </c:pt>
                        <c:pt idx="24">
                          <c:v>0</c:v>
                        </c:pt>
                        <c:pt idx="25">
                          <c:v>1</c:v>
                        </c:pt>
                        <c:pt idx="26">
                          <c:v>2</c:v>
                        </c:pt>
                        <c:pt idx="27">
                          <c:v>3</c:v>
                        </c:pt>
                        <c:pt idx="28">
                          <c:v>4</c:v>
                        </c:pt>
                        <c:pt idx="29">
                          <c:v>5</c:v>
                        </c:pt>
                        <c:pt idx="30">
                          <c:v>6</c:v>
                        </c:pt>
                        <c:pt idx="31">
                          <c:v>7</c:v>
                        </c:pt>
                        <c:pt idx="32">
                          <c:v>8</c:v>
                        </c:pt>
                        <c:pt idx="33">
                          <c:v>9</c:v>
                        </c:pt>
                        <c:pt idx="34">
                          <c:v>10</c:v>
                        </c:pt>
                        <c:pt idx="35">
                          <c:v>11</c:v>
                        </c:pt>
                        <c:pt idx="36">
                          <c:v>12</c:v>
                        </c:pt>
                        <c:pt idx="37">
                          <c:v>13</c:v>
                        </c:pt>
                        <c:pt idx="38">
                          <c:v>14</c:v>
                        </c:pt>
                        <c:pt idx="39">
                          <c:v>15</c:v>
                        </c:pt>
                        <c:pt idx="40">
                          <c:v>16</c:v>
                        </c:pt>
                        <c:pt idx="41">
                          <c:v>17</c:v>
                        </c:pt>
                        <c:pt idx="42">
                          <c:v>18</c:v>
                        </c:pt>
                        <c:pt idx="43">
                          <c:v>19</c:v>
                        </c:pt>
                        <c:pt idx="44">
                          <c:v>20</c:v>
                        </c:pt>
                        <c:pt idx="45">
                          <c:v>21</c:v>
                        </c:pt>
                        <c:pt idx="46">
                          <c:v>22</c:v>
                        </c:pt>
                        <c:pt idx="47">
                          <c:v>23</c:v>
                        </c:pt>
                        <c:pt idx="48">
                          <c:v>0</c:v>
                        </c:pt>
                        <c:pt idx="49">
                          <c:v>1</c:v>
                        </c:pt>
                        <c:pt idx="50">
                          <c:v>2</c:v>
                        </c:pt>
                        <c:pt idx="51">
                          <c:v>3</c:v>
                        </c:pt>
                        <c:pt idx="52">
                          <c:v>4</c:v>
                        </c:pt>
                        <c:pt idx="53">
                          <c:v>5</c:v>
                        </c:pt>
                        <c:pt idx="54">
                          <c:v>6</c:v>
                        </c:pt>
                        <c:pt idx="55">
                          <c:v>7</c:v>
                        </c:pt>
                        <c:pt idx="56">
                          <c:v>8</c:v>
                        </c:pt>
                        <c:pt idx="57">
                          <c:v>9</c:v>
                        </c:pt>
                        <c:pt idx="58">
                          <c:v>10</c:v>
                        </c:pt>
                        <c:pt idx="59">
                          <c:v>11</c:v>
                        </c:pt>
                        <c:pt idx="60">
                          <c:v>12</c:v>
                        </c:pt>
                        <c:pt idx="61">
                          <c:v>13</c:v>
                        </c:pt>
                        <c:pt idx="62">
                          <c:v>14</c:v>
                        </c:pt>
                        <c:pt idx="63">
                          <c:v>15</c:v>
                        </c:pt>
                        <c:pt idx="64">
                          <c:v>16</c:v>
                        </c:pt>
                        <c:pt idx="65">
                          <c:v>17</c:v>
                        </c:pt>
                        <c:pt idx="66">
                          <c:v>18</c:v>
                        </c:pt>
                        <c:pt idx="67">
                          <c:v>19</c:v>
                        </c:pt>
                        <c:pt idx="68">
                          <c:v>20</c:v>
                        </c:pt>
                        <c:pt idx="69">
                          <c:v>21</c:v>
                        </c:pt>
                        <c:pt idx="70">
                          <c:v>22</c:v>
                        </c:pt>
                        <c:pt idx="71">
                          <c:v>23</c:v>
                        </c:pt>
                        <c:pt idx="72">
                          <c:v>0</c:v>
                        </c:pt>
                        <c:pt idx="73">
                          <c:v>1</c:v>
                        </c:pt>
                        <c:pt idx="74">
                          <c:v>2</c:v>
                        </c:pt>
                        <c:pt idx="75">
                          <c:v>3</c:v>
                        </c:pt>
                        <c:pt idx="76">
                          <c:v>4</c:v>
                        </c:pt>
                        <c:pt idx="77">
                          <c:v>5</c:v>
                        </c:pt>
                        <c:pt idx="78">
                          <c:v>6</c:v>
                        </c:pt>
                        <c:pt idx="79">
                          <c:v>7</c:v>
                        </c:pt>
                        <c:pt idx="80">
                          <c:v>8</c:v>
                        </c:pt>
                        <c:pt idx="81">
                          <c:v>9</c:v>
                        </c:pt>
                        <c:pt idx="82">
                          <c:v>10</c:v>
                        </c:pt>
                        <c:pt idx="83">
                          <c:v>11</c:v>
                        </c:pt>
                        <c:pt idx="84">
                          <c:v>12</c:v>
                        </c:pt>
                        <c:pt idx="85">
                          <c:v>13</c:v>
                        </c:pt>
                        <c:pt idx="86">
                          <c:v>14</c:v>
                        </c:pt>
                        <c:pt idx="87">
                          <c:v>15</c:v>
                        </c:pt>
                        <c:pt idx="88">
                          <c:v>16</c:v>
                        </c:pt>
                        <c:pt idx="89">
                          <c:v>17</c:v>
                        </c:pt>
                        <c:pt idx="90">
                          <c:v>18</c:v>
                        </c:pt>
                        <c:pt idx="91">
                          <c:v>19</c:v>
                        </c:pt>
                        <c:pt idx="92">
                          <c:v>20</c:v>
                        </c:pt>
                        <c:pt idx="93">
                          <c:v>21</c:v>
                        </c:pt>
                        <c:pt idx="94">
                          <c:v>22</c:v>
                        </c:pt>
                        <c:pt idx="95">
                          <c:v>23</c:v>
                        </c:pt>
                        <c:pt idx="96">
                          <c:v>0</c:v>
                        </c:pt>
                        <c:pt idx="97">
                          <c:v>1</c:v>
                        </c:pt>
                        <c:pt idx="98">
                          <c:v>2</c:v>
                        </c:pt>
                        <c:pt idx="99">
                          <c:v>3</c:v>
                        </c:pt>
                        <c:pt idx="100">
                          <c:v>4</c:v>
                        </c:pt>
                        <c:pt idx="101">
                          <c:v>5</c:v>
                        </c:pt>
                        <c:pt idx="102">
                          <c:v>6</c:v>
                        </c:pt>
                        <c:pt idx="103">
                          <c:v>7</c:v>
                        </c:pt>
                        <c:pt idx="104">
                          <c:v>8</c:v>
                        </c:pt>
                        <c:pt idx="105">
                          <c:v>9</c:v>
                        </c:pt>
                        <c:pt idx="106">
                          <c:v>10</c:v>
                        </c:pt>
                        <c:pt idx="107">
                          <c:v>11</c:v>
                        </c:pt>
                        <c:pt idx="108">
                          <c:v>12</c:v>
                        </c:pt>
                        <c:pt idx="109">
                          <c:v>13</c:v>
                        </c:pt>
                        <c:pt idx="110">
                          <c:v>14</c:v>
                        </c:pt>
                        <c:pt idx="111">
                          <c:v>15</c:v>
                        </c:pt>
                        <c:pt idx="112">
                          <c:v>16</c:v>
                        </c:pt>
                        <c:pt idx="113">
                          <c:v>17</c:v>
                        </c:pt>
                        <c:pt idx="114">
                          <c:v>18</c:v>
                        </c:pt>
                        <c:pt idx="115">
                          <c:v>19</c:v>
                        </c:pt>
                        <c:pt idx="116">
                          <c:v>20</c:v>
                        </c:pt>
                        <c:pt idx="117">
                          <c:v>21</c:v>
                        </c:pt>
                        <c:pt idx="118">
                          <c:v>22</c:v>
                        </c:pt>
                        <c:pt idx="119">
                          <c:v>23</c:v>
                        </c:pt>
                        <c:pt idx="120">
                          <c:v>0</c:v>
                        </c:pt>
                        <c:pt idx="121">
                          <c:v>1</c:v>
                        </c:pt>
                        <c:pt idx="122">
                          <c:v>2</c:v>
                        </c:pt>
                        <c:pt idx="123">
                          <c:v>3</c:v>
                        </c:pt>
                        <c:pt idx="124">
                          <c:v>4</c:v>
                        </c:pt>
                        <c:pt idx="125">
                          <c:v>5</c:v>
                        </c:pt>
                        <c:pt idx="126">
                          <c:v>6</c:v>
                        </c:pt>
                        <c:pt idx="127">
                          <c:v>7</c:v>
                        </c:pt>
                        <c:pt idx="128">
                          <c:v>8</c:v>
                        </c:pt>
                        <c:pt idx="129">
                          <c:v>9</c:v>
                        </c:pt>
                        <c:pt idx="130">
                          <c:v>10</c:v>
                        </c:pt>
                        <c:pt idx="131">
                          <c:v>11</c:v>
                        </c:pt>
                        <c:pt idx="132">
                          <c:v>12</c:v>
                        </c:pt>
                        <c:pt idx="133">
                          <c:v>13</c:v>
                        </c:pt>
                        <c:pt idx="134">
                          <c:v>14</c:v>
                        </c:pt>
                        <c:pt idx="135">
                          <c:v>15</c:v>
                        </c:pt>
                        <c:pt idx="136">
                          <c:v>16</c:v>
                        </c:pt>
                        <c:pt idx="137">
                          <c:v>17</c:v>
                        </c:pt>
                        <c:pt idx="138">
                          <c:v>18</c:v>
                        </c:pt>
                        <c:pt idx="139">
                          <c:v>19</c:v>
                        </c:pt>
                        <c:pt idx="140">
                          <c:v>20</c:v>
                        </c:pt>
                        <c:pt idx="141">
                          <c:v>21</c:v>
                        </c:pt>
                        <c:pt idx="142">
                          <c:v>22</c:v>
                        </c:pt>
                        <c:pt idx="143">
                          <c:v>23</c:v>
                        </c:pt>
                        <c:pt idx="144">
                          <c:v>0</c:v>
                        </c:pt>
                        <c:pt idx="145">
                          <c:v>1</c:v>
                        </c:pt>
                        <c:pt idx="146">
                          <c:v>2</c:v>
                        </c:pt>
                        <c:pt idx="147">
                          <c:v>3</c:v>
                        </c:pt>
                        <c:pt idx="148">
                          <c:v>4</c:v>
                        </c:pt>
                        <c:pt idx="149">
                          <c:v>5</c:v>
                        </c:pt>
                        <c:pt idx="150">
                          <c:v>6</c:v>
                        </c:pt>
                        <c:pt idx="151">
                          <c:v>7</c:v>
                        </c:pt>
                        <c:pt idx="152">
                          <c:v>8</c:v>
                        </c:pt>
                        <c:pt idx="153">
                          <c:v>9</c:v>
                        </c:pt>
                        <c:pt idx="154">
                          <c:v>10</c:v>
                        </c:pt>
                        <c:pt idx="155">
                          <c:v>11</c:v>
                        </c:pt>
                        <c:pt idx="156">
                          <c:v>12</c:v>
                        </c:pt>
                        <c:pt idx="157">
                          <c:v>13</c:v>
                        </c:pt>
                        <c:pt idx="158">
                          <c:v>14</c:v>
                        </c:pt>
                        <c:pt idx="159">
                          <c:v>15</c:v>
                        </c:pt>
                        <c:pt idx="160">
                          <c:v>16</c:v>
                        </c:pt>
                        <c:pt idx="161">
                          <c:v>17</c:v>
                        </c:pt>
                        <c:pt idx="162">
                          <c:v>18</c:v>
                        </c:pt>
                        <c:pt idx="163">
                          <c:v>19</c:v>
                        </c:pt>
                        <c:pt idx="164">
                          <c:v>20</c:v>
                        </c:pt>
                        <c:pt idx="165">
                          <c:v>21</c:v>
                        </c:pt>
                        <c:pt idx="166">
                          <c:v>22</c:v>
                        </c:pt>
                        <c:pt idx="167">
                          <c:v>23</c:v>
                        </c:pt>
                      </c:lvl>
                      <c:lvl>
                        <c:pt idx="13">
                          <c:v>18/11/2024</c:v>
                        </c:pt>
                        <c:pt idx="37">
                          <c:v>19/11/2024</c:v>
                        </c:pt>
                        <c:pt idx="61">
                          <c:v>20/11/2024</c:v>
                        </c:pt>
                        <c:pt idx="85">
                          <c:v>21/11/2024</c:v>
                        </c:pt>
                        <c:pt idx="109">
                          <c:v>22/11/2024</c:v>
                        </c:pt>
                        <c:pt idx="133">
                          <c:v>23/11/2024</c:v>
                        </c:pt>
                        <c:pt idx="157">
                          <c:v>24/11/2024</c:v>
                        </c:pt>
                      </c:lvl>
                      <c:lvl>
                        <c:pt idx="14">
                          <c:v>18/11/2024</c:v>
                        </c:pt>
                        <c:pt idx="15">
                          <c:v>18/11/2024</c:v>
                        </c:pt>
                        <c:pt idx="16">
                          <c:v>18/11/2024</c:v>
                        </c:pt>
                        <c:pt idx="17">
                          <c:v>18/11/2024</c:v>
                        </c:pt>
                        <c:pt idx="38">
                          <c:v>19/11/2024</c:v>
                        </c:pt>
                        <c:pt idx="39">
                          <c:v>19/11/2024</c:v>
                        </c:pt>
                        <c:pt idx="40">
                          <c:v>19/11/2024</c:v>
                        </c:pt>
                        <c:pt idx="41">
                          <c:v>19/11/2024</c:v>
                        </c:pt>
                        <c:pt idx="62">
                          <c:v>20/11/2024</c:v>
                        </c:pt>
                        <c:pt idx="63">
                          <c:v>20/11/2024</c:v>
                        </c:pt>
                        <c:pt idx="64">
                          <c:v>20/11/2024</c:v>
                        </c:pt>
                        <c:pt idx="65">
                          <c:v>20/11/2024</c:v>
                        </c:pt>
                        <c:pt idx="86">
                          <c:v>21/11/2024</c:v>
                        </c:pt>
                        <c:pt idx="87">
                          <c:v>21/11/2024</c:v>
                        </c:pt>
                        <c:pt idx="88">
                          <c:v>21/11/2024</c:v>
                        </c:pt>
                        <c:pt idx="89">
                          <c:v>21/11/2024</c:v>
                        </c:pt>
                        <c:pt idx="110">
                          <c:v>22/11/2024</c:v>
                        </c:pt>
                        <c:pt idx="111">
                          <c:v>22/11/2024</c:v>
                        </c:pt>
                        <c:pt idx="112">
                          <c:v>22/11/2024</c:v>
                        </c:pt>
                        <c:pt idx="113">
                          <c:v>22/11/2024</c:v>
                        </c:pt>
                        <c:pt idx="134">
                          <c:v>23/11/2024</c:v>
                        </c:pt>
                        <c:pt idx="135">
                          <c:v>23/11/2024</c:v>
                        </c:pt>
                        <c:pt idx="136">
                          <c:v>23/11/2024</c:v>
                        </c:pt>
                        <c:pt idx="137">
                          <c:v>23/11/2024</c:v>
                        </c:pt>
                        <c:pt idx="158">
                          <c:v>24/11/2024</c:v>
                        </c:pt>
                        <c:pt idx="159">
                          <c:v>24/11/2024</c:v>
                        </c:pt>
                        <c:pt idx="160">
                          <c:v>24/11/2024</c:v>
                        </c:pt>
                      </c:lvl>
                    </c:multiLvlStrCache>
                  </c:multiLvl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'Figure 6'!$AA$4:$AA$171</c15:sqref>
                        </c15:formulaRef>
                      </c:ext>
                    </c:extLst>
                    <c:numCache>
                      <c:formatCode>0</c:formatCode>
                      <c:ptCount val="168"/>
                      <c:pt idx="0" formatCode="General">
                        <c:v>0</c:v>
                      </c:pt>
                      <c:pt idx="1">
                        <c:v>1</c:v>
                      </c:pt>
                      <c:pt idx="2">
                        <c:v>2</c:v>
                      </c:pt>
                      <c:pt idx="3">
                        <c:v>3</c:v>
                      </c:pt>
                      <c:pt idx="4">
                        <c:v>4</c:v>
                      </c:pt>
                      <c:pt idx="5">
                        <c:v>5</c:v>
                      </c:pt>
                      <c:pt idx="6">
                        <c:v>6</c:v>
                      </c:pt>
                      <c:pt idx="7">
                        <c:v>7</c:v>
                      </c:pt>
                      <c:pt idx="8">
                        <c:v>8</c:v>
                      </c:pt>
                      <c:pt idx="9">
                        <c:v>9</c:v>
                      </c:pt>
                      <c:pt idx="10">
                        <c:v>10</c:v>
                      </c:pt>
                      <c:pt idx="11">
                        <c:v>11</c:v>
                      </c:pt>
                      <c:pt idx="12">
                        <c:v>12</c:v>
                      </c:pt>
                      <c:pt idx="13">
                        <c:v>13</c:v>
                      </c:pt>
                      <c:pt idx="14">
                        <c:v>14</c:v>
                      </c:pt>
                      <c:pt idx="15">
                        <c:v>15</c:v>
                      </c:pt>
                      <c:pt idx="16">
                        <c:v>16</c:v>
                      </c:pt>
                      <c:pt idx="17">
                        <c:v>17</c:v>
                      </c:pt>
                      <c:pt idx="18">
                        <c:v>18</c:v>
                      </c:pt>
                      <c:pt idx="19">
                        <c:v>19</c:v>
                      </c:pt>
                      <c:pt idx="20">
                        <c:v>20</c:v>
                      </c:pt>
                      <c:pt idx="21">
                        <c:v>21</c:v>
                      </c:pt>
                      <c:pt idx="22">
                        <c:v>22</c:v>
                      </c:pt>
                      <c:pt idx="23">
                        <c:v>23</c:v>
                      </c:pt>
                      <c:pt idx="24">
                        <c:v>0</c:v>
                      </c:pt>
                      <c:pt idx="25">
                        <c:v>1</c:v>
                      </c:pt>
                      <c:pt idx="26">
                        <c:v>2</c:v>
                      </c:pt>
                      <c:pt idx="27">
                        <c:v>3</c:v>
                      </c:pt>
                      <c:pt idx="28">
                        <c:v>4</c:v>
                      </c:pt>
                      <c:pt idx="29">
                        <c:v>5</c:v>
                      </c:pt>
                      <c:pt idx="30">
                        <c:v>6</c:v>
                      </c:pt>
                      <c:pt idx="31">
                        <c:v>7</c:v>
                      </c:pt>
                      <c:pt idx="32">
                        <c:v>8</c:v>
                      </c:pt>
                      <c:pt idx="33">
                        <c:v>9</c:v>
                      </c:pt>
                      <c:pt idx="34">
                        <c:v>10</c:v>
                      </c:pt>
                      <c:pt idx="35">
                        <c:v>11</c:v>
                      </c:pt>
                      <c:pt idx="36">
                        <c:v>12</c:v>
                      </c:pt>
                      <c:pt idx="37">
                        <c:v>13</c:v>
                      </c:pt>
                      <c:pt idx="38">
                        <c:v>14</c:v>
                      </c:pt>
                      <c:pt idx="39">
                        <c:v>15</c:v>
                      </c:pt>
                      <c:pt idx="40">
                        <c:v>16</c:v>
                      </c:pt>
                      <c:pt idx="41">
                        <c:v>17</c:v>
                      </c:pt>
                      <c:pt idx="42">
                        <c:v>18</c:v>
                      </c:pt>
                      <c:pt idx="43">
                        <c:v>19</c:v>
                      </c:pt>
                      <c:pt idx="44">
                        <c:v>20</c:v>
                      </c:pt>
                      <c:pt idx="45">
                        <c:v>21</c:v>
                      </c:pt>
                      <c:pt idx="46">
                        <c:v>22</c:v>
                      </c:pt>
                      <c:pt idx="47">
                        <c:v>23</c:v>
                      </c:pt>
                      <c:pt idx="48">
                        <c:v>0</c:v>
                      </c:pt>
                      <c:pt idx="49">
                        <c:v>1</c:v>
                      </c:pt>
                      <c:pt idx="50">
                        <c:v>2</c:v>
                      </c:pt>
                      <c:pt idx="51">
                        <c:v>3</c:v>
                      </c:pt>
                      <c:pt idx="52">
                        <c:v>4</c:v>
                      </c:pt>
                      <c:pt idx="53">
                        <c:v>5</c:v>
                      </c:pt>
                      <c:pt idx="54">
                        <c:v>6</c:v>
                      </c:pt>
                      <c:pt idx="55">
                        <c:v>7</c:v>
                      </c:pt>
                      <c:pt idx="56">
                        <c:v>8</c:v>
                      </c:pt>
                      <c:pt idx="57">
                        <c:v>9</c:v>
                      </c:pt>
                      <c:pt idx="58">
                        <c:v>10</c:v>
                      </c:pt>
                      <c:pt idx="59">
                        <c:v>11</c:v>
                      </c:pt>
                      <c:pt idx="60">
                        <c:v>12</c:v>
                      </c:pt>
                      <c:pt idx="61">
                        <c:v>13</c:v>
                      </c:pt>
                      <c:pt idx="62">
                        <c:v>14</c:v>
                      </c:pt>
                      <c:pt idx="63">
                        <c:v>15</c:v>
                      </c:pt>
                      <c:pt idx="64">
                        <c:v>16</c:v>
                      </c:pt>
                      <c:pt idx="65">
                        <c:v>17</c:v>
                      </c:pt>
                      <c:pt idx="66">
                        <c:v>18</c:v>
                      </c:pt>
                      <c:pt idx="67">
                        <c:v>19</c:v>
                      </c:pt>
                      <c:pt idx="68">
                        <c:v>20</c:v>
                      </c:pt>
                      <c:pt idx="69">
                        <c:v>21</c:v>
                      </c:pt>
                      <c:pt idx="70">
                        <c:v>22</c:v>
                      </c:pt>
                      <c:pt idx="71">
                        <c:v>23</c:v>
                      </c:pt>
                      <c:pt idx="72">
                        <c:v>0</c:v>
                      </c:pt>
                      <c:pt idx="73">
                        <c:v>1</c:v>
                      </c:pt>
                      <c:pt idx="74">
                        <c:v>2</c:v>
                      </c:pt>
                      <c:pt idx="75">
                        <c:v>3</c:v>
                      </c:pt>
                      <c:pt idx="76">
                        <c:v>4</c:v>
                      </c:pt>
                      <c:pt idx="77">
                        <c:v>5</c:v>
                      </c:pt>
                      <c:pt idx="78">
                        <c:v>6</c:v>
                      </c:pt>
                      <c:pt idx="79">
                        <c:v>7</c:v>
                      </c:pt>
                      <c:pt idx="80">
                        <c:v>8</c:v>
                      </c:pt>
                      <c:pt idx="81">
                        <c:v>9</c:v>
                      </c:pt>
                      <c:pt idx="82">
                        <c:v>10</c:v>
                      </c:pt>
                      <c:pt idx="83">
                        <c:v>11</c:v>
                      </c:pt>
                      <c:pt idx="84">
                        <c:v>12</c:v>
                      </c:pt>
                      <c:pt idx="85">
                        <c:v>13</c:v>
                      </c:pt>
                      <c:pt idx="86">
                        <c:v>14</c:v>
                      </c:pt>
                      <c:pt idx="87">
                        <c:v>15</c:v>
                      </c:pt>
                      <c:pt idx="88">
                        <c:v>16</c:v>
                      </c:pt>
                      <c:pt idx="89">
                        <c:v>17</c:v>
                      </c:pt>
                      <c:pt idx="90">
                        <c:v>18</c:v>
                      </c:pt>
                      <c:pt idx="91">
                        <c:v>19</c:v>
                      </c:pt>
                      <c:pt idx="92">
                        <c:v>20</c:v>
                      </c:pt>
                      <c:pt idx="93">
                        <c:v>21</c:v>
                      </c:pt>
                      <c:pt idx="94">
                        <c:v>22</c:v>
                      </c:pt>
                      <c:pt idx="95">
                        <c:v>23</c:v>
                      </c:pt>
                      <c:pt idx="96">
                        <c:v>0</c:v>
                      </c:pt>
                      <c:pt idx="97">
                        <c:v>1</c:v>
                      </c:pt>
                      <c:pt idx="98">
                        <c:v>2</c:v>
                      </c:pt>
                      <c:pt idx="99">
                        <c:v>3</c:v>
                      </c:pt>
                      <c:pt idx="100">
                        <c:v>4</c:v>
                      </c:pt>
                      <c:pt idx="101">
                        <c:v>5</c:v>
                      </c:pt>
                      <c:pt idx="102">
                        <c:v>6</c:v>
                      </c:pt>
                      <c:pt idx="103">
                        <c:v>7</c:v>
                      </c:pt>
                      <c:pt idx="104">
                        <c:v>8</c:v>
                      </c:pt>
                      <c:pt idx="105">
                        <c:v>9</c:v>
                      </c:pt>
                      <c:pt idx="106">
                        <c:v>10</c:v>
                      </c:pt>
                      <c:pt idx="107">
                        <c:v>11</c:v>
                      </c:pt>
                      <c:pt idx="108">
                        <c:v>12</c:v>
                      </c:pt>
                      <c:pt idx="109">
                        <c:v>13</c:v>
                      </c:pt>
                      <c:pt idx="110">
                        <c:v>14</c:v>
                      </c:pt>
                      <c:pt idx="111">
                        <c:v>15</c:v>
                      </c:pt>
                      <c:pt idx="112">
                        <c:v>16</c:v>
                      </c:pt>
                      <c:pt idx="113">
                        <c:v>17</c:v>
                      </c:pt>
                      <c:pt idx="114">
                        <c:v>18</c:v>
                      </c:pt>
                      <c:pt idx="115">
                        <c:v>19</c:v>
                      </c:pt>
                      <c:pt idx="116">
                        <c:v>20</c:v>
                      </c:pt>
                      <c:pt idx="117">
                        <c:v>21</c:v>
                      </c:pt>
                      <c:pt idx="118">
                        <c:v>22</c:v>
                      </c:pt>
                      <c:pt idx="119">
                        <c:v>23</c:v>
                      </c:pt>
                      <c:pt idx="120">
                        <c:v>0</c:v>
                      </c:pt>
                      <c:pt idx="121">
                        <c:v>1</c:v>
                      </c:pt>
                      <c:pt idx="122">
                        <c:v>2</c:v>
                      </c:pt>
                      <c:pt idx="123">
                        <c:v>3</c:v>
                      </c:pt>
                      <c:pt idx="124">
                        <c:v>4</c:v>
                      </c:pt>
                      <c:pt idx="125">
                        <c:v>5</c:v>
                      </c:pt>
                      <c:pt idx="126">
                        <c:v>6</c:v>
                      </c:pt>
                      <c:pt idx="127">
                        <c:v>7</c:v>
                      </c:pt>
                      <c:pt idx="128">
                        <c:v>8</c:v>
                      </c:pt>
                      <c:pt idx="129">
                        <c:v>9</c:v>
                      </c:pt>
                      <c:pt idx="130">
                        <c:v>10</c:v>
                      </c:pt>
                      <c:pt idx="131">
                        <c:v>11</c:v>
                      </c:pt>
                      <c:pt idx="132">
                        <c:v>12</c:v>
                      </c:pt>
                      <c:pt idx="133">
                        <c:v>13</c:v>
                      </c:pt>
                      <c:pt idx="134">
                        <c:v>14</c:v>
                      </c:pt>
                      <c:pt idx="135">
                        <c:v>15</c:v>
                      </c:pt>
                      <c:pt idx="136">
                        <c:v>16</c:v>
                      </c:pt>
                      <c:pt idx="137">
                        <c:v>17</c:v>
                      </c:pt>
                      <c:pt idx="138">
                        <c:v>18</c:v>
                      </c:pt>
                      <c:pt idx="139">
                        <c:v>19</c:v>
                      </c:pt>
                      <c:pt idx="140">
                        <c:v>20</c:v>
                      </c:pt>
                      <c:pt idx="141">
                        <c:v>21</c:v>
                      </c:pt>
                      <c:pt idx="142">
                        <c:v>22</c:v>
                      </c:pt>
                      <c:pt idx="143">
                        <c:v>23</c:v>
                      </c:pt>
                      <c:pt idx="144">
                        <c:v>0</c:v>
                      </c:pt>
                      <c:pt idx="145">
                        <c:v>1</c:v>
                      </c:pt>
                      <c:pt idx="146">
                        <c:v>2</c:v>
                      </c:pt>
                      <c:pt idx="147">
                        <c:v>3</c:v>
                      </c:pt>
                      <c:pt idx="148">
                        <c:v>4</c:v>
                      </c:pt>
                      <c:pt idx="149">
                        <c:v>5</c:v>
                      </c:pt>
                      <c:pt idx="150">
                        <c:v>6</c:v>
                      </c:pt>
                      <c:pt idx="151">
                        <c:v>7</c:v>
                      </c:pt>
                      <c:pt idx="152">
                        <c:v>8</c:v>
                      </c:pt>
                      <c:pt idx="153">
                        <c:v>9</c:v>
                      </c:pt>
                      <c:pt idx="154">
                        <c:v>10</c:v>
                      </c:pt>
                      <c:pt idx="155">
                        <c:v>11</c:v>
                      </c:pt>
                      <c:pt idx="156">
                        <c:v>12</c:v>
                      </c:pt>
                      <c:pt idx="157">
                        <c:v>13</c:v>
                      </c:pt>
                      <c:pt idx="158">
                        <c:v>14</c:v>
                      </c:pt>
                      <c:pt idx="159">
                        <c:v>15</c:v>
                      </c:pt>
                      <c:pt idx="160">
                        <c:v>16</c:v>
                      </c:pt>
                      <c:pt idx="161">
                        <c:v>17</c:v>
                      </c:pt>
                      <c:pt idx="162">
                        <c:v>18</c:v>
                      </c:pt>
                      <c:pt idx="163">
                        <c:v>19</c:v>
                      </c:pt>
                      <c:pt idx="164">
                        <c:v>20</c:v>
                      </c:pt>
                      <c:pt idx="165">
                        <c:v>21</c:v>
                      </c:pt>
                      <c:pt idx="166">
                        <c:v>22</c:v>
                      </c:pt>
                      <c:pt idx="167">
                        <c:v>23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A283-4CE7-9172-4507ED131049}"/>
                  </c:ext>
                </c:extLst>
              </c15:ser>
            </c15:filteredLineSeries>
          </c:ext>
        </c:extLst>
      </c:lineChart>
      <c:catAx>
        <c:axId val="84731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wrap="square" anchor="b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5008"/>
        <c:crosses val="autoZero"/>
        <c:auto val="1"/>
        <c:lblAlgn val="ctr"/>
        <c:lblOffset val="100"/>
        <c:tickLblSkip val="4"/>
        <c:tickMarkSkip val="48"/>
        <c:noMultiLvlLbl val="0"/>
      </c:catAx>
      <c:valAx>
        <c:axId val="84731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47314528"/>
        <c:crossesAt val="1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_xlchart.v1.2</cx:f>
      </cx:strDim>
      <cx:numDim type="val">
        <cx:f dir="row">_xlchart.v1.3</cx:f>
      </cx:numDim>
    </cx:data>
    <cx:data id="1">
      <cx:strDim type="cat">
        <cx:f dir="row">_xlchart.v1.2</cx:f>
      </cx:strDim>
      <cx:numDim type="val">
        <cx:f dir="row">_xlchart.v1.4</cx:f>
      </cx:numDim>
    </cx:data>
  </cx:chartData>
  <cx:chart>
    <cx:title pos="t" align="ctr" overlay="0">
      <cx:tx>
        <cx:txData>
          <cx:v>Electricity generation sources - winter 2023/24 to winter 2024/25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n-US" sz="11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Tenorite" panose="00000500000000000000" pitchFamily="2" charset="0"/>
            </a:rPr>
            <a:t>Electricity generation sources - winter 2023/24 to winter 2024/25</a:t>
          </a:r>
        </a:p>
      </cx:txPr>
    </cx:title>
    <cx:plotArea>
      <cx:plotAreaRegion>
        <cx:series layoutId="waterfall" uniqueId="{E3480D07-3AFC-4C89-9296-CC8B11F3F519}" formatIdx="0">
          <cx:tx>
            <cx:txData>
              <cx:f>_xlchart.v1.0</cx:f>
              <cx:v>Diff</cx:v>
            </cx:txData>
          </cx:tx>
          <cx:dataPt idx="0">
            <cx:spPr>
              <a:solidFill>
                <a:srgbClr val="196B24"/>
              </a:solidFill>
            </cx:spPr>
          </cx:dataPt>
          <cx:dataLabels pos="outEnd"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100">
                    <a:latin typeface="Tenorite" panose="00000500000000000000" pitchFamily="2" charset="0"/>
                    <a:ea typeface="Tenorite" panose="00000500000000000000" pitchFamily="2" charset="0"/>
                    <a:cs typeface="Tenorite" panose="00000500000000000000" pitchFamily="2" charset="0"/>
                  </a:defRPr>
                </a:pPr>
                <a:endParaRPr lang="en-US" sz="11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Tenorite" panose="00000500000000000000" pitchFamily="2" charset="0"/>
                </a:endParaRPr>
              </a:p>
            </cx:txPr>
            <cx:visibility seriesName="0" categoryName="0" value="1"/>
          </cx:dataLabels>
          <cx:dataId val="0"/>
          <cx:layoutPr>
            <cx:visibility connectorLines="1"/>
            <cx:subtotals>
              <cx:idx val="11"/>
            </cx:subtotals>
          </cx:layoutPr>
        </cx:series>
        <cx:series layoutId="waterfall" hidden="1" uniqueId="{C8CC9ACD-4619-4670-B07E-EB0F71976752}" formatIdx="1">
          <cx:tx>
            <cx:txData>
              <cx:f>_xlchart.v1.1</cx:f>
              <cx:v/>
            </cx:txData>
          </cx:tx>
          <cx:dataLabels pos="outEnd">
            <cx:visibility seriesName="0" categoryName="0" value="1"/>
          </cx:dataLabels>
          <cx:dataId val="1"/>
          <cx:layoutPr>
            <cx:subtotals/>
          </cx:layoutPr>
        </cx:series>
      </cx:plotAreaRegion>
      <cx:axis id="0">
        <cx:catScaling gapWidth="0.5"/>
        <cx:tickLabels/>
      </cx:axis>
      <cx:axis id="1">
        <cx:valScaling max="160" min="100"/>
        <cx:title>
          <cx:tx>
            <cx:txData>
              <cx:v>TWh</cx:v>
            </cx:txData>
          </cx:tx>
          <cx:txPr>
            <a:bodyPr spcFirstLastPara="1" vertOverflow="ellipsis" horzOverflow="overflow" wrap="square" lIns="0" tIns="0" rIns="0" bIns="0" anchor="ctr" anchorCtr="1"/>
            <a:lstStyle/>
            <a:p>
              <a:pPr algn="ctr" rtl="0">
                <a:defRPr/>
              </a:pPr>
              <a:r>
                <a:rPr lang="en-US" sz="900" b="0" i="0" u="none" strike="noStrike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Aptos Narrow" panose="02110004020202020204"/>
                </a:rPr>
                <a:t>TWh</a:t>
              </a:r>
            </a:p>
          </cx:txPr>
        </cx:title>
        <cx:tickLabels/>
        <cx:numFmt formatCode="0" sourceLinked="0"/>
      </cx:axis>
    </cx:plotArea>
    <cx:legend pos="b" align="ctr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9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chart" Target="../charts/chart16.xml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5" Type="http://schemas.openxmlformats.org/officeDocument/2006/relationships/chart" Target="../charts/chart27.xml"/><Relationship Id="rId4" Type="http://schemas.openxmlformats.org/officeDocument/2006/relationships/chart" Target="../charts/chart26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microsoft.com/office/2014/relationships/chartEx" Target="../charts/chartEx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246062</xdr:colOff>
      <xdr:row>0</xdr:row>
      <xdr:rowOff>119063</xdr:rowOff>
    </xdr:from>
    <xdr:to>
      <xdr:col>13</xdr:col>
      <xdr:colOff>550862</xdr:colOff>
      <xdr:row>19</xdr:row>
      <xdr:rowOff>139701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66D47A4-4214-260B-0322-B64E2DA757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601980</xdr:colOff>
      <xdr:row>1</xdr:row>
      <xdr:rowOff>335280</xdr:rowOff>
    </xdr:from>
    <xdr:to>
      <xdr:col>20</xdr:col>
      <xdr:colOff>586740</xdr:colOff>
      <xdr:row>14</xdr:row>
      <xdr:rowOff>342900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B51EDF-F4F3-7398-3691-2A067423DD4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0</xdr:colOff>
      <xdr:row>45</xdr:row>
      <xdr:rowOff>0</xdr:rowOff>
    </xdr:from>
    <xdr:to>
      <xdr:col>30</xdr:col>
      <xdr:colOff>68580</xdr:colOff>
      <xdr:row>53</xdr:row>
      <xdr:rowOff>180975</xdr:rowOff>
    </xdr:to>
    <xdr:graphicFrame macro="">
      <xdr:nvGraphicFramePr>
        <xdr:cNvPr id="6" name="Chart 11">
          <a:extLst>
            <a:ext uri="{FF2B5EF4-FFF2-40B4-BE49-F238E27FC236}">
              <a16:creationId xmlns:a16="http://schemas.microsoft.com/office/drawing/2014/main" id="{7351BA92-9DDF-4D07-9FA7-814A41EEF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55</xdr:row>
      <xdr:rowOff>0</xdr:rowOff>
    </xdr:from>
    <xdr:to>
      <xdr:col>30</xdr:col>
      <xdr:colOff>68580</xdr:colOff>
      <xdr:row>63</xdr:row>
      <xdr:rowOff>180975</xdr:rowOff>
    </xdr:to>
    <xdr:graphicFrame macro="">
      <xdr:nvGraphicFramePr>
        <xdr:cNvPr id="7" name="Chart 11">
          <a:extLst>
            <a:ext uri="{FF2B5EF4-FFF2-40B4-BE49-F238E27FC236}">
              <a16:creationId xmlns:a16="http://schemas.microsoft.com/office/drawing/2014/main" id="{6A285BE5-7E83-4CA7-9E38-64AAC7C6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0</xdr:colOff>
      <xdr:row>65</xdr:row>
      <xdr:rowOff>0</xdr:rowOff>
    </xdr:from>
    <xdr:to>
      <xdr:col>30</xdr:col>
      <xdr:colOff>68580</xdr:colOff>
      <xdr:row>73</xdr:row>
      <xdr:rowOff>180975</xdr:rowOff>
    </xdr:to>
    <xdr:graphicFrame macro="">
      <xdr:nvGraphicFramePr>
        <xdr:cNvPr id="8" name="Chart 11">
          <a:extLst>
            <a:ext uri="{FF2B5EF4-FFF2-40B4-BE49-F238E27FC236}">
              <a16:creationId xmlns:a16="http://schemas.microsoft.com/office/drawing/2014/main" id="{8F2A3564-2294-495A-A77C-646E236BB9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7</xdr:colOff>
      <xdr:row>4</xdr:row>
      <xdr:rowOff>28575</xdr:rowOff>
    </xdr:from>
    <xdr:to>
      <xdr:col>16</xdr:col>
      <xdr:colOff>485775</xdr:colOff>
      <xdr:row>21</xdr:row>
      <xdr:rowOff>247650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FFA7680-94B0-05F0-D331-C236181DB13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609599</xdr:colOff>
      <xdr:row>2</xdr:row>
      <xdr:rowOff>171449</xdr:rowOff>
    </xdr:from>
    <xdr:to>
      <xdr:col>18</xdr:col>
      <xdr:colOff>590550</xdr:colOff>
      <xdr:row>25</xdr:row>
      <xdr:rowOff>0</xdr:rowOff>
    </xdr:to>
    <xdr:graphicFrame macro="">
      <xdr:nvGraphicFramePr>
        <xdr:cNvPr id="20" name="Chart 3">
          <a:extLst>
            <a:ext uri="{FF2B5EF4-FFF2-40B4-BE49-F238E27FC236}">
              <a16:creationId xmlns:a16="http://schemas.microsoft.com/office/drawing/2014/main" id="{71B8DA4A-FD60-488A-8FBF-0FA6D012F0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324409</xdr:colOff>
      <xdr:row>6</xdr:row>
      <xdr:rowOff>2801</xdr:rowOff>
    </xdr:from>
    <xdr:to>
      <xdr:col>19</xdr:col>
      <xdr:colOff>596825</xdr:colOff>
      <xdr:row>29</xdr:row>
      <xdr:rowOff>171450</xdr:rowOff>
    </xdr:to>
    <xdr:pic>
      <xdr:nvPicPr>
        <xdr:cNvPr id="19" name="Picture 1" descr="Blue world map">
          <a:extLst>
            <a:ext uri="{FF2B5EF4-FFF2-40B4-BE49-F238E27FC236}">
              <a16:creationId xmlns:a16="http://schemas.microsoft.com/office/drawing/2014/main" id="{21ABF056-8AB7-4D23-8F88-0C636E368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8009" y="1145801"/>
          <a:ext cx="7772401" cy="449299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>
    <xdr:from>
      <xdr:col>6</xdr:col>
      <xdr:colOff>560294</xdr:colOff>
      <xdr:row>4</xdr:row>
      <xdr:rowOff>161925</xdr:rowOff>
    </xdr:from>
    <xdr:to>
      <xdr:col>20</xdr:col>
      <xdr:colOff>296770</xdr:colOff>
      <xdr:row>31</xdr:row>
      <xdr:rowOff>45009</xdr:rowOff>
    </xdr:to>
    <xdr:graphicFrame macro="">
      <xdr:nvGraphicFramePr>
        <xdr:cNvPr id="31" name="Chart 2">
          <a:extLst>
            <a:ext uri="{FF2B5EF4-FFF2-40B4-BE49-F238E27FC236}">
              <a16:creationId xmlns:a16="http://schemas.microsoft.com/office/drawing/2014/main" id="{BEB26145-46FD-40AC-86E0-1721764C2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3</xdr:col>
      <xdr:colOff>361950</xdr:colOff>
      <xdr:row>61</xdr:row>
      <xdr:rowOff>114301</xdr:rowOff>
    </xdr:from>
    <xdr:to>
      <xdr:col>17</xdr:col>
      <xdr:colOff>0</xdr:colOff>
      <xdr:row>82</xdr:row>
      <xdr:rowOff>53341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B1EFB5-BFA0-4603-B44F-A650632BA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45" r="4479" b="17365"/>
        <a:stretch/>
      </xdr:blipFill>
      <xdr:spPr bwMode="auto">
        <a:xfrm>
          <a:off x="2190750" y="12306301"/>
          <a:ext cx="8172450" cy="3943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19050</xdr:rowOff>
    </xdr:from>
    <xdr:to>
      <xdr:col>14</xdr:col>
      <xdr:colOff>304800</xdr:colOff>
      <xdr:row>17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DCA5FD-B7B8-3E73-929B-93A9A29CD80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20</xdr:col>
      <xdr:colOff>7620</xdr:colOff>
      <xdr:row>2</xdr:row>
      <xdr:rowOff>22860</xdr:rowOff>
    </xdr:from>
    <xdr:to>
      <xdr:col>27</xdr:col>
      <xdr:colOff>312420</xdr:colOff>
      <xdr:row>20</xdr:row>
      <xdr:rowOff>121920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BC74D17-F4FC-11B7-F85E-BEA31DBE7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25399</xdr:colOff>
      <xdr:row>1</xdr:row>
      <xdr:rowOff>95885</xdr:rowOff>
    </xdr:from>
    <xdr:to>
      <xdr:col>13</xdr:col>
      <xdr:colOff>606036</xdr:colOff>
      <xdr:row>26</xdr:row>
      <xdr:rowOff>78105</xdr:rowOff>
    </xdr:to>
    <xdr:pic>
      <xdr:nvPicPr>
        <xdr:cNvPr id="3" name="Content Placeholder 10" descr="A screenshot of a map&#10;&#10;AI-generated content may be incorrect.">
          <a:extLst>
            <a:ext uri="{FF2B5EF4-FFF2-40B4-BE49-F238E27FC236}">
              <a16:creationId xmlns:a16="http://schemas.microsoft.com/office/drawing/2014/main" id="{50B0633D-858D-AD2B-FE1B-DB4422C85990}"/>
            </a:ext>
          </a:extLst>
        </xdr:cNvPr>
        <xdr:cNvPicPr>
          <a:picLocks noGrp="1"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19" y="278765"/>
          <a:ext cx="8208257" cy="455422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18647</xdr:colOff>
      <xdr:row>2</xdr:row>
      <xdr:rowOff>22560</xdr:rowOff>
    </xdr:from>
    <xdr:to>
      <xdr:col>18</xdr:col>
      <xdr:colOff>10026</xdr:colOff>
      <xdr:row>23</xdr:row>
      <xdr:rowOff>95450</xdr:rowOff>
    </xdr:to>
    <xdr:graphicFrame macro="">
      <xdr:nvGraphicFramePr>
        <xdr:cNvPr id="13" name="Chart 2">
          <a:extLst>
            <a:ext uri="{FF2B5EF4-FFF2-40B4-BE49-F238E27FC236}">
              <a16:creationId xmlns:a16="http://schemas.microsoft.com/office/drawing/2014/main" id="{3470E53B-2BBD-52AC-5801-8E2715175F6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408</xdr:colOff>
      <xdr:row>14</xdr:row>
      <xdr:rowOff>59055</xdr:rowOff>
    </xdr:from>
    <xdr:to>
      <xdr:col>12</xdr:col>
      <xdr:colOff>561975</xdr:colOff>
      <xdr:row>41</xdr:row>
      <xdr:rowOff>60470</xdr:rowOff>
    </xdr:to>
    <xdr:graphicFrame macro="">
      <xdr:nvGraphicFramePr>
        <xdr:cNvPr id="20" name="Chart 1">
          <a:extLst>
            <a:ext uri="{FF2B5EF4-FFF2-40B4-BE49-F238E27FC236}">
              <a16:creationId xmlns:a16="http://schemas.microsoft.com/office/drawing/2014/main" id="{BF0FCE43-4CA3-431D-8B29-1D944AFCB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0.48515</cdr:x>
      <cdr:y>0.05533</cdr:y>
    </cdr:from>
    <cdr:to>
      <cdr:x>0.62763</cdr:x>
      <cdr:y>0.10975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B1DD419-8D8E-7B97-71C2-92798A7046D8}"/>
            </a:ext>
          </a:extLst>
        </cdr:cNvPr>
        <cdr:cNvSpPr txBox="1"/>
      </cdr:nvSpPr>
      <cdr:spPr>
        <a:xfrm xmlns:a="http://schemas.openxmlformats.org/drawingml/2006/main">
          <a:off x="3288658" y="260349"/>
          <a:ext cx="965843" cy="2560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 kern="1200">
              <a:solidFill>
                <a:schemeClr val="tx1"/>
              </a:solidFill>
              <a:latin typeface="Segoe UI" panose="020B0502040204020203" pitchFamily="34" charset="0"/>
              <a:cs typeface="Segoe UI" panose="020B0502040204020203" pitchFamily="34" charset="0"/>
            </a:rPr>
            <a:t>Gas Year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</xdr:row>
      <xdr:rowOff>0</xdr:rowOff>
    </xdr:from>
    <xdr:to>
      <xdr:col>16</xdr:col>
      <xdr:colOff>304800</xdr:colOff>
      <xdr:row>19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ED61D0F-F56D-4213-A95B-12E48C6C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22</xdr:row>
      <xdr:rowOff>0</xdr:rowOff>
    </xdr:from>
    <xdr:to>
      <xdr:col>16</xdr:col>
      <xdr:colOff>304800</xdr:colOff>
      <xdr:row>37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3502D4-B9FC-41E0-B6A0-39B6B3DEDE0C}"/>
            </a:ext>
            <a:ext uri="{147F2762-F138-4A5C-976F-8EAC2B608ADB}">
              <a16:predDERef xmlns:a16="http://schemas.microsoft.com/office/drawing/2014/main" pred="{5ED61D0F-F56D-4213-A95B-12E48C6C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1</xdr:row>
      <xdr:rowOff>3810</xdr:rowOff>
    </xdr:from>
    <xdr:to>
      <xdr:col>17</xdr:col>
      <xdr:colOff>52800</xdr:colOff>
      <xdr:row>17</xdr:row>
      <xdr:rowOff>106230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2D310B8B-C4A5-B616-EB11-F10B72BB83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30480</xdr:colOff>
      <xdr:row>3</xdr:row>
      <xdr:rowOff>179070</xdr:rowOff>
    </xdr:from>
    <xdr:to>
      <xdr:col>15</xdr:col>
      <xdr:colOff>553680</xdr:colOff>
      <xdr:row>19</xdr:row>
      <xdr:rowOff>158190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EAC40F5-8677-A62A-5F58-37657473A8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53340</xdr:colOff>
      <xdr:row>21</xdr:row>
      <xdr:rowOff>11430</xdr:rowOff>
    </xdr:from>
    <xdr:to>
      <xdr:col>15</xdr:col>
      <xdr:colOff>576540</xdr:colOff>
      <xdr:row>36</xdr:row>
      <xdr:rowOff>173430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11FD59-F98A-F3DD-2C31-87BF8BDF9177}"/>
            </a:ext>
            <a:ext uri="{147F2762-F138-4A5C-976F-8EAC2B608ADB}">
              <a16:predDERef xmlns:a16="http://schemas.microsoft.com/office/drawing/2014/main" pred="{8EAC40F5-8677-A62A-5F58-37657473A8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25</xdr:col>
      <xdr:colOff>594360</xdr:colOff>
      <xdr:row>3</xdr:row>
      <xdr:rowOff>11430</xdr:rowOff>
    </xdr:from>
    <xdr:to>
      <xdr:col>34</xdr:col>
      <xdr:colOff>144780</xdr:colOff>
      <xdr:row>18</xdr:row>
      <xdr:rowOff>11430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D676B5E-C449-3B63-E49F-DAABE098B5DD}"/>
            </a:ext>
            <a:ext uri="{147F2762-F138-4A5C-976F-8EAC2B608ADB}">
              <a16:predDERef xmlns:a16="http://schemas.microsoft.com/office/drawing/2014/main" pred="{DA11FD59-F98A-F3DD-2C31-87BF8BDF91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22860</xdr:colOff>
      <xdr:row>20</xdr:row>
      <xdr:rowOff>110490</xdr:rowOff>
    </xdr:from>
    <xdr:to>
      <xdr:col>34</xdr:col>
      <xdr:colOff>228600</xdr:colOff>
      <xdr:row>35</xdr:row>
      <xdr:rowOff>110490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ED45E-7A68-F86E-1EC7-81ED2996270F}"/>
            </a:ext>
            <a:ext uri="{147F2762-F138-4A5C-976F-8EAC2B608ADB}">
              <a16:predDERef xmlns:a16="http://schemas.microsoft.com/office/drawing/2014/main" pred="{0D676B5E-C449-3B63-E49F-DAABE098B5D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464820</xdr:colOff>
      <xdr:row>5</xdr:row>
      <xdr:rowOff>19050</xdr:rowOff>
    </xdr:from>
    <xdr:to>
      <xdr:col>52</xdr:col>
      <xdr:colOff>160020</xdr:colOff>
      <xdr:row>20</xdr:row>
      <xdr:rowOff>19050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0232F1D-A2BC-3D34-B68D-C97585569887}"/>
            </a:ext>
            <a:ext uri="{147F2762-F138-4A5C-976F-8EAC2B608ADB}">
              <a16:predDERef xmlns:a16="http://schemas.microsoft.com/office/drawing/2014/main" pred="{467ED45E-7A68-F86E-1EC7-81ED299627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44</xdr:col>
      <xdr:colOff>426720</xdr:colOff>
      <xdr:row>22</xdr:row>
      <xdr:rowOff>49530</xdr:rowOff>
    </xdr:from>
    <xdr:to>
      <xdr:col>52</xdr:col>
      <xdr:colOff>358140</xdr:colOff>
      <xdr:row>37</xdr:row>
      <xdr:rowOff>49530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FFFB839-11AF-E187-3390-CB160CE1E1F5}"/>
            </a:ext>
            <a:ext uri="{147F2762-F138-4A5C-976F-8EAC2B608ADB}">
              <a16:predDERef xmlns:a16="http://schemas.microsoft.com/office/drawing/2014/main" pred="{D0232F1D-A2BC-3D34-B68D-C975855698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3</xdr:row>
      <xdr:rowOff>26670</xdr:rowOff>
    </xdr:from>
    <xdr:to>
      <xdr:col>15</xdr:col>
      <xdr:colOff>320040</xdr:colOff>
      <xdr:row>18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8430B0-2D40-C134-160D-D4C4528347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15240</xdr:colOff>
      <xdr:row>19</xdr:row>
      <xdr:rowOff>179070</xdr:rowOff>
    </xdr:from>
    <xdr:to>
      <xdr:col>15</xdr:col>
      <xdr:colOff>320040</xdr:colOff>
      <xdr:row>34</xdr:row>
      <xdr:rowOff>179070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181F2BD-6B5C-4977-E7DD-B58EC36C644E}"/>
            </a:ext>
            <a:ext uri="{147F2762-F138-4A5C-976F-8EAC2B608ADB}">
              <a16:predDERef xmlns:a16="http://schemas.microsoft.com/office/drawing/2014/main" pred="{788430B0-2D40-C134-160D-D4C4528347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</xdr:colOff>
      <xdr:row>4</xdr:row>
      <xdr:rowOff>34290</xdr:rowOff>
    </xdr:from>
    <xdr:to>
      <xdr:col>15</xdr:col>
      <xdr:colOff>320040</xdr:colOff>
      <xdr:row>19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278249-BC0E-BF41-75CC-8A8656F588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15240</xdr:colOff>
      <xdr:row>24</xdr:row>
      <xdr:rowOff>11430</xdr:rowOff>
    </xdr:from>
    <xdr:to>
      <xdr:col>16</xdr:col>
      <xdr:colOff>167640</xdr:colOff>
      <xdr:row>39</xdr:row>
      <xdr:rowOff>11430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53C61D-E0C5-A3EA-DF7F-1B2C3DEE9878}"/>
            </a:ext>
            <a:ext uri="{147F2762-F138-4A5C-976F-8EAC2B608ADB}">
              <a16:predDERef xmlns:a16="http://schemas.microsoft.com/office/drawing/2014/main" pred="{43278249-BC0E-BF41-75CC-8A8656F588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121920</xdr:rowOff>
    </xdr:from>
    <xdr:to>
      <xdr:col>16</xdr:col>
      <xdr:colOff>127200</xdr:colOff>
      <xdr:row>18</xdr:row>
      <xdr:rowOff>179070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65048B6-DB60-4920-A992-2AB8260BF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304800</xdr:colOff>
      <xdr:row>36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F2C219-4551-40FD-B8DE-3C0B56B4AAD3}"/>
            </a:ext>
            <a:ext uri="{147F2762-F138-4A5C-976F-8EAC2B608ADB}">
              <a16:predDERef xmlns:a16="http://schemas.microsoft.com/office/drawing/2014/main" pred="{265048B6-DB60-4920-A992-2AB8260BF8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10</xdr:row>
      <xdr:rowOff>0</xdr:rowOff>
    </xdr:from>
    <xdr:to>
      <xdr:col>13</xdr:col>
      <xdr:colOff>557585</xdr:colOff>
      <xdr:row>27</xdr:row>
      <xdr:rowOff>60243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424D5B65-D05B-46BC-BEF5-B89ACF68C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10</xdr:row>
      <xdr:rowOff>0</xdr:rowOff>
    </xdr:from>
    <xdr:to>
      <xdr:col>17</xdr:col>
      <xdr:colOff>0</xdr:colOff>
      <xdr:row>28</xdr:row>
      <xdr:rowOff>0</xdr:rowOff>
    </xdr:to>
    <xdr:grpSp>
      <xdr:nvGrpSpPr>
        <xdr:cNvPr id="2" name="Storage Stock Chart">
          <a:extLst>
            <a:ext uri="{FF2B5EF4-FFF2-40B4-BE49-F238E27FC236}">
              <a16:creationId xmlns:a16="http://schemas.microsoft.com/office/drawing/2014/main" id="{A6DFB5A7-3007-468C-95FF-47F790CFED3D}"/>
            </a:ext>
          </a:extLst>
        </xdr:cNvPr>
        <xdr:cNvGrpSpPr/>
      </xdr:nvGrpSpPr>
      <xdr:grpSpPr>
        <a:xfrm>
          <a:off x="6591300" y="1905000"/>
          <a:ext cx="6096000" cy="3429000"/>
          <a:chOff x="6838950" y="1657350"/>
          <a:chExt cx="6096000" cy="3130550"/>
        </a:xfrm>
      </xdr:grpSpPr>
      <xdr:graphicFrame macro="">
        <xdr:nvGraphicFramePr>
          <xdr:cNvPr id="3" name="Storage Stock">
            <a:extLst>
              <a:ext uri="{FF2B5EF4-FFF2-40B4-BE49-F238E27FC236}">
                <a16:creationId xmlns:a16="http://schemas.microsoft.com/office/drawing/2014/main" id="{6D8C6CAA-5BEF-A040-D1E1-656A518A8493}"/>
              </a:ext>
            </a:extLst>
          </xdr:cNvPr>
          <xdr:cNvGraphicFramePr/>
        </xdr:nvGraphicFramePr>
        <xdr:xfrm>
          <a:off x="6838950" y="1657350"/>
          <a:ext cx="6096000" cy="313055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cxnSp macro="">
        <xdr:nvCxnSpPr>
          <xdr:cNvPr id="4" name="March Line">
            <a:extLst>
              <a:ext uri="{FF2B5EF4-FFF2-40B4-BE49-F238E27FC236}">
                <a16:creationId xmlns:a16="http://schemas.microsoft.com/office/drawing/2014/main" id="{D1CE9856-D3DF-CF95-6D65-67B83F2E46C9}"/>
              </a:ext>
            </a:extLst>
          </xdr:cNvPr>
          <xdr:cNvCxnSpPr/>
        </xdr:nvCxnSpPr>
        <xdr:spPr>
          <a:xfrm>
            <a:off x="11766550" y="2025650"/>
            <a:ext cx="0" cy="2120900"/>
          </a:xfrm>
          <a:prstGeom prst="line">
            <a:avLst/>
          </a:prstGeom>
          <a:ln w="19050">
            <a:solidFill>
              <a:srgbClr val="AED952"/>
            </a:solidFill>
            <a:prstDash val="sysDash"/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5" name="November Line">
            <a:extLst>
              <a:ext uri="{FF2B5EF4-FFF2-40B4-BE49-F238E27FC236}">
                <a16:creationId xmlns:a16="http://schemas.microsoft.com/office/drawing/2014/main" id="{45967145-781D-803E-BE2F-78D1FC8D47A9}"/>
              </a:ext>
            </a:extLst>
          </xdr:cNvPr>
          <xdr:cNvCxnSpPr/>
        </xdr:nvCxnSpPr>
        <xdr:spPr>
          <a:xfrm>
            <a:off x="8470900" y="2038350"/>
            <a:ext cx="0" cy="2120900"/>
          </a:xfrm>
          <a:prstGeom prst="line">
            <a:avLst/>
          </a:prstGeom>
          <a:ln w="19050">
            <a:solidFill>
              <a:srgbClr val="AED952"/>
            </a:solidFill>
            <a:prstDash val="sysDash"/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6" name="November Incl Rough">
            <a:extLst>
              <a:ext uri="{FF2B5EF4-FFF2-40B4-BE49-F238E27FC236}">
                <a16:creationId xmlns:a16="http://schemas.microsoft.com/office/drawing/2014/main" id="{4E73F66A-0C0F-6B2D-1A9A-B5EEB70F8196}"/>
              </a:ext>
            </a:extLst>
          </xdr:cNvPr>
          <xdr:cNvSpPr txBox="1"/>
        </xdr:nvSpPr>
        <xdr:spPr>
          <a:xfrm>
            <a:off x="8049052" y="3789551"/>
            <a:ext cx="1022400" cy="3570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800">
                <a:latin typeface="Segoe UI Semibold" panose="020B0702040204020203" pitchFamily="34" charset="0"/>
                <a:cs typeface="Segoe UI Semibold" panose="020B0702040204020203" pitchFamily="34" charset="0"/>
              </a:rPr>
              <a:t>2023/24 76% full</a:t>
            </a:r>
          </a:p>
          <a:p>
            <a:r>
              <a:rPr lang="en-GB" sz="800">
                <a:latin typeface="Segoe UI Semibold" panose="020B0702040204020203" pitchFamily="34" charset="0"/>
                <a:cs typeface="Segoe UI Semibold" panose="020B0702040204020203" pitchFamily="34" charset="0"/>
              </a:rPr>
              <a:t>2024/25 81% full</a:t>
            </a:r>
          </a:p>
        </xdr:txBody>
      </xdr:sp>
      <xdr:sp macro="" textlink="">
        <xdr:nvSpPr>
          <xdr:cNvPr id="7" name="March Incl Rough">
            <a:extLst>
              <a:ext uri="{FF2B5EF4-FFF2-40B4-BE49-F238E27FC236}">
                <a16:creationId xmlns:a16="http://schemas.microsoft.com/office/drawing/2014/main" id="{A32A0288-03F0-20A3-C612-AA6337D37EA6}"/>
              </a:ext>
            </a:extLst>
          </xdr:cNvPr>
          <xdr:cNvSpPr txBox="1"/>
        </xdr:nvSpPr>
        <xdr:spPr>
          <a:xfrm>
            <a:off x="11353350" y="3806300"/>
            <a:ext cx="972000" cy="3570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GB" sz="800">
                <a:latin typeface="Segoe UI Semibold" panose="020B0702040204020203" pitchFamily="34" charset="0"/>
                <a:cs typeface="Segoe UI Semibold" panose="020B0702040204020203" pitchFamily="34" charset="0"/>
              </a:rPr>
              <a:t>2023/24 51% full</a:t>
            </a:r>
          </a:p>
          <a:p>
            <a:r>
              <a:rPr lang="en-GB" sz="800">
                <a:latin typeface="Segoe UI Semibold" panose="020B0702040204020203" pitchFamily="34" charset="0"/>
                <a:cs typeface="Segoe UI Semibold" panose="020B0702040204020203" pitchFamily="34" charset="0"/>
              </a:rPr>
              <a:t>2024/25 30% full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4</xdr:row>
      <xdr:rowOff>26670</xdr:rowOff>
    </xdr:from>
    <xdr:to>
      <xdr:col>16</xdr:col>
      <xdr:colOff>190500</xdr:colOff>
      <xdr:row>19</xdr:row>
      <xdr:rowOff>26670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46FA376-C984-FAFB-675C-BC895CC7932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22</xdr:row>
      <xdr:rowOff>0</xdr:rowOff>
    </xdr:from>
    <xdr:to>
      <xdr:col>15</xdr:col>
      <xdr:colOff>304800</xdr:colOff>
      <xdr:row>37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45824E-9AFA-481E-AC8A-DB02E2F2156D}"/>
            </a:ext>
            <a:ext uri="{147F2762-F138-4A5C-976F-8EAC2B608ADB}">
              <a16:predDERef xmlns:a16="http://schemas.microsoft.com/office/drawing/2014/main" pred="{F46FA376-C984-FAFB-675C-BC895CC79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22860</xdr:colOff>
      <xdr:row>4</xdr:row>
      <xdr:rowOff>11430</xdr:rowOff>
    </xdr:from>
    <xdr:to>
      <xdr:col>15</xdr:col>
      <xdr:colOff>327660</xdr:colOff>
      <xdr:row>19</xdr:row>
      <xdr:rowOff>11430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DB35C4-048F-3ED8-74B5-F49139300E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21</xdr:row>
      <xdr:rowOff>0</xdr:rowOff>
    </xdr:from>
    <xdr:to>
      <xdr:col>15</xdr:col>
      <xdr:colOff>304800</xdr:colOff>
      <xdr:row>36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A9FAA08-58DB-4200-93CA-4ADA17A7E260}"/>
            </a:ext>
            <a:ext uri="{147F2762-F138-4A5C-976F-8EAC2B608ADB}">
              <a16:predDERef xmlns:a16="http://schemas.microsoft.com/office/drawing/2014/main" pred="{66DB35C4-048F-3ED8-74B5-F49139300E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6</xdr:row>
      <xdr:rowOff>11430</xdr:rowOff>
    </xdr:from>
    <xdr:to>
      <xdr:col>14</xdr:col>
      <xdr:colOff>304800</xdr:colOff>
      <xdr:row>21</xdr:row>
      <xdr:rowOff>11430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0A811B-6211-DF0D-FA8D-789F2BAB18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14</xdr:col>
      <xdr:colOff>304800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C06662A-4B3F-4ADF-90E0-54AB1234CE34}"/>
            </a:ext>
            <a:ext uri="{147F2762-F138-4A5C-976F-8EAC2B608ADB}">
              <a16:predDERef xmlns:a16="http://schemas.microsoft.com/office/drawing/2014/main" pred="{9D0A811B-6211-DF0D-FA8D-789F2BAB18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4</xdr:row>
      <xdr:rowOff>3810</xdr:rowOff>
    </xdr:from>
    <xdr:to>
      <xdr:col>14</xdr:col>
      <xdr:colOff>320040</xdr:colOff>
      <xdr:row>19</xdr:row>
      <xdr:rowOff>3810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E0AF9-7691-459F-A1B1-8CB57E18A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23</xdr:row>
      <xdr:rowOff>0</xdr:rowOff>
    </xdr:from>
    <xdr:to>
      <xdr:col>14</xdr:col>
      <xdr:colOff>304800</xdr:colOff>
      <xdr:row>38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35FDDC3-2A9C-40DB-9785-498DDC511CDC}"/>
            </a:ext>
            <a:ext uri="{147F2762-F138-4A5C-976F-8EAC2B608ADB}">
              <a16:predDERef xmlns:a16="http://schemas.microsoft.com/office/drawing/2014/main" pred="{49EE0AF9-7691-459F-A1B1-8CB57E18A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76200</xdr:colOff>
      <xdr:row>7</xdr:row>
      <xdr:rowOff>64770</xdr:rowOff>
    </xdr:from>
    <xdr:to>
      <xdr:col>31</xdr:col>
      <xdr:colOff>381000</xdr:colOff>
      <xdr:row>22</xdr:row>
      <xdr:rowOff>64770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EA4B182-0E74-E42A-8717-0CB76BF5E214}"/>
            </a:ext>
            <a:ext uri="{147F2762-F138-4A5C-976F-8EAC2B608ADB}">
              <a16:predDERef xmlns:a16="http://schemas.microsoft.com/office/drawing/2014/main" pred="{335FDDC3-2A9C-40DB-9785-498DDC511C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121920</xdr:colOff>
      <xdr:row>2</xdr:row>
      <xdr:rowOff>72390</xdr:rowOff>
    </xdr:from>
    <xdr:to>
      <xdr:col>13</xdr:col>
      <xdr:colOff>411480</xdr:colOff>
      <xdr:row>17</xdr:row>
      <xdr:rowOff>110490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8DB116-AE1B-67F5-25A0-8E60F326314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609597</xdr:colOff>
      <xdr:row>7</xdr:row>
      <xdr:rowOff>0</xdr:rowOff>
    </xdr:from>
    <xdr:to>
      <xdr:col>20</xdr:col>
      <xdr:colOff>152400</xdr:colOff>
      <xdr:row>25</xdr:row>
      <xdr:rowOff>91440</xdr:rowOff>
    </xdr:to>
    <xdr:graphicFrame macro="">
      <xdr:nvGraphicFramePr>
        <xdr:cNvPr id="11" name="Chart 2">
          <a:extLst>
            <a:ext uri="{FF2B5EF4-FFF2-40B4-BE49-F238E27FC236}">
              <a16:creationId xmlns:a16="http://schemas.microsoft.com/office/drawing/2014/main" id="{E3A4F498-F2ED-4305-9CC5-4BC738C1C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11</xdr:row>
      <xdr:rowOff>47625</xdr:rowOff>
    </xdr:from>
    <xdr:to>
      <xdr:col>16</xdr:col>
      <xdr:colOff>523875</xdr:colOff>
      <xdr:row>11</xdr:row>
      <xdr:rowOff>171450</xdr:rowOff>
    </xdr:to>
    <xdr:sp macro="" textlink="">
      <xdr:nvSpPr>
        <xdr:cNvPr id="3" name="Arrow: Down 2">
          <a:extLst>
            <a:ext uri="{FF2B5EF4-FFF2-40B4-BE49-F238E27FC236}">
              <a16:creationId xmlns:a16="http://schemas.microsoft.com/office/drawing/2014/main" id="{A067BA61-2C77-49D1-A71E-B256D0B919EA}"/>
            </a:ext>
          </a:extLst>
        </xdr:cNvPr>
        <xdr:cNvSpPr/>
      </xdr:nvSpPr>
      <xdr:spPr>
        <a:xfrm>
          <a:off x="14759940" y="2516505"/>
          <a:ext cx="125730" cy="118110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438150</xdr:colOff>
      <xdr:row>11</xdr:row>
      <xdr:rowOff>38100</xdr:rowOff>
    </xdr:from>
    <xdr:to>
      <xdr:col>4</xdr:col>
      <xdr:colOff>561975</xdr:colOff>
      <xdr:row>11</xdr:row>
      <xdr:rowOff>161925</xdr:rowOff>
    </xdr:to>
    <xdr:sp macro="" textlink="">
      <xdr:nvSpPr>
        <xdr:cNvPr id="4" name="Arrow: Down 13">
          <a:extLst>
            <a:ext uri="{FF2B5EF4-FFF2-40B4-BE49-F238E27FC236}">
              <a16:creationId xmlns:a16="http://schemas.microsoft.com/office/drawing/2014/main" id="{C760A433-A360-4C5E-B334-D020CF80F52C}"/>
            </a:ext>
          </a:extLst>
        </xdr:cNvPr>
        <xdr:cNvSpPr/>
      </xdr:nvSpPr>
      <xdr:spPr>
        <a:xfrm>
          <a:off x="4701540" y="2505075"/>
          <a:ext cx="125730" cy="125730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438150</xdr:colOff>
      <xdr:row>6</xdr:row>
      <xdr:rowOff>28575</xdr:rowOff>
    </xdr:from>
    <xdr:to>
      <xdr:col>4</xdr:col>
      <xdr:colOff>561975</xdr:colOff>
      <xdr:row>6</xdr:row>
      <xdr:rowOff>161925</xdr:rowOff>
    </xdr:to>
    <xdr:sp macro="" textlink="">
      <xdr:nvSpPr>
        <xdr:cNvPr id="5" name="Arrow: Up 15">
          <a:extLst>
            <a:ext uri="{FF2B5EF4-FFF2-40B4-BE49-F238E27FC236}">
              <a16:creationId xmlns:a16="http://schemas.microsoft.com/office/drawing/2014/main" id="{7D6660FA-E2DD-4888-8071-8C4BE5EE1121}"/>
            </a:ext>
          </a:extLst>
        </xdr:cNvPr>
        <xdr:cNvSpPr/>
      </xdr:nvSpPr>
      <xdr:spPr>
        <a:xfrm>
          <a:off x="4701540" y="1588770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390525</xdr:colOff>
      <xdr:row>6</xdr:row>
      <xdr:rowOff>31750</xdr:rowOff>
    </xdr:from>
    <xdr:to>
      <xdr:col>16</xdr:col>
      <xdr:colOff>514350</xdr:colOff>
      <xdr:row>6</xdr:row>
      <xdr:rowOff>165100</xdr:rowOff>
    </xdr:to>
    <xdr:sp macro="" textlink="">
      <xdr:nvSpPr>
        <xdr:cNvPr id="6" name="Arrow: Up 15">
          <a:extLst>
            <a:ext uri="{FF2B5EF4-FFF2-40B4-BE49-F238E27FC236}">
              <a16:creationId xmlns:a16="http://schemas.microsoft.com/office/drawing/2014/main" id="{C11787D3-2726-48A6-B1B0-1AEC93585905}"/>
            </a:ext>
          </a:extLst>
        </xdr:cNvPr>
        <xdr:cNvSpPr/>
      </xdr:nvSpPr>
      <xdr:spPr>
        <a:xfrm>
          <a:off x="14756130" y="1591945"/>
          <a:ext cx="118110" cy="139065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371475</xdr:colOff>
      <xdr:row>8</xdr:row>
      <xdr:rowOff>19050</xdr:rowOff>
    </xdr:from>
    <xdr:to>
      <xdr:col>16</xdr:col>
      <xdr:colOff>495300</xdr:colOff>
      <xdr:row>8</xdr:row>
      <xdr:rowOff>152400</xdr:rowOff>
    </xdr:to>
    <xdr:sp macro="" textlink="">
      <xdr:nvSpPr>
        <xdr:cNvPr id="9" name="Arrow: Up 15">
          <a:extLst>
            <a:ext uri="{FF2B5EF4-FFF2-40B4-BE49-F238E27FC236}">
              <a16:creationId xmlns:a16="http://schemas.microsoft.com/office/drawing/2014/main" id="{DEF7AF76-C740-46F0-81D0-60034E9A15FA}"/>
            </a:ext>
          </a:extLst>
        </xdr:cNvPr>
        <xdr:cNvSpPr/>
      </xdr:nvSpPr>
      <xdr:spPr>
        <a:xfrm>
          <a:off x="14733270" y="1939290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428625</xdr:colOff>
      <xdr:row>8</xdr:row>
      <xdr:rowOff>19050</xdr:rowOff>
    </xdr:from>
    <xdr:to>
      <xdr:col>4</xdr:col>
      <xdr:colOff>552450</xdr:colOff>
      <xdr:row>8</xdr:row>
      <xdr:rowOff>152400</xdr:rowOff>
    </xdr:to>
    <xdr:sp macro="" textlink="">
      <xdr:nvSpPr>
        <xdr:cNvPr id="10" name="Arrow: Up 15">
          <a:extLst>
            <a:ext uri="{FF2B5EF4-FFF2-40B4-BE49-F238E27FC236}">
              <a16:creationId xmlns:a16="http://schemas.microsoft.com/office/drawing/2014/main" id="{E75699C4-7A92-4B17-A58D-72C4488C99E6}"/>
            </a:ext>
          </a:extLst>
        </xdr:cNvPr>
        <xdr:cNvSpPr/>
      </xdr:nvSpPr>
      <xdr:spPr>
        <a:xfrm>
          <a:off x="4697730" y="1939290"/>
          <a:ext cx="11811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381000</xdr:colOff>
      <xdr:row>9</xdr:row>
      <xdr:rowOff>19050</xdr:rowOff>
    </xdr:from>
    <xdr:to>
      <xdr:col>16</xdr:col>
      <xdr:colOff>504825</xdr:colOff>
      <xdr:row>9</xdr:row>
      <xdr:rowOff>152400</xdr:rowOff>
    </xdr:to>
    <xdr:sp macro="" textlink="">
      <xdr:nvSpPr>
        <xdr:cNvPr id="11" name="Arrow: Up 15">
          <a:extLst>
            <a:ext uri="{FF2B5EF4-FFF2-40B4-BE49-F238E27FC236}">
              <a16:creationId xmlns:a16="http://schemas.microsoft.com/office/drawing/2014/main" id="{85FDB080-2FCC-4403-885B-166C84F6C92A}"/>
            </a:ext>
          </a:extLst>
        </xdr:cNvPr>
        <xdr:cNvSpPr/>
      </xdr:nvSpPr>
      <xdr:spPr>
        <a:xfrm>
          <a:off x="14744700" y="2120265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438150</xdr:colOff>
      <xdr:row>9</xdr:row>
      <xdr:rowOff>19050</xdr:rowOff>
    </xdr:from>
    <xdr:to>
      <xdr:col>4</xdr:col>
      <xdr:colOff>561975</xdr:colOff>
      <xdr:row>9</xdr:row>
      <xdr:rowOff>152400</xdr:rowOff>
    </xdr:to>
    <xdr:sp macro="" textlink="">
      <xdr:nvSpPr>
        <xdr:cNvPr id="12" name="Arrow: Up 15">
          <a:extLst>
            <a:ext uri="{FF2B5EF4-FFF2-40B4-BE49-F238E27FC236}">
              <a16:creationId xmlns:a16="http://schemas.microsoft.com/office/drawing/2014/main" id="{545A8A58-F107-40F5-AD66-E144FAF2350B}"/>
            </a:ext>
          </a:extLst>
        </xdr:cNvPr>
        <xdr:cNvSpPr/>
      </xdr:nvSpPr>
      <xdr:spPr>
        <a:xfrm>
          <a:off x="4701540" y="2120265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381000</xdr:colOff>
      <xdr:row>10</xdr:row>
      <xdr:rowOff>28575</xdr:rowOff>
    </xdr:from>
    <xdr:to>
      <xdr:col>16</xdr:col>
      <xdr:colOff>504825</xdr:colOff>
      <xdr:row>10</xdr:row>
      <xdr:rowOff>161925</xdr:rowOff>
    </xdr:to>
    <xdr:sp macro="" textlink="">
      <xdr:nvSpPr>
        <xdr:cNvPr id="13" name="Arrow: Up 15">
          <a:extLst>
            <a:ext uri="{FF2B5EF4-FFF2-40B4-BE49-F238E27FC236}">
              <a16:creationId xmlns:a16="http://schemas.microsoft.com/office/drawing/2014/main" id="{8208D8CF-A9BC-4C3E-9EC8-49B0950E7F4C}"/>
            </a:ext>
          </a:extLst>
        </xdr:cNvPr>
        <xdr:cNvSpPr/>
      </xdr:nvSpPr>
      <xdr:spPr>
        <a:xfrm>
          <a:off x="14744700" y="2312670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438150</xdr:colOff>
      <xdr:row>10</xdr:row>
      <xdr:rowOff>28575</xdr:rowOff>
    </xdr:from>
    <xdr:to>
      <xdr:col>4</xdr:col>
      <xdr:colOff>561975</xdr:colOff>
      <xdr:row>10</xdr:row>
      <xdr:rowOff>161925</xdr:rowOff>
    </xdr:to>
    <xdr:sp macro="" textlink="">
      <xdr:nvSpPr>
        <xdr:cNvPr id="14" name="Arrow: Up 15">
          <a:extLst>
            <a:ext uri="{FF2B5EF4-FFF2-40B4-BE49-F238E27FC236}">
              <a16:creationId xmlns:a16="http://schemas.microsoft.com/office/drawing/2014/main" id="{3FEF3411-E278-4447-A7CB-503C57B103AB}"/>
            </a:ext>
          </a:extLst>
        </xdr:cNvPr>
        <xdr:cNvSpPr/>
      </xdr:nvSpPr>
      <xdr:spPr>
        <a:xfrm>
          <a:off x="4701540" y="2312670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390525</xdr:colOff>
      <xdr:row>12</xdr:row>
      <xdr:rowOff>28575</xdr:rowOff>
    </xdr:from>
    <xdr:to>
      <xdr:col>16</xdr:col>
      <xdr:colOff>514350</xdr:colOff>
      <xdr:row>12</xdr:row>
      <xdr:rowOff>161925</xdr:rowOff>
    </xdr:to>
    <xdr:sp macro="" textlink="">
      <xdr:nvSpPr>
        <xdr:cNvPr id="15" name="Arrow: Up 15">
          <a:extLst>
            <a:ext uri="{FF2B5EF4-FFF2-40B4-BE49-F238E27FC236}">
              <a16:creationId xmlns:a16="http://schemas.microsoft.com/office/drawing/2014/main" id="{88F5C8CA-A8AA-4086-99DF-6762A6690707}"/>
            </a:ext>
          </a:extLst>
        </xdr:cNvPr>
        <xdr:cNvSpPr/>
      </xdr:nvSpPr>
      <xdr:spPr>
        <a:xfrm>
          <a:off x="14756130" y="2674620"/>
          <a:ext cx="11811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447675</xdr:colOff>
      <xdr:row>12</xdr:row>
      <xdr:rowOff>28575</xdr:rowOff>
    </xdr:from>
    <xdr:to>
      <xdr:col>4</xdr:col>
      <xdr:colOff>571500</xdr:colOff>
      <xdr:row>12</xdr:row>
      <xdr:rowOff>161925</xdr:rowOff>
    </xdr:to>
    <xdr:sp macro="" textlink="">
      <xdr:nvSpPr>
        <xdr:cNvPr id="16" name="Arrow: Up 15">
          <a:extLst>
            <a:ext uri="{FF2B5EF4-FFF2-40B4-BE49-F238E27FC236}">
              <a16:creationId xmlns:a16="http://schemas.microsoft.com/office/drawing/2014/main" id="{C7702BED-64B5-445A-8F82-DD935DBB08E5}"/>
            </a:ext>
          </a:extLst>
        </xdr:cNvPr>
        <xdr:cNvSpPr/>
      </xdr:nvSpPr>
      <xdr:spPr>
        <a:xfrm>
          <a:off x="4712970" y="2674620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390525</xdr:colOff>
      <xdr:row>13</xdr:row>
      <xdr:rowOff>19050</xdr:rowOff>
    </xdr:from>
    <xdr:to>
      <xdr:col>16</xdr:col>
      <xdr:colOff>514350</xdr:colOff>
      <xdr:row>13</xdr:row>
      <xdr:rowOff>152400</xdr:rowOff>
    </xdr:to>
    <xdr:sp macro="" textlink="">
      <xdr:nvSpPr>
        <xdr:cNvPr id="17" name="Arrow: Up 15">
          <a:extLst>
            <a:ext uri="{FF2B5EF4-FFF2-40B4-BE49-F238E27FC236}">
              <a16:creationId xmlns:a16="http://schemas.microsoft.com/office/drawing/2014/main" id="{B6CDEFF7-D695-402B-ADC3-5808CBF29928}"/>
            </a:ext>
          </a:extLst>
        </xdr:cNvPr>
        <xdr:cNvSpPr/>
      </xdr:nvSpPr>
      <xdr:spPr>
        <a:xfrm>
          <a:off x="14756130" y="2844165"/>
          <a:ext cx="11811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447675</xdr:colOff>
      <xdr:row>13</xdr:row>
      <xdr:rowOff>19050</xdr:rowOff>
    </xdr:from>
    <xdr:to>
      <xdr:col>4</xdr:col>
      <xdr:colOff>571500</xdr:colOff>
      <xdr:row>13</xdr:row>
      <xdr:rowOff>152400</xdr:rowOff>
    </xdr:to>
    <xdr:sp macro="" textlink="">
      <xdr:nvSpPr>
        <xdr:cNvPr id="18" name="Arrow: Up 15">
          <a:extLst>
            <a:ext uri="{FF2B5EF4-FFF2-40B4-BE49-F238E27FC236}">
              <a16:creationId xmlns:a16="http://schemas.microsoft.com/office/drawing/2014/main" id="{0B3DD458-A42A-4A18-AC6A-454EBD3F6CAB}"/>
            </a:ext>
          </a:extLst>
        </xdr:cNvPr>
        <xdr:cNvSpPr/>
      </xdr:nvSpPr>
      <xdr:spPr>
        <a:xfrm>
          <a:off x="4712970" y="2844165"/>
          <a:ext cx="125730" cy="137160"/>
        </a:xfrm>
        <a:prstGeom prst="up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16</xdr:col>
      <xdr:colOff>371475</xdr:colOff>
      <xdr:row>7</xdr:row>
      <xdr:rowOff>66675</xdr:rowOff>
    </xdr:from>
    <xdr:to>
      <xdr:col>16</xdr:col>
      <xdr:colOff>495300</xdr:colOff>
      <xdr:row>7</xdr:row>
      <xdr:rowOff>190500</xdr:rowOff>
    </xdr:to>
    <xdr:sp macro="" textlink="">
      <xdr:nvSpPr>
        <xdr:cNvPr id="33" name="Arrow: Down 3">
          <a:extLst>
            <a:ext uri="{FF2B5EF4-FFF2-40B4-BE49-F238E27FC236}">
              <a16:creationId xmlns:a16="http://schemas.microsoft.com/office/drawing/2014/main" id="{AB1085A5-4BAD-4031-A0C3-BD05E905F530}"/>
            </a:ext>
          </a:extLst>
        </xdr:cNvPr>
        <xdr:cNvSpPr/>
      </xdr:nvSpPr>
      <xdr:spPr>
        <a:xfrm>
          <a:off x="14733270" y="1807845"/>
          <a:ext cx="125730" cy="116205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4</xdr:col>
      <xdr:colOff>428625</xdr:colOff>
      <xdr:row>7</xdr:row>
      <xdr:rowOff>47625</xdr:rowOff>
    </xdr:from>
    <xdr:to>
      <xdr:col>4</xdr:col>
      <xdr:colOff>552450</xdr:colOff>
      <xdr:row>7</xdr:row>
      <xdr:rowOff>171450</xdr:rowOff>
    </xdr:to>
    <xdr:sp macro="" textlink="">
      <xdr:nvSpPr>
        <xdr:cNvPr id="34" name="Arrow: Down 4">
          <a:extLst>
            <a:ext uri="{FF2B5EF4-FFF2-40B4-BE49-F238E27FC236}">
              <a16:creationId xmlns:a16="http://schemas.microsoft.com/office/drawing/2014/main" id="{B4236342-8DB3-49C1-82CD-58AFD508F01C}"/>
            </a:ext>
          </a:extLst>
        </xdr:cNvPr>
        <xdr:cNvSpPr/>
      </xdr:nvSpPr>
      <xdr:spPr>
        <a:xfrm>
          <a:off x="4697730" y="1792605"/>
          <a:ext cx="118110" cy="118110"/>
        </a:xfrm>
        <a:prstGeom prst="downArrow">
          <a:avLst/>
        </a:prstGeom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571499</xdr:rowOff>
    </xdr:from>
    <xdr:to>
      <xdr:col>23</xdr:col>
      <xdr:colOff>76200</xdr:colOff>
      <xdr:row>27</xdr:row>
      <xdr:rowOff>152400</xdr:rowOff>
    </xdr:to>
    <xdr:graphicFrame macro="">
      <xdr:nvGraphicFramePr>
        <xdr:cNvPr id="74" name="Chart 3">
          <a:extLst>
            <a:ext uri="{FF2B5EF4-FFF2-40B4-BE49-F238E27FC236}">
              <a16:creationId xmlns:a16="http://schemas.microsoft.com/office/drawing/2014/main" id="{5B60B043-4702-4399-A2B2-1E2E07088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8890</xdr:colOff>
      <xdr:row>22</xdr:row>
      <xdr:rowOff>12065</xdr:rowOff>
    </xdr:from>
    <xdr:to>
      <xdr:col>7</xdr:col>
      <xdr:colOff>912018</xdr:colOff>
      <xdr:row>37</xdr:row>
      <xdr:rowOff>158750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4" name="Chart 5">
              <a:extLst>
                <a:ext uri="{FF2B5EF4-FFF2-40B4-BE49-F238E27FC236}">
                  <a16:creationId xmlns:a16="http://schemas.microsoft.com/office/drawing/2014/main" id="{33B10E51-813F-881A-B135-B1DDADEDCAF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018790" y="4203065"/>
              <a:ext cx="5170328" cy="30041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GB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</xdr:colOff>
      <xdr:row>2</xdr:row>
      <xdr:rowOff>3810</xdr:rowOff>
    </xdr:from>
    <xdr:to>
      <xdr:col>20</xdr:col>
      <xdr:colOff>517260</xdr:colOff>
      <xdr:row>21</xdr:row>
      <xdr:rowOff>129090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C1042A-F138-7A55-57D4-2CAF6C24B5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415289</xdr:colOff>
      <xdr:row>3</xdr:row>
      <xdr:rowOff>22860</xdr:rowOff>
    </xdr:from>
    <xdr:to>
      <xdr:col>64</xdr:col>
      <xdr:colOff>182880</xdr:colOff>
      <xdr:row>22</xdr:row>
      <xdr:rowOff>129540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4E8042D-D4AF-48DD-8201-CBC0A6D76D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22860</xdr:colOff>
      <xdr:row>2</xdr:row>
      <xdr:rowOff>0</xdr:rowOff>
    </xdr:from>
    <xdr:to>
      <xdr:col>18</xdr:col>
      <xdr:colOff>373379</xdr:colOff>
      <xdr:row>22</xdr:row>
      <xdr:rowOff>144780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5A58291-3BE4-4685-B77A-EF4A800E3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586740</xdr:colOff>
      <xdr:row>2</xdr:row>
      <xdr:rowOff>76200</xdr:rowOff>
    </xdr:from>
    <xdr:to>
      <xdr:col>41</xdr:col>
      <xdr:colOff>327659</xdr:colOff>
      <xdr:row>23</xdr:row>
      <xdr:rowOff>38100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A7363423-DD3D-493D-98A6-477ED636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3407CE2-E240-411C-BBA1-7A1D11D6F131}" name="Table2" displayName="Table2" ref="G2:I12" totalsRowShown="0" dataDxfId="23">
  <autoFilter ref="G2:I12" xr:uid="{81BD8C68-3D6A-4567-812A-49709420F490}"/>
  <tableColumns count="3">
    <tableColumn id="1" xr3:uid="{973E4708-DD06-4830-9CBC-5B89E8575618}" name="Gas Year" dataDxfId="22"/>
    <tableColumn id="2" xr3:uid="{FE27074A-4B05-4C38-AA74-F8DE7F0B81AB}" name=" Linepack Range" dataDxfId="21"/>
    <tableColumn id="3" xr3:uid="{76ECCB62-3FF8-438E-8E53-BB8DE776E5C2}" name="Linepack Average" dataDxfId="20"/>
  </tableColumns>
  <tableStyleInfo name="TableStyleLight14" showFirstColumn="0" showLastColumn="0" showRowStripes="0" showColumnStripes="0"/>
</table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B3E5A1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7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3EC7C-6A5D-4653-B70B-527A50D05A53}">
  <dimension ref="A1:B87"/>
  <sheetViews>
    <sheetView tabSelected="1" workbookViewId="0"/>
  </sheetViews>
  <sheetFormatPr defaultRowHeight="15" x14ac:dyDescent="0.25"/>
  <cols>
    <col min="1" max="1" width="56.42578125" customWidth="1"/>
    <col min="2" max="2" width="34" bestFit="1" customWidth="1"/>
    <col min="3" max="3" width="39.42578125" bestFit="1" customWidth="1"/>
    <col min="4" max="4" width="16" bestFit="1" customWidth="1"/>
  </cols>
  <sheetData>
    <row r="1" spans="1:2" x14ac:dyDescent="0.25">
      <c r="A1" t="s">
        <v>234</v>
      </c>
      <c r="B1" t="s">
        <v>235</v>
      </c>
    </row>
    <row r="2" spans="1:2" x14ac:dyDescent="0.25">
      <c r="A2" t="s">
        <v>0</v>
      </c>
      <c r="B2" s="11" t="str">
        <f>HYPERLINK("#'Demand Breakdown'!k4","Demand breakdown")</f>
        <v>Demand breakdown</v>
      </c>
    </row>
    <row r="3" spans="1:2" x14ac:dyDescent="0.25">
      <c r="A3" t="s">
        <v>236</v>
      </c>
      <c r="B3" s="11" t="str">
        <f>HYPERLINK("#'Supply Breakdown'!k4","Supply breakdown")</f>
        <v>Supply breakdown</v>
      </c>
    </row>
    <row r="4" spans="1:2" x14ac:dyDescent="0.25">
      <c r="A4" s="1" t="s">
        <v>245</v>
      </c>
      <c r="B4" s="11" t="str">
        <f>HYPERLINK("#'Figure 1'!k4","Figure 1")</f>
        <v>Figure 1</v>
      </c>
    </row>
    <row r="5" spans="1:2" x14ac:dyDescent="0.25">
      <c r="A5" s="1" t="s">
        <v>239</v>
      </c>
      <c r="B5" s="11" t="str">
        <f>HYPERLINK("#'Table 1-2'!E5","Table 1")</f>
        <v>Table 1</v>
      </c>
    </row>
    <row r="6" spans="1:2" x14ac:dyDescent="0.25">
      <c r="A6" s="1" t="s">
        <v>238</v>
      </c>
      <c r="B6" s="11" t="str">
        <f>HYPERLINK("#'Figure 2'!F1","Figure 2")</f>
        <v>Figure 2</v>
      </c>
    </row>
    <row r="7" spans="1:2" x14ac:dyDescent="0.25">
      <c r="A7" s="1" t="s">
        <v>240</v>
      </c>
      <c r="B7" s="11" t="str">
        <f>HYPERLINK("#'Figure 3'!H1","Figure 3")</f>
        <v>Figure 3</v>
      </c>
    </row>
    <row r="8" spans="1:2" x14ac:dyDescent="0.25">
      <c r="A8" s="1" t="s">
        <v>237</v>
      </c>
      <c r="B8" s="11" t="str">
        <f>HYPERLINK("#'Table 1-2'!Q5","Table 2")</f>
        <v>Table 2</v>
      </c>
    </row>
    <row r="9" spans="1:2" x14ac:dyDescent="0.25">
      <c r="A9" s="1" t="s">
        <v>241</v>
      </c>
      <c r="B9" s="11" t="str">
        <f>HYPERLINK("#'Table 3'!A1","Table 3")</f>
        <v>Table 3</v>
      </c>
    </row>
    <row r="10" spans="1:2" x14ac:dyDescent="0.25">
      <c r="A10" s="1" t="s">
        <v>242</v>
      </c>
      <c r="B10" s="11" t="str">
        <f>HYPERLINK("#'Figure 4'!b2","Figure 4")</f>
        <v>Figure 4</v>
      </c>
    </row>
    <row r="11" spans="1:2" x14ac:dyDescent="0.25">
      <c r="A11" s="1" t="s">
        <v>243</v>
      </c>
      <c r="B11" s="11" t="str">
        <f>HYPERLINK("#'Figure 5'!s1","Figure 5")</f>
        <v>Figure 5</v>
      </c>
    </row>
    <row r="12" spans="1:2" x14ac:dyDescent="0.25">
      <c r="A12" s="1" t="s">
        <v>244</v>
      </c>
      <c r="B12" s="11" t="str">
        <f>HYPERLINK("#'Table 4-5'!A1","Table 4")</f>
        <v>Table 4</v>
      </c>
    </row>
    <row r="13" spans="1:2" x14ac:dyDescent="0.25">
      <c r="A13" s="1" t="s">
        <v>243</v>
      </c>
      <c r="B13" s="11" t="str">
        <f>HYPERLINK("#'Figure 6'!Q1","Figure 6")</f>
        <v>Figure 6</v>
      </c>
    </row>
    <row r="14" spans="1:2" x14ac:dyDescent="0.25">
      <c r="A14" s="1" t="s">
        <v>246</v>
      </c>
      <c r="B14" s="11" t="str">
        <f>HYPERLINK("#'Table 6 &amp; Figure 7'!A9","Figure 7")</f>
        <v>Figure 7</v>
      </c>
    </row>
    <row r="15" spans="1:2" x14ac:dyDescent="0.25">
      <c r="A15" s="1" t="s">
        <v>316</v>
      </c>
      <c r="B15" s="11" t="str">
        <f>HYPERLINK("#'Table 6 &amp; Figure 7'!A9","Table 6")</f>
        <v>Table 6</v>
      </c>
    </row>
    <row r="16" spans="1:2" x14ac:dyDescent="0.25">
      <c r="A16" s="1" t="s">
        <v>247</v>
      </c>
      <c r="B16" s="11" t="str">
        <f>HYPERLINK("#'Table 4-5'!A9","Table 5")</f>
        <v>Table 5</v>
      </c>
    </row>
    <row r="17" spans="1:2" x14ac:dyDescent="0.25">
      <c r="A17" s="1" t="s">
        <v>248</v>
      </c>
      <c r="B17" s="11" t="str">
        <f>HYPERLINK("#'Figure 8'!A4","Figure 8")</f>
        <v>Figure 8</v>
      </c>
    </row>
    <row r="18" spans="1:2" x14ac:dyDescent="0.25">
      <c r="A18" s="1" t="s">
        <v>249</v>
      </c>
      <c r="B18" s="11" t="str">
        <f>HYPERLINK("#'Figure 9'!A5","Figure 9")</f>
        <v>Figure 9</v>
      </c>
    </row>
    <row r="19" spans="1:2" x14ac:dyDescent="0.25">
      <c r="A19" s="1" t="s">
        <v>250</v>
      </c>
      <c r="B19" s="11" t="str">
        <f>HYPERLINK("#'Figure 10'!j5","Figure 10")</f>
        <v>Figure 10</v>
      </c>
    </row>
    <row r="20" spans="1:2" x14ac:dyDescent="0.25">
      <c r="A20" s="1" t="s">
        <v>251</v>
      </c>
      <c r="B20" s="11" t="str">
        <f>HYPERLINK("#'Figure 11-12'!x2","Figure 11")</f>
        <v>Figure 11</v>
      </c>
    </row>
    <row r="21" spans="1:2" x14ac:dyDescent="0.25">
      <c r="A21" s="1" t="s">
        <v>254</v>
      </c>
      <c r="B21" s="11" t="str">
        <f>HYPERLINK("#'Figure 11-12'!b2","Figure 12")</f>
        <v>Figure 12</v>
      </c>
    </row>
    <row r="22" spans="1:2" x14ac:dyDescent="0.25">
      <c r="A22" s="1" t="s">
        <v>252</v>
      </c>
      <c r="B22" s="11" t="str">
        <f>HYPERLINK("#'Figure 13'!b2","Figure 13")</f>
        <v>Figure 13</v>
      </c>
    </row>
    <row r="23" spans="1:2" x14ac:dyDescent="0.25">
      <c r="A23" s="1" t="s">
        <v>253</v>
      </c>
      <c r="B23" s="11" t="str">
        <f>HYPERLINK("#'Figure 14'!b2","Figure 14")</f>
        <v>Figure 14</v>
      </c>
    </row>
    <row r="24" spans="1:2" x14ac:dyDescent="0.25">
      <c r="A24" s="1" t="s">
        <v>255</v>
      </c>
      <c r="B24" s="11" t="str">
        <f>HYPERLINK("#'Figure 15'!n2","Figure 15")</f>
        <v>Figure 15</v>
      </c>
    </row>
    <row r="25" spans="1:2" x14ac:dyDescent="0.25">
      <c r="A25" s="1" t="s">
        <v>256</v>
      </c>
      <c r="B25" s="11" t="str">
        <f>HYPERLINK("#'Figure 16-17'!n2","Figure 16")</f>
        <v>Figure 16</v>
      </c>
    </row>
    <row r="26" spans="1:2" x14ac:dyDescent="0.25">
      <c r="A26" s="1" t="s">
        <v>257</v>
      </c>
      <c r="B26" s="11" t="str">
        <f>HYPERLINK("#'Figure 16-17'!n2","Figure 17")</f>
        <v>Figure 17</v>
      </c>
    </row>
    <row r="27" spans="1:2" x14ac:dyDescent="0.25">
      <c r="A27" s="1" t="s">
        <v>259</v>
      </c>
      <c r="B27" s="11" t="str">
        <f>HYPERLINK("#'Figure 18-19'!n2","Figure 18")</f>
        <v>Figure 18</v>
      </c>
    </row>
    <row r="28" spans="1:2" x14ac:dyDescent="0.25">
      <c r="A28" s="1" t="s">
        <v>258</v>
      </c>
      <c r="B28" s="11" t="str">
        <f>HYPERLINK("#'Figure 18-19'!n2","Figure 19")</f>
        <v>Figure 19</v>
      </c>
    </row>
    <row r="29" spans="1:2" x14ac:dyDescent="0.25">
      <c r="A29" s="1" t="s">
        <v>260</v>
      </c>
      <c r="B29" s="11" t="str">
        <f>HYPERLINK("#'Figure 20-21'!n2","Figure 20")</f>
        <v>Figure 20</v>
      </c>
    </row>
    <row r="30" spans="1:2" x14ac:dyDescent="0.25">
      <c r="A30" s="1" t="s">
        <v>261</v>
      </c>
      <c r="B30" s="11" t="str">
        <f>HYPERLINK("#'Figure 20-21'!n2","Figure 21")</f>
        <v>Figure 21</v>
      </c>
    </row>
    <row r="31" spans="1:2" x14ac:dyDescent="0.25">
      <c r="A31" s="1" t="s">
        <v>262</v>
      </c>
      <c r="B31" s="11" t="str">
        <f>HYPERLINK("#'Figure 22-23'!n2","Figure 22")</f>
        <v>Figure 22</v>
      </c>
    </row>
    <row r="32" spans="1:2" x14ac:dyDescent="0.25">
      <c r="A32" s="1" t="s">
        <v>263</v>
      </c>
      <c r="B32" s="11" t="str">
        <f>HYPERLINK("#'Figure 22-23'!n2","Figure 23")</f>
        <v>Figure 23</v>
      </c>
    </row>
    <row r="33" spans="1:2" x14ac:dyDescent="0.25">
      <c r="A33" s="1" t="s">
        <v>264</v>
      </c>
      <c r="B33" s="11" t="str">
        <f>HYPERLINK("#'Figure 24-25'!n2","Figure 24")</f>
        <v>Figure 24</v>
      </c>
    </row>
    <row r="34" spans="1:2" x14ac:dyDescent="0.25">
      <c r="A34" s="1" t="s">
        <v>265</v>
      </c>
      <c r="B34" s="11" t="str">
        <f>HYPERLINK("#'Figure 24-25'!n2","Figure 25")</f>
        <v>Figure 25</v>
      </c>
    </row>
    <row r="35" spans="1:2" x14ac:dyDescent="0.25">
      <c r="A35" s="1" t="s">
        <v>266</v>
      </c>
      <c r="B35" s="11" t="str">
        <f>HYPERLINK("#'Figure 26'!n2","Figure 26")</f>
        <v>Figure 26</v>
      </c>
    </row>
    <row r="36" spans="1:2" x14ac:dyDescent="0.25">
      <c r="A36" s="1" t="s">
        <v>249</v>
      </c>
      <c r="B36" s="11" t="str">
        <f>HYPERLINK("#'Figure 27'!n2","Figure 27")</f>
        <v>Figure 27</v>
      </c>
    </row>
    <row r="37" spans="1:2" x14ac:dyDescent="0.25">
      <c r="A37" s="1" t="s">
        <v>267</v>
      </c>
      <c r="B37" s="11" t="str">
        <f>HYPERLINK("#'Figure 28-29'!n2","Figure 28")</f>
        <v>Figure 28</v>
      </c>
    </row>
    <row r="38" spans="1:2" x14ac:dyDescent="0.25">
      <c r="A38" s="1" t="s">
        <v>268</v>
      </c>
      <c r="B38" s="11" t="str">
        <f>HYPERLINK("#'Figure 28-29'!n2","Figure 29")</f>
        <v>Figure 29</v>
      </c>
    </row>
    <row r="39" spans="1:2" x14ac:dyDescent="0.25">
      <c r="A39" s="1" t="s">
        <v>269</v>
      </c>
      <c r="B39" s="11" t="str">
        <f>HYPERLINK("#'Figure 30-31'!n2","Figure 30")</f>
        <v>Figure 30</v>
      </c>
    </row>
    <row r="40" spans="1:2" x14ac:dyDescent="0.25">
      <c r="A40" s="1" t="s">
        <v>270</v>
      </c>
      <c r="B40" s="11" t="str">
        <f>HYPERLINK("#'Figure 30-31'!n2","Figure 31")</f>
        <v>Figure 31</v>
      </c>
    </row>
    <row r="41" spans="1:2" x14ac:dyDescent="0.25">
      <c r="A41" s="1" t="s">
        <v>271</v>
      </c>
      <c r="B41" s="11" t="str">
        <f>HYPERLINK("#'Figure 32-33'!n2","Figure 32")</f>
        <v>Figure 32</v>
      </c>
    </row>
    <row r="42" spans="1:2" x14ac:dyDescent="0.25">
      <c r="A42" s="1" t="s">
        <v>272</v>
      </c>
      <c r="B42" s="11" t="str">
        <f>HYPERLINK("#'Figure 32-33'!n2","Figure 33")</f>
        <v>Figure 33</v>
      </c>
    </row>
    <row r="43" spans="1:2" x14ac:dyDescent="0.25">
      <c r="A43" s="1" t="s">
        <v>273</v>
      </c>
      <c r="B43" s="11" t="str">
        <f>HYPERLINK("#'Figure 34-35'!n2","Figure 34")</f>
        <v>Figure 34</v>
      </c>
    </row>
    <row r="44" spans="1:2" x14ac:dyDescent="0.25">
      <c r="A44" s="1" t="s">
        <v>274</v>
      </c>
      <c r="B44" s="11" t="str">
        <f>HYPERLINK("#'Figure 34-35'!n2","Figure 35")</f>
        <v>Figure 35</v>
      </c>
    </row>
    <row r="45" spans="1:2" x14ac:dyDescent="0.25">
      <c r="A45" s="1" t="s">
        <v>403</v>
      </c>
      <c r="B45" s="11" t="str">
        <f>HYPERLINK("#'Demand_Table'!n2","Demand Table")</f>
        <v>Demand Table</v>
      </c>
    </row>
    <row r="46" spans="1:2" x14ac:dyDescent="0.25">
      <c r="A46" s="1" t="s">
        <v>404</v>
      </c>
      <c r="B46" s="11" t="str">
        <f>HYPERLINK("#'Supply_Table'!n2","Supply Table")</f>
        <v>Supply Table</v>
      </c>
    </row>
    <row r="47" spans="1:2" x14ac:dyDescent="0.25">
      <c r="A47" s="1" t="s">
        <v>405</v>
      </c>
      <c r="B47" s="11" t="str">
        <f>HYPERLINK("#'Power 20-23'!n2","Power 20-23")</f>
        <v>Power 20-23</v>
      </c>
    </row>
    <row r="48" spans="1:2" x14ac:dyDescent="0.25">
      <c r="A48" s="1"/>
      <c r="B48" s="11"/>
    </row>
    <row r="49" spans="1:2" x14ac:dyDescent="0.25">
      <c r="A49" s="1"/>
      <c r="B49" s="11"/>
    </row>
    <row r="50" spans="1:2" x14ac:dyDescent="0.25">
      <c r="A50" s="1"/>
      <c r="B50" s="11"/>
    </row>
    <row r="51" spans="1:2" x14ac:dyDescent="0.25">
      <c r="A51" s="1"/>
      <c r="B51" s="11"/>
    </row>
    <row r="52" spans="1:2" x14ac:dyDescent="0.25">
      <c r="A52" s="1"/>
      <c r="B52" s="24"/>
    </row>
    <row r="53" spans="1:2" x14ac:dyDescent="0.25">
      <c r="A53" s="1"/>
      <c r="B53" s="24"/>
    </row>
    <row r="54" spans="1:2" x14ac:dyDescent="0.25">
      <c r="A54" s="1"/>
      <c r="B54" s="24"/>
    </row>
    <row r="55" spans="1:2" x14ac:dyDescent="0.25">
      <c r="A55" s="1"/>
      <c r="B55" s="24"/>
    </row>
    <row r="56" spans="1:2" x14ac:dyDescent="0.25">
      <c r="A56" s="1"/>
      <c r="B56" s="24"/>
    </row>
    <row r="57" spans="1:2" x14ac:dyDescent="0.25">
      <c r="A57" s="1"/>
      <c r="B57" s="24"/>
    </row>
    <row r="58" spans="1:2" x14ac:dyDescent="0.25">
      <c r="A58" s="1"/>
      <c r="B58" s="24"/>
    </row>
    <row r="59" spans="1:2" x14ac:dyDescent="0.25">
      <c r="A59" s="1"/>
      <c r="B59" s="24"/>
    </row>
    <row r="60" spans="1:2" x14ac:dyDescent="0.25">
      <c r="A60" s="1"/>
      <c r="B60" s="24"/>
    </row>
    <row r="61" spans="1:2" x14ac:dyDescent="0.25">
      <c r="A61" s="1"/>
      <c r="B61" s="24"/>
    </row>
    <row r="62" spans="1:2" x14ac:dyDescent="0.25">
      <c r="A62" s="1"/>
      <c r="B62" s="24"/>
    </row>
    <row r="63" spans="1:2" x14ac:dyDescent="0.25">
      <c r="B63" s="11"/>
    </row>
    <row r="64" spans="1:2" x14ac:dyDescent="0.25">
      <c r="B64" s="11"/>
    </row>
    <row r="65" spans="1:2" x14ac:dyDescent="0.25">
      <c r="B65" s="11"/>
    </row>
    <row r="66" spans="1:2" x14ac:dyDescent="0.25">
      <c r="B66" s="11"/>
    </row>
    <row r="67" spans="1:2" x14ac:dyDescent="0.25">
      <c r="B67" s="11"/>
    </row>
    <row r="68" spans="1:2" x14ac:dyDescent="0.25">
      <c r="B68" s="11"/>
    </row>
    <row r="69" spans="1:2" x14ac:dyDescent="0.25">
      <c r="B69" s="11"/>
    </row>
    <row r="70" spans="1:2" x14ac:dyDescent="0.25">
      <c r="B70" s="11"/>
    </row>
    <row r="71" spans="1:2" x14ac:dyDescent="0.25">
      <c r="B71" s="11"/>
    </row>
    <row r="72" spans="1:2" x14ac:dyDescent="0.25">
      <c r="B72" s="11"/>
    </row>
    <row r="73" spans="1:2" x14ac:dyDescent="0.25">
      <c r="B73" s="11"/>
    </row>
    <row r="74" spans="1:2" x14ac:dyDescent="0.25">
      <c r="B74" s="11"/>
    </row>
    <row r="75" spans="1:2" x14ac:dyDescent="0.25">
      <c r="B75" s="11"/>
    </row>
    <row r="76" spans="1:2" x14ac:dyDescent="0.25">
      <c r="A76" t="s">
        <v>233</v>
      </c>
      <c r="B76" s="11"/>
    </row>
    <row r="77" spans="1:2" x14ac:dyDescent="0.25">
      <c r="A77" t="s">
        <v>1</v>
      </c>
      <c r="B77" s="11"/>
    </row>
    <row r="78" spans="1:2" x14ac:dyDescent="0.25">
      <c r="A78" t="s">
        <v>2</v>
      </c>
      <c r="B78" s="11"/>
    </row>
    <row r="79" spans="1:2" x14ac:dyDescent="0.25">
      <c r="A79" t="s">
        <v>3</v>
      </c>
      <c r="B79" s="11"/>
    </row>
    <row r="80" spans="1:2" x14ac:dyDescent="0.25">
      <c r="A80" t="s">
        <v>4</v>
      </c>
      <c r="B80" s="11"/>
    </row>
    <row r="81" spans="1:2" x14ac:dyDescent="0.25">
      <c r="A81" t="s">
        <v>5</v>
      </c>
      <c r="B81" s="11"/>
    </row>
    <row r="82" spans="1:2" x14ac:dyDescent="0.25">
      <c r="A82" s="2" t="s">
        <v>6</v>
      </c>
      <c r="B82" s="11"/>
    </row>
    <row r="83" spans="1:2" x14ac:dyDescent="0.25">
      <c r="A83" s="2" t="s">
        <v>7</v>
      </c>
      <c r="B83" s="11"/>
    </row>
    <row r="84" spans="1:2" x14ac:dyDescent="0.25">
      <c r="A84" s="2" t="s">
        <v>8</v>
      </c>
      <c r="B84" s="11"/>
    </row>
    <row r="85" spans="1:2" x14ac:dyDescent="0.25">
      <c r="A85" s="2" t="s">
        <v>9</v>
      </c>
      <c r="B85" s="11"/>
    </row>
    <row r="86" spans="1:2" x14ac:dyDescent="0.25">
      <c r="A86" t="s">
        <v>1</v>
      </c>
      <c r="B86" s="11"/>
    </row>
    <row r="87" spans="1:2" x14ac:dyDescent="0.25">
      <c r="A87" t="s">
        <v>10</v>
      </c>
      <c r="B87" s="11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DB6F48-0875-4659-A3B3-F8F6EA5077EF}">
  <dimension ref="A1:M32"/>
  <sheetViews>
    <sheetView workbookViewId="0"/>
  </sheetViews>
  <sheetFormatPr defaultColWidth="8.85546875" defaultRowHeight="15" x14ac:dyDescent="0.25"/>
  <cols>
    <col min="1" max="1" width="12.42578125" style="1" bestFit="1" customWidth="1"/>
    <col min="2" max="2" width="17.5703125" style="1" bestFit="1" customWidth="1"/>
    <col min="3" max="3" width="15.140625" style="1" bestFit="1" customWidth="1"/>
    <col min="4" max="6" width="16.28515625" style="1" bestFit="1" customWidth="1"/>
    <col min="7" max="7" width="15.140625" style="1" bestFit="1" customWidth="1"/>
    <col min="8" max="9" width="16.28515625" style="1" bestFit="1" customWidth="1"/>
    <col min="10" max="12" width="15.140625" style="1" bestFit="1" customWidth="1"/>
    <col min="13" max="13" width="17.5703125" style="1" bestFit="1" customWidth="1"/>
    <col min="14" max="16384" width="8.85546875" style="1"/>
  </cols>
  <sheetData>
    <row r="1" spans="1:13" x14ac:dyDescent="0.25">
      <c r="A1" s="1" t="s">
        <v>323</v>
      </c>
      <c r="B1" s="1" t="s">
        <v>324</v>
      </c>
    </row>
    <row r="2" spans="1:13" x14ac:dyDescent="0.25">
      <c r="A2" s="24" t="str">
        <f>HYPERLINK("#'Contents'!A1","Contents page")</f>
        <v>Contents page</v>
      </c>
    </row>
    <row r="3" spans="1:13" x14ac:dyDescent="0.25">
      <c r="A3" s="56" t="s">
        <v>275</v>
      </c>
      <c r="B3" s="56" t="s">
        <v>129</v>
      </c>
      <c r="C3" s="56" t="s">
        <v>276</v>
      </c>
      <c r="D3" s="56" t="s">
        <v>277</v>
      </c>
      <c r="E3" s="56" t="s">
        <v>130</v>
      </c>
      <c r="F3" s="56" t="s">
        <v>278</v>
      </c>
      <c r="G3" s="56" t="s">
        <v>279</v>
      </c>
      <c r="H3" s="56" t="s">
        <v>131</v>
      </c>
      <c r="I3" s="56" t="s">
        <v>280</v>
      </c>
      <c r="J3" s="56" t="s">
        <v>281</v>
      </c>
      <c r="K3" s="56" t="s">
        <v>282</v>
      </c>
      <c r="L3" s="56" t="s">
        <v>283</v>
      </c>
      <c r="M3" s="56" t="s">
        <v>284</v>
      </c>
    </row>
    <row r="4" spans="1:13" x14ac:dyDescent="0.25">
      <c r="A4" s="1" t="s">
        <v>111</v>
      </c>
      <c r="B4" s="149">
        <v>84657401</v>
      </c>
      <c r="C4" s="149">
        <v>4561429</v>
      </c>
      <c r="D4" s="149">
        <v>35052422</v>
      </c>
      <c r="E4" s="149">
        <v>81878766</v>
      </c>
      <c r="F4" s="149">
        <v>19557108</v>
      </c>
      <c r="G4" s="149">
        <v>4880996</v>
      </c>
      <c r="H4" s="149">
        <v>38043415</v>
      </c>
      <c r="I4" s="149">
        <v>18211105</v>
      </c>
      <c r="J4" s="149">
        <v>3012269</v>
      </c>
      <c r="K4" s="149">
        <v>7119654</v>
      </c>
      <c r="L4" s="149">
        <v>2310954</v>
      </c>
      <c r="M4" s="149">
        <v>299285493</v>
      </c>
    </row>
    <row r="5" spans="1:13" x14ac:dyDescent="0.25">
      <c r="A5" s="1" t="s">
        <v>112</v>
      </c>
      <c r="B5" s="149">
        <v>101233527</v>
      </c>
      <c r="C5" s="149">
        <v>308</v>
      </c>
      <c r="D5" s="149">
        <v>36228400</v>
      </c>
      <c r="E5" s="149">
        <v>73311134</v>
      </c>
      <c r="F5" s="149">
        <v>18435975</v>
      </c>
      <c r="G5" s="149">
        <v>4034393</v>
      </c>
      <c r="H5" s="149">
        <v>40329704</v>
      </c>
      <c r="I5" s="149">
        <v>19832714</v>
      </c>
      <c r="J5" s="149">
        <v>4196380</v>
      </c>
      <c r="K5" s="149">
        <v>8710432</v>
      </c>
      <c r="L5" s="149">
        <v>2022628</v>
      </c>
      <c r="M5" s="149">
        <v>308335598</v>
      </c>
    </row>
    <row r="7" spans="1:13" x14ac:dyDescent="0.25">
      <c r="A7" s="1" t="s">
        <v>285</v>
      </c>
    </row>
    <row r="8" spans="1:13" x14ac:dyDescent="0.25">
      <c r="A8" s="56" t="s">
        <v>275</v>
      </c>
      <c r="B8" s="56" t="s">
        <v>129</v>
      </c>
      <c r="C8" s="56" t="s">
        <v>276</v>
      </c>
      <c r="D8" s="56" t="s">
        <v>277</v>
      </c>
      <c r="E8" s="56" t="s">
        <v>130</v>
      </c>
      <c r="F8" s="56" t="s">
        <v>278</v>
      </c>
      <c r="G8" s="56" t="s">
        <v>279</v>
      </c>
      <c r="H8" s="56" t="s">
        <v>131</v>
      </c>
      <c r="I8" s="56" t="s">
        <v>280</v>
      </c>
      <c r="J8" s="56" t="s">
        <v>281</v>
      </c>
      <c r="K8" s="56" t="s">
        <v>282</v>
      </c>
      <c r="L8" s="56" t="s">
        <v>283</v>
      </c>
      <c r="M8" s="56" t="s">
        <v>284</v>
      </c>
    </row>
    <row r="9" spans="1:13" x14ac:dyDescent="0.25">
      <c r="A9" s="1" t="s">
        <v>111</v>
      </c>
      <c r="B9" s="28">
        <f t="shared" ref="B9:M9" si="0">B4/2000000</f>
        <v>42.328700499999997</v>
      </c>
      <c r="C9" s="28">
        <f t="shared" si="0"/>
        <v>2.2807145000000002</v>
      </c>
      <c r="D9" s="28">
        <f t="shared" si="0"/>
        <v>17.526211</v>
      </c>
      <c r="E9" s="28">
        <f t="shared" si="0"/>
        <v>40.939382999999999</v>
      </c>
      <c r="F9" s="28">
        <f t="shared" si="0"/>
        <v>9.7785539999999997</v>
      </c>
      <c r="G9" s="28">
        <f t="shared" si="0"/>
        <v>2.4404979999999998</v>
      </c>
      <c r="H9" s="28">
        <f t="shared" si="0"/>
        <v>19.021707500000002</v>
      </c>
      <c r="I9" s="28">
        <f t="shared" si="0"/>
        <v>9.1055524999999999</v>
      </c>
      <c r="J9" s="28">
        <f t="shared" si="0"/>
        <v>1.5061344999999999</v>
      </c>
      <c r="K9" s="28">
        <f t="shared" si="0"/>
        <v>3.5598269999999999</v>
      </c>
      <c r="L9" s="28">
        <f t="shared" si="0"/>
        <v>1.1554770000000001</v>
      </c>
      <c r="M9" s="28">
        <f t="shared" si="0"/>
        <v>149.64274649999999</v>
      </c>
    </row>
    <row r="10" spans="1:13" x14ac:dyDescent="0.25">
      <c r="A10" s="1" t="s">
        <v>112</v>
      </c>
      <c r="B10" s="28">
        <f t="shared" ref="B10:M10" si="1">B5/2000000</f>
        <v>50.616763499999998</v>
      </c>
      <c r="C10" s="28">
        <f t="shared" si="1"/>
        <v>1.54E-4</v>
      </c>
      <c r="D10" s="28">
        <f t="shared" si="1"/>
        <v>18.1142</v>
      </c>
      <c r="E10" s="28">
        <f t="shared" si="1"/>
        <v>36.655566999999998</v>
      </c>
      <c r="F10" s="28">
        <f t="shared" si="1"/>
        <v>9.2179874999999996</v>
      </c>
      <c r="G10" s="28">
        <f t="shared" si="1"/>
        <v>2.0171964999999998</v>
      </c>
      <c r="H10" s="28">
        <f t="shared" si="1"/>
        <v>20.164852</v>
      </c>
      <c r="I10" s="28">
        <f t="shared" si="1"/>
        <v>9.9163569999999996</v>
      </c>
      <c r="J10" s="28">
        <f t="shared" si="1"/>
        <v>2.0981900000000002</v>
      </c>
      <c r="K10" s="28">
        <f t="shared" si="1"/>
        <v>4.3552160000000004</v>
      </c>
      <c r="L10" s="28">
        <f t="shared" si="1"/>
        <v>1.011314</v>
      </c>
      <c r="M10" s="28">
        <f t="shared" si="1"/>
        <v>154.167799</v>
      </c>
    </row>
    <row r="11" spans="1:13" x14ac:dyDescent="0.25">
      <c r="A11" s="1" t="s">
        <v>156</v>
      </c>
      <c r="B11" s="28">
        <f>B10-B9</f>
        <v>8.2880630000000011</v>
      </c>
      <c r="C11" s="28">
        <f t="shared" ref="C11:M11" si="2">C10-C9</f>
        <v>-2.2805605</v>
      </c>
      <c r="D11" s="28">
        <f t="shared" si="2"/>
        <v>0.58798900000000032</v>
      </c>
      <c r="E11" s="28">
        <f t="shared" si="2"/>
        <v>-4.2838160000000016</v>
      </c>
      <c r="F11" s="28">
        <f t="shared" si="2"/>
        <v>-0.56056650000000019</v>
      </c>
      <c r="G11" s="28">
        <f t="shared" si="2"/>
        <v>-0.4233015</v>
      </c>
      <c r="H11" s="28">
        <f t="shared" si="2"/>
        <v>1.1431444999999982</v>
      </c>
      <c r="I11" s="28">
        <f t="shared" si="2"/>
        <v>0.81080449999999971</v>
      </c>
      <c r="J11" s="28">
        <f t="shared" si="2"/>
        <v>0.59205550000000029</v>
      </c>
      <c r="K11" s="28">
        <f t="shared" si="2"/>
        <v>0.79538900000000057</v>
      </c>
      <c r="L11" s="28">
        <f t="shared" si="2"/>
        <v>-0.14416300000000004</v>
      </c>
      <c r="M11" s="28">
        <f t="shared" si="2"/>
        <v>4.5250525000000152</v>
      </c>
    </row>
    <row r="16" spans="1:13" x14ac:dyDescent="0.25">
      <c r="B16" s="1" t="s">
        <v>111</v>
      </c>
      <c r="C16" s="56" t="s">
        <v>130</v>
      </c>
      <c r="D16" s="56" t="s">
        <v>276</v>
      </c>
      <c r="E16" s="1" t="s">
        <v>279</v>
      </c>
      <c r="F16" s="1" t="s">
        <v>283</v>
      </c>
      <c r="G16" s="1" t="s">
        <v>277</v>
      </c>
      <c r="H16" s="1" t="s">
        <v>281</v>
      </c>
      <c r="I16" s="1" t="s">
        <v>280</v>
      </c>
      <c r="J16" s="1" t="s">
        <v>282</v>
      </c>
      <c r="K16" s="1" t="s">
        <v>131</v>
      </c>
      <c r="L16" s="1" t="s">
        <v>129</v>
      </c>
      <c r="M16" s="1" t="s">
        <v>112</v>
      </c>
    </row>
    <row r="17" spans="1:13" x14ac:dyDescent="0.25">
      <c r="A17" s="1" t="s">
        <v>286</v>
      </c>
      <c r="B17" s="28">
        <f>M9</f>
        <v>149.64274649999999</v>
      </c>
      <c r="C17" s="28">
        <f>E11+F11</f>
        <v>-4.8443825000000018</v>
      </c>
      <c r="D17" s="28">
        <f>C11</f>
        <v>-2.2805605</v>
      </c>
      <c r="E17" s="28">
        <f>G11</f>
        <v>-0.4233015</v>
      </c>
      <c r="F17" s="28">
        <f>L11</f>
        <v>-0.14416300000000004</v>
      </c>
      <c r="G17" s="28">
        <f>D11</f>
        <v>0.58798900000000032</v>
      </c>
      <c r="H17" s="28">
        <f>J11</f>
        <v>0.59205550000000029</v>
      </c>
      <c r="I17" s="28">
        <f>I11</f>
        <v>0.81080449999999971</v>
      </c>
      <c r="J17" s="28">
        <f>K11</f>
        <v>0.79538900000000057</v>
      </c>
      <c r="K17" s="28">
        <f>H11</f>
        <v>1.1431444999999982</v>
      </c>
      <c r="L17" s="28">
        <f>B11</f>
        <v>8.2880630000000011</v>
      </c>
      <c r="M17" s="28">
        <f>M10</f>
        <v>154.167799</v>
      </c>
    </row>
    <row r="18" spans="1:13" x14ac:dyDescent="0.25">
      <c r="M18" s="28"/>
    </row>
    <row r="20" spans="1:13" x14ac:dyDescent="0.25">
      <c r="C20" s="28"/>
      <c r="D20" s="28"/>
      <c r="E20" s="28"/>
      <c r="F20" s="28"/>
      <c r="G20" s="28"/>
      <c r="H20" s="28"/>
      <c r="I20" s="28"/>
      <c r="J20" s="28"/>
      <c r="K20" s="28"/>
      <c r="L20" s="28"/>
    </row>
    <row r="23" spans="1:13" x14ac:dyDescent="0.25">
      <c r="A23" s="56"/>
      <c r="B23" s="28"/>
    </row>
    <row r="24" spans="1:13" x14ac:dyDescent="0.25">
      <c r="A24" s="56"/>
      <c r="B24" s="28"/>
    </row>
    <row r="25" spans="1:13" x14ac:dyDescent="0.25">
      <c r="B25" s="28"/>
    </row>
    <row r="26" spans="1:13" x14ac:dyDescent="0.25">
      <c r="B26" s="28"/>
    </row>
    <row r="27" spans="1:13" x14ac:dyDescent="0.25">
      <c r="B27" s="28"/>
    </row>
    <row r="28" spans="1:13" x14ac:dyDescent="0.25">
      <c r="B28" s="28"/>
    </row>
    <row r="29" spans="1:13" x14ac:dyDescent="0.25">
      <c r="B29" s="28"/>
    </row>
    <row r="30" spans="1:13" x14ac:dyDescent="0.25">
      <c r="B30" s="28"/>
    </row>
    <row r="31" spans="1:13" x14ac:dyDescent="0.25">
      <c r="B31" s="28"/>
    </row>
    <row r="32" spans="1:13" x14ac:dyDescent="0.25">
      <c r="B32" s="28"/>
    </row>
  </sheetData>
  <sortState xmlns:xlrd2="http://schemas.microsoft.com/office/spreadsheetml/2017/richdata2" ref="B23:B32">
    <sortCondition ref="B23:B32"/>
  </sortState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C7D59-D70A-4C66-9525-1E5FB65E4722}">
  <dimension ref="A1:G195"/>
  <sheetViews>
    <sheetView workbookViewId="0"/>
  </sheetViews>
  <sheetFormatPr defaultRowHeight="15" x14ac:dyDescent="0.25"/>
  <cols>
    <col min="1" max="1" width="11.140625" bestFit="1" customWidth="1"/>
    <col min="2" max="3" width="10.5703125" bestFit="1" customWidth="1"/>
  </cols>
  <sheetData>
    <row r="1" spans="1:7" x14ac:dyDescent="0.25">
      <c r="A1" s="1" t="s">
        <v>323</v>
      </c>
      <c r="B1" s="1" t="s">
        <v>324</v>
      </c>
    </row>
    <row r="2" spans="1:7" x14ac:dyDescent="0.25">
      <c r="A2" s="12" t="str">
        <f>HYPERLINK("#'Contents'!A1","Contents Page")</f>
        <v>Contents Page</v>
      </c>
    </row>
    <row r="3" spans="1:7" x14ac:dyDescent="0.25">
      <c r="A3" s="45" t="s">
        <v>128</v>
      </c>
      <c r="B3" s="1" t="s">
        <v>63</v>
      </c>
      <c r="C3" s="1" t="s">
        <v>232</v>
      </c>
      <c r="D3" s="1" t="s">
        <v>132</v>
      </c>
      <c r="E3" s="86" t="s">
        <v>133</v>
      </c>
      <c r="F3" s="86" t="s">
        <v>134</v>
      </c>
      <c r="G3" s="86" t="s">
        <v>135</v>
      </c>
    </row>
    <row r="4" spans="1:7" x14ac:dyDescent="0.25">
      <c r="A4" s="115">
        <v>45636</v>
      </c>
      <c r="B4" s="84"/>
      <c r="C4" s="84"/>
      <c r="D4" s="1">
        <v>0</v>
      </c>
      <c r="E4" s="87">
        <v>6.4290000000000003</v>
      </c>
      <c r="F4" s="87">
        <v>11.231</v>
      </c>
      <c r="G4" s="87">
        <v>6.8159999999999998</v>
      </c>
    </row>
    <row r="5" spans="1:7" x14ac:dyDescent="0.25">
      <c r="A5" s="115">
        <v>45636</v>
      </c>
      <c r="B5" s="84"/>
      <c r="C5" s="84"/>
      <c r="D5" s="1">
        <v>1.0000000001164153</v>
      </c>
      <c r="E5" s="87">
        <v>6.5670000000000002</v>
      </c>
      <c r="F5" s="87">
        <v>11.076000000000001</v>
      </c>
      <c r="G5" s="87">
        <v>6.8159999999999998</v>
      </c>
    </row>
    <row r="6" spans="1:7" x14ac:dyDescent="0.25">
      <c r="A6" s="115">
        <v>45636</v>
      </c>
      <c r="B6" s="84"/>
      <c r="C6" s="84"/>
      <c r="D6" s="1">
        <v>1.9999999998835847</v>
      </c>
      <c r="E6" s="87">
        <v>6.6639999999999997</v>
      </c>
      <c r="F6" s="87">
        <v>10.888</v>
      </c>
      <c r="G6" s="87">
        <v>6.8140000000000001</v>
      </c>
    </row>
    <row r="7" spans="1:7" x14ac:dyDescent="0.25">
      <c r="A7" s="115">
        <v>45636</v>
      </c>
      <c r="B7" s="84"/>
      <c r="C7" s="84"/>
      <c r="D7" s="1">
        <v>3</v>
      </c>
      <c r="E7" s="87">
        <v>6.39</v>
      </c>
      <c r="F7" s="87">
        <v>10.894</v>
      </c>
      <c r="G7" s="87">
        <v>6.8120000000000003</v>
      </c>
    </row>
    <row r="8" spans="1:7" x14ac:dyDescent="0.25">
      <c r="A8" s="115">
        <v>45636</v>
      </c>
      <c r="B8" s="84"/>
      <c r="C8" s="84"/>
      <c r="D8" s="1">
        <v>4.0000000001164153</v>
      </c>
      <c r="E8" s="87">
        <v>6.1849999999999996</v>
      </c>
      <c r="F8" s="87">
        <v>10.782</v>
      </c>
      <c r="G8" s="87">
        <v>6.8140000000000001</v>
      </c>
    </row>
    <row r="9" spans="1:7" x14ac:dyDescent="0.25">
      <c r="A9" s="115">
        <v>45636</v>
      </c>
      <c r="B9" s="84"/>
      <c r="C9" s="84"/>
      <c r="D9" s="1">
        <v>4.9999999998835847</v>
      </c>
      <c r="E9" s="87">
        <v>6.1529999999999996</v>
      </c>
      <c r="F9" s="87">
        <v>10.778</v>
      </c>
      <c r="G9" s="87">
        <v>6.8159999999999998</v>
      </c>
    </row>
    <row r="10" spans="1:7" x14ac:dyDescent="0.25">
      <c r="A10" s="115">
        <v>45636</v>
      </c>
      <c r="B10" s="84"/>
      <c r="C10" s="84"/>
      <c r="D10" s="1">
        <v>6</v>
      </c>
      <c r="E10" s="87">
        <v>5.8129999999999997</v>
      </c>
      <c r="F10" s="87">
        <v>10.763999999999999</v>
      </c>
      <c r="G10" s="87">
        <v>6.81</v>
      </c>
    </row>
    <row r="11" spans="1:7" x14ac:dyDescent="0.25">
      <c r="A11" s="115">
        <v>45636</v>
      </c>
      <c r="B11" s="84"/>
      <c r="C11" s="84"/>
      <c r="D11" s="1">
        <v>7.0000000001164153</v>
      </c>
      <c r="E11" s="87">
        <v>5.6379999999999999</v>
      </c>
      <c r="F11" s="87">
        <v>10.613</v>
      </c>
      <c r="G11" s="87">
        <v>6.7880000000000003</v>
      </c>
    </row>
    <row r="12" spans="1:7" x14ac:dyDescent="0.25">
      <c r="A12" s="115">
        <v>45636</v>
      </c>
      <c r="B12" s="84"/>
      <c r="C12" s="84"/>
      <c r="D12" s="1">
        <v>7.9999999998835847</v>
      </c>
      <c r="E12" s="87">
        <v>5.88</v>
      </c>
      <c r="F12" s="87">
        <v>10.464</v>
      </c>
      <c r="G12" s="87">
        <v>6.0570000000000004</v>
      </c>
    </row>
    <row r="13" spans="1:7" x14ac:dyDescent="0.25">
      <c r="A13" s="115">
        <v>45636</v>
      </c>
      <c r="B13" s="84"/>
      <c r="C13" s="84"/>
      <c r="D13" s="1">
        <v>9</v>
      </c>
      <c r="E13" s="87">
        <v>5.93</v>
      </c>
      <c r="F13" s="87">
        <v>10.384</v>
      </c>
      <c r="G13" s="87">
        <v>5.9710000000000001</v>
      </c>
    </row>
    <row r="14" spans="1:7" x14ac:dyDescent="0.25">
      <c r="A14" s="115">
        <v>45636</v>
      </c>
      <c r="B14" s="84"/>
      <c r="C14" s="84"/>
      <c r="D14" s="1">
        <v>10.000000000116415</v>
      </c>
      <c r="E14" s="87">
        <v>7.87</v>
      </c>
      <c r="F14" s="87">
        <v>10.353</v>
      </c>
      <c r="G14" s="87">
        <v>4.2969999999999997</v>
      </c>
    </row>
    <row r="15" spans="1:7" x14ac:dyDescent="0.25">
      <c r="A15" s="115">
        <v>45636</v>
      </c>
      <c r="B15" s="84"/>
      <c r="C15" s="84"/>
      <c r="D15" s="1">
        <v>10.999999999883585</v>
      </c>
      <c r="E15" s="87">
        <v>9.8160000000000007</v>
      </c>
      <c r="F15" s="87">
        <v>10.304</v>
      </c>
      <c r="G15" s="87">
        <v>4.0890000000000004</v>
      </c>
    </row>
    <row r="16" spans="1:7" x14ac:dyDescent="0.25">
      <c r="A16" s="115">
        <v>45636</v>
      </c>
      <c r="B16" s="84"/>
      <c r="C16" s="84"/>
      <c r="D16" s="1">
        <v>12</v>
      </c>
      <c r="E16" s="87">
        <v>15.81</v>
      </c>
      <c r="F16" s="87">
        <v>10.135999999999999</v>
      </c>
      <c r="G16" s="87">
        <v>3.044</v>
      </c>
    </row>
    <row r="17" spans="1:7" x14ac:dyDescent="0.25">
      <c r="A17" s="115">
        <v>45636</v>
      </c>
      <c r="B17" s="84"/>
      <c r="C17" s="84"/>
      <c r="D17" s="1">
        <v>13.000000000116415</v>
      </c>
      <c r="E17" s="87">
        <v>18.908999999999999</v>
      </c>
      <c r="F17" s="87">
        <v>10.146000000000001</v>
      </c>
      <c r="G17" s="87">
        <v>3.032</v>
      </c>
    </row>
    <row r="18" spans="1:7" x14ac:dyDescent="0.25">
      <c r="A18" s="115">
        <v>45636</v>
      </c>
      <c r="B18" s="84"/>
      <c r="C18" s="84"/>
      <c r="D18" s="1">
        <v>13.999999999883585</v>
      </c>
      <c r="E18" s="87">
        <v>21.623999999999999</v>
      </c>
      <c r="F18" s="87">
        <v>10.242000000000001</v>
      </c>
      <c r="G18" s="87">
        <v>3.2770000000000001</v>
      </c>
    </row>
    <row r="19" spans="1:7" x14ac:dyDescent="0.25">
      <c r="A19" s="115">
        <v>45636</v>
      </c>
      <c r="B19" s="84"/>
      <c r="C19" s="84"/>
      <c r="D19" s="1">
        <v>15</v>
      </c>
      <c r="E19" s="87">
        <v>22.504000000000001</v>
      </c>
      <c r="F19" s="87">
        <v>10.279</v>
      </c>
      <c r="G19" s="87">
        <v>3.32</v>
      </c>
    </row>
    <row r="20" spans="1:7" x14ac:dyDescent="0.25">
      <c r="A20" s="115">
        <v>45636</v>
      </c>
      <c r="B20" s="84"/>
      <c r="C20" s="84"/>
      <c r="D20" s="1">
        <v>16.000000000116415</v>
      </c>
      <c r="E20" s="87">
        <v>22.506</v>
      </c>
      <c r="F20" s="87">
        <v>10.271000000000001</v>
      </c>
      <c r="G20" s="87">
        <v>3.8260000000000001</v>
      </c>
    </row>
    <row r="21" spans="1:7" x14ac:dyDescent="0.25">
      <c r="A21" s="115">
        <v>45636</v>
      </c>
      <c r="C21" s="84"/>
      <c r="D21" s="1">
        <v>16.999999999883585</v>
      </c>
      <c r="E21" s="87">
        <v>22.782</v>
      </c>
      <c r="F21" s="87">
        <v>10.339</v>
      </c>
      <c r="G21" s="87">
        <v>3.9319999999999999</v>
      </c>
    </row>
    <row r="22" spans="1:7" x14ac:dyDescent="0.25">
      <c r="A22" s="115">
        <v>45636</v>
      </c>
      <c r="C22" s="84"/>
      <c r="D22" s="1">
        <v>18</v>
      </c>
      <c r="E22" s="87">
        <v>22.167999999999999</v>
      </c>
      <c r="F22" s="87">
        <v>10.327</v>
      </c>
      <c r="G22" s="87">
        <v>5.0549999999999997</v>
      </c>
    </row>
    <row r="23" spans="1:7" x14ac:dyDescent="0.25">
      <c r="A23" s="115">
        <v>45636</v>
      </c>
      <c r="C23" s="84"/>
      <c r="D23" s="1">
        <v>19.000000000116415</v>
      </c>
      <c r="E23" s="87">
        <v>22.667999999999999</v>
      </c>
      <c r="F23" s="87">
        <v>10.256</v>
      </c>
      <c r="G23" s="87">
        <v>5.1020000000000003</v>
      </c>
    </row>
    <row r="24" spans="1:7" x14ac:dyDescent="0.25">
      <c r="A24" s="115">
        <v>45636</v>
      </c>
      <c r="C24" s="84"/>
      <c r="D24" s="1">
        <v>19.999999999883585</v>
      </c>
      <c r="E24" s="87">
        <v>22.356999999999999</v>
      </c>
      <c r="F24" s="87">
        <v>10.119</v>
      </c>
      <c r="G24" s="87">
        <v>5.4370000000000003</v>
      </c>
    </row>
    <row r="25" spans="1:7" x14ac:dyDescent="0.25">
      <c r="A25" s="115">
        <v>45636</v>
      </c>
      <c r="B25" s="84"/>
      <c r="C25" s="84"/>
      <c r="D25" s="1">
        <v>21</v>
      </c>
      <c r="E25" s="87">
        <v>22.457000000000001</v>
      </c>
      <c r="F25" s="87">
        <v>10.02</v>
      </c>
      <c r="G25" s="87">
        <v>5.4240000000000004</v>
      </c>
    </row>
    <row r="26" spans="1:7" x14ac:dyDescent="0.25">
      <c r="A26" s="115">
        <v>45636</v>
      </c>
      <c r="C26" s="84"/>
      <c r="D26" s="1">
        <v>22.000000000116415</v>
      </c>
      <c r="E26" s="87">
        <v>22.760999999999999</v>
      </c>
      <c r="F26" s="87">
        <v>9.9220000000000006</v>
      </c>
      <c r="G26" s="87">
        <v>5.4139999999999997</v>
      </c>
    </row>
    <row r="27" spans="1:7" x14ac:dyDescent="0.25">
      <c r="A27" s="115">
        <v>45636</v>
      </c>
      <c r="C27" s="84">
        <v>45636</v>
      </c>
      <c r="D27" s="1">
        <v>22.999999999883585</v>
      </c>
      <c r="E27" s="87">
        <v>22.939</v>
      </c>
      <c r="F27" s="87">
        <v>9.8559999999999999</v>
      </c>
      <c r="G27" s="87">
        <v>5.3840000000000003</v>
      </c>
    </row>
    <row r="28" spans="1:7" x14ac:dyDescent="0.25">
      <c r="A28" s="115">
        <v>45636</v>
      </c>
      <c r="B28" s="84">
        <v>45636</v>
      </c>
      <c r="C28" s="84"/>
      <c r="D28" s="1">
        <v>24</v>
      </c>
      <c r="E28" s="87">
        <v>23.241</v>
      </c>
      <c r="F28" s="87">
        <v>9.75</v>
      </c>
      <c r="G28" s="87">
        <v>4.9829999999999997</v>
      </c>
    </row>
    <row r="29" spans="1:7" x14ac:dyDescent="0.25">
      <c r="A29" s="115">
        <v>45636</v>
      </c>
      <c r="B29" s="84">
        <v>45636</v>
      </c>
      <c r="C29" s="84"/>
      <c r="D29" s="1">
        <v>25.000000000116415</v>
      </c>
      <c r="E29" s="87">
        <v>23.274999999999999</v>
      </c>
      <c r="F29" s="87">
        <v>9.6890000000000001</v>
      </c>
      <c r="G29" s="87">
        <v>4.9530000000000003</v>
      </c>
    </row>
    <row r="30" spans="1:7" x14ac:dyDescent="0.25">
      <c r="A30" s="115">
        <v>45636</v>
      </c>
      <c r="B30" s="84">
        <v>45636</v>
      </c>
      <c r="C30" s="84"/>
      <c r="D30" s="1">
        <v>25.999999999883585</v>
      </c>
      <c r="E30" s="87">
        <v>22.765000000000001</v>
      </c>
      <c r="F30" s="87">
        <v>9.6280000000000001</v>
      </c>
      <c r="G30" s="87">
        <v>4.8609999999999998</v>
      </c>
    </row>
    <row r="31" spans="1:7" x14ac:dyDescent="0.25">
      <c r="A31" s="115">
        <v>45636</v>
      </c>
      <c r="B31" s="84"/>
      <c r="C31" s="84"/>
      <c r="D31" s="1">
        <v>27</v>
      </c>
      <c r="E31" s="87">
        <v>22.824999999999999</v>
      </c>
      <c r="F31" s="87">
        <v>9.5990000000000002</v>
      </c>
      <c r="G31" s="87">
        <v>4.8380000000000001</v>
      </c>
    </row>
    <row r="32" spans="1:7" x14ac:dyDescent="0.25">
      <c r="A32" s="115">
        <v>45636</v>
      </c>
      <c r="B32" s="84"/>
      <c r="C32" s="84"/>
      <c r="D32" s="1">
        <v>28.000000000116415</v>
      </c>
      <c r="E32" s="87">
        <v>22.663</v>
      </c>
      <c r="F32" s="87">
        <v>9.5109999999999992</v>
      </c>
      <c r="G32" s="87">
        <v>4.7149999999999999</v>
      </c>
    </row>
    <row r="33" spans="1:7" x14ac:dyDescent="0.25">
      <c r="A33" s="115">
        <v>45636</v>
      </c>
      <c r="B33" s="84"/>
      <c r="C33" s="84"/>
      <c r="D33" s="1">
        <v>28.999999999883585</v>
      </c>
      <c r="E33" s="87">
        <v>22.59</v>
      </c>
      <c r="F33" s="87">
        <v>9.3160000000000007</v>
      </c>
      <c r="G33" s="87">
        <v>4.6900000000000004</v>
      </c>
    </row>
    <row r="34" spans="1:7" x14ac:dyDescent="0.25">
      <c r="A34" s="115">
        <v>45636</v>
      </c>
      <c r="C34" s="84"/>
      <c r="D34" s="1">
        <v>30</v>
      </c>
      <c r="E34" s="87">
        <v>22.49</v>
      </c>
      <c r="F34" s="87">
        <v>9.202</v>
      </c>
      <c r="G34" s="87">
        <v>4.2160000000000002</v>
      </c>
    </row>
    <row r="35" spans="1:7" x14ac:dyDescent="0.25">
      <c r="A35" s="115">
        <v>45636</v>
      </c>
      <c r="C35" s="84"/>
      <c r="D35" s="1">
        <v>31.000000000116415</v>
      </c>
      <c r="E35" s="87">
        <v>22.407</v>
      </c>
      <c r="F35" s="87">
        <v>9.0709999999999997</v>
      </c>
      <c r="G35" s="87">
        <v>4.218</v>
      </c>
    </row>
    <row r="36" spans="1:7" x14ac:dyDescent="0.25">
      <c r="A36" s="115">
        <v>45636</v>
      </c>
      <c r="C36" s="84"/>
      <c r="D36" s="1">
        <v>31.999999999883585</v>
      </c>
      <c r="E36" s="87">
        <v>21.789000000000001</v>
      </c>
      <c r="F36" s="87">
        <v>8.8030000000000008</v>
      </c>
      <c r="G36" s="87">
        <v>5.2</v>
      </c>
    </row>
    <row r="37" spans="1:7" x14ac:dyDescent="0.25">
      <c r="A37" s="115">
        <v>45636</v>
      </c>
      <c r="C37" s="84"/>
      <c r="D37" s="1">
        <v>33</v>
      </c>
      <c r="E37" s="87">
        <v>22.228999999999999</v>
      </c>
      <c r="F37" s="87">
        <v>8.5920000000000005</v>
      </c>
      <c r="G37" s="87">
        <v>5.2480000000000002</v>
      </c>
    </row>
    <row r="38" spans="1:7" x14ac:dyDescent="0.25">
      <c r="A38" s="115">
        <v>45636</v>
      </c>
      <c r="B38" s="84"/>
      <c r="C38" s="84"/>
      <c r="D38" s="1">
        <v>34.000000000116415</v>
      </c>
      <c r="E38" s="87">
        <v>21.809000000000001</v>
      </c>
      <c r="F38" s="87">
        <v>8.2789999999999999</v>
      </c>
      <c r="G38" s="87">
        <v>4.8920000000000003</v>
      </c>
    </row>
    <row r="39" spans="1:7" x14ac:dyDescent="0.25">
      <c r="A39" s="115">
        <v>45636</v>
      </c>
      <c r="B39" s="84"/>
      <c r="C39" s="84"/>
      <c r="D39" s="1">
        <v>34.999999999883585</v>
      </c>
      <c r="E39" s="87">
        <v>22.193999999999999</v>
      </c>
      <c r="F39" s="87">
        <v>7.9459999999999997</v>
      </c>
      <c r="G39" s="87">
        <v>4.8940000000000001</v>
      </c>
    </row>
    <row r="40" spans="1:7" x14ac:dyDescent="0.25">
      <c r="A40" s="115">
        <v>45636</v>
      </c>
      <c r="B40" s="84"/>
      <c r="C40" s="84"/>
      <c r="D40" s="1">
        <v>36</v>
      </c>
      <c r="E40" s="87">
        <v>22.808</v>
      </c>
      <c r="F40" s="87">
        <v>7.7510000000000003</v>
      </c>
      <c r="G40" s="87">
        <v>4.9720000000000004</v>
      </c>
    </row>
    <row r="41" spans="1:7" x14ac:dyDescent="0.25">
      <c r="A41" s="115">
        <v>45636</v>
      </c>
      <c r="B41" s="84"/>
      <c r="C41" s="84"/>
      <c r="D41" s="1">
        <v>37.000000000116415</v>
      </c>
      <c r="E41" s="87">
        <v>22.963000000000001</v>
      </c>
      <c r="F41" s="87">
        <v>7.6779999999999999</v>
      </c>
      <c r="G41" s="87">
        <v>4.9619999999999997</v>
      </c>
    </row>
    <row r="42" spans="1:7" x14ac:dyDescent="0.25">
      <c r="A42" s="115">
        <v>45636</v>
      </c>
      <c r="B42" s="84"/>
      <c r="C42" s="84"/>
      <c r="D42" s="1">
        <v>37.999999999883585</v>
      </c>
      <c r="E42" s="87">
        <v>22.713999999999999</v>
      </c>
      <c r="F42" s="87">
        <v>7.577</v>
      </c>
      <c r="G42" s="87">
        <v>4.79</v>
      </c>
    </row>
    <row r="43" spans="1:7" x14ac:dyDescent="0.25">
      <c r="A43" s="115">
        <v>45636</v>
      </c>
      <c r="B43" s="84"/>
      <c r="C43" s="84"/>
      <c r="D43" s="1">
        <v>39</v>
      </c>
      <c r="E43" s="87">
        <v>22.611000000000001</v>
      </c>
      <c r="F43" s="87">
        <v>7.2350000000000003</v>
      </c>
      <c r="G43" s="87">
        <v>4.766</v>
      </c>
    </row>
    <row r="44" spans="1:7" x14ac:dyDescent="0.25">
      <c r="A44" s="115">
        <v>45636</v>
      </c>
      <c r="B44" s="84"/>
      <c r="C44" s="84"/>
      <c r="D44" s="1">
        <v>40.000000000116415</v>
      </c>
      <c r="E44" s="87">
        <v>22.452999999999999</v>
      </c>
      <c r="F44" s="87">
        <v>7.101</v>
      </c>
      <c r="G44" s="87">
        <v>4.3579999999999997</v>
      </c>
    </row>
    <row r="45" spans="1:7" x14ac:dyDescent="0.25">
      <c r="A45" s="115">
        <v>45636</v>
      </c>
      <c r="B45" s="84"/>
      <c r="C45" s="84"/>
      <c r="D45" s="1">
        <v>40.999999999883585</v>
      </c>
      <c r="E45" s="87">
        <v>21.945</v>
      </c>
      <c r="F45" s="87">
        <v>6.9560000000000004</v>
      </c>
      <c r="G45" s="87">
        <v>4.2560000000000002</v>
      </c>
    </row>
    <row r="46" spans="1:7" x14ac:dyDescent="0.25">
      <c r="A46" s="115">
        <v>45636</v>
      </c>
      <c r="B46" s="84"/>
      <c r="C46" s="84"/>
      <c r="D46" s="1">
        <v>42</v>
      </c>
      <c r="E46" s="87">
        <v>22.001000000000001</v>
      </c>
      <c r="F46" s="87">
        <v>6.702</v>
      </c>
      <c r="G46" s="87">
        <v>2.83</v>
      </c>
    </row>
    <row r="47" spans="1:7" x14ac:dyDescent="0.25">
      <c r="A47" s="115">
        <v>45636</v>
      </c>
      <c r="B47" s="84"/>
      <c r="C47" s="84"/>
      <c r="D47" s="1">
        <v>43.000000000116415</v>
      </c>
      <c r="E47" s="87">
        <v>21.713999999999999</v>
      </c>
      <c r="F47" s="87">
        <v>6.492</v>
      </c>
      <c r="G47" s="87">
        <v>2.1739999999999999</v>
      </c>
    </row>
    <row r="48" spans="1:7" x14ac:dyDescent="0.25">
      <c r="A48" s="115">
        <v>45636</v>
      </c>
      <c r="B48" s="84"/>
      <c r="C48" s="84"/>
      <c r="D48" s="1">
        <v>43.999999999883585</v>
      </c>
      <c r="E48" s="87">
        <v>21.257999999999999</v>
      </c>
      <c r="F48" s="87">
        <v>6.359</v>
      </c>
      <c r="G48" s="87">
        <v>1.3979999999999999</v>
      </c>
    </row>
    <row r="49" spans="1:7" x14ac:dyDescent="0.25">
      <c r="A49" s="115">
        <v>45636</v>
      </c>
      <c r="B49" s="84"/>
      <c r="C49" s="84"/>
      <c r="D49" s="1">
        <v>45</v>
      </c>
      <c r="E49" s="87">
        <v>20.434999999999999</v>
      </c>
      <c r="F49" s="87">
        <v>6.1769999999999996</v>
      </c>
      <c r="G49" s="87">
        <v>1.3979999999999999</v>
      </c>
    </row>
    <row r="50" spans="1:7" x14ac:dyDescent="0.25">
      <c r="A50" s="115">
        <v>45636</v>
      </c>
      <c r="B50" s="84"/>
      <c r="C50" s="84"/>
      <c r="D50" s="1">
        <v>46.000000000116415</v>
      </c>
      <c r="E50" s="87">
        <v>20.675000000000001</v>
      </c>
      <c r="F50" s="87">
        <v>5.9960000000000004</v>
      </c>
      <c r="G50" s="87">
        <v>1.3979999999999999</v>
      </c>
    </row>
    <row r="51" spans="1:7" x14ac:dyDescent="0.25">
      <c r="A51" s="115">
        <v>45636</v>
      </c>
      <c r="B51" s="84"/>
      <c r="C51" s="84"/>
      <c r="D51" s="1">
        <v>46.999999999883585</v>
      </c>
      <c r="E51" s="87">
        <v>20.597999999999999</v>
      </c>
      <c r="F51" s="87">
        <v>5.7729999999999997</v>
      </c>
      <c r="G51" s="87">
        <v>1.3979999999999999</v>
      </c>
    </row>
    <row r="52" spans="1:7" x14ac:dyDescent="0.25">
      <c r="A52" s="115">
        <v>45637</v>
      </c>
      <c r="B52" s="84"/>
      <c r="C52" s="84"/>
      <c r="D52" s="1">
        <v>0</v>
      </c>
      <c r="E52" s="87">
        <v>20.885999999999999</v>
      </c>
      <c r="F52" s="87">
        <v>5.6120000000000001</v>
      </c>
      <c r="G52" s="87">
        <v>1.3979999999999999</v>
      </c>
    </row>
    <row r="53" spans="1:7" x14ac:dyDescent="0.25">
      <c r="A53" s="115">
        <v>45637</v>
      </c>
      <c r="B53" s="84"/>
      <c r="C53" s="84"/>
      <c r="D53" s="1">
        <v>1.0000000001164153</v>
      </c>
      <c r="E53" s="87">
        <v>21</v>
      </c>
      <c r="F53" s="87">
        <v>5.5640000000000001</v>
      </c>
      <c r="G53" s="87">
        <v>1.3979999999999999</v>
      </c>
    </row>
    <row r="54" spans="1:7" x14ac:dyDescent="0.25">
      <c r="A54" s="115">
        <v>45637</v>
      </c>
      <c r="B54" s="84"/>
      <c r="C54" s="84"/>
      <c r="D54" s="1">
        <v>1.9999999998835847</v>
      </c>
      <c r="E54" s="87">
        <v>20.914000000000001</v>
      </c>
      <c r="F54" s="87">
        <v>5.5049999999999999</v>
      </c>
      <c r="G54" s="87">
        <v>1.3979999999999999</v>
      </c>
    </row>
    <row r="55" spans="1:7" x14ac:dyDescent="0.25">
      <c r="A55" s="115">
        <v>45637</v>
      </c>
      <c r="B55" s="84"/>
      <c r="C55" s="84"/>
      <c r="D55" s="1">
        <v>3</v>
      </c>
      <c r="E55" s="87">
        <v>20.704000000000001</v>
      </c>
      <c r="F55" s="87">
        <v>5.4409999999999998</v>
      </c>
      <c r="G55" s="87">
        <v>1.3979999999999999</v>
      </c>
    </row>
    <row r="56" spans="1:7" x14ac:dyDescent="0.25">
      <c r="A56" s="115">
        <v>45637</v>
      </c>
      <c r="B56" s="84"/>
      <c r="C56" s="84"/>
      <c r="D56" s="1">
        <v>4.0000000001164153</v>
      </c>
      <c r="E56" s="87">
        <v>20.626999999999999</v>
      </c>
      <c r="F56" s="87">
        <v>5.2190000000000003</v>
      </c>
      <c r="G56" s="87">
        <v>1.3979999999999999</v>
      </c>
    </row>
    <row r="57" spans="1:7" x14ac:dyDescent="0.25">
      <c r="A57" s="115">
        <v>45637</v>
      </c>
      <c r="B57" s="84"/>
      <c r="C57" s="84"/>
      <c r="D57" s="1">
        <v>4.9999999998835847</v>
      </c>
      <c r="E57" s="87">
        <v>20.585000000000001</v>
      </c>
      <c r="F57" s="87">
        <v>5.0510000000000002</v>
      </c>
      <c r="G57" s="87">
        <v>1.3979999999999999</v>
      </c>
    </row>
    <row r="58" spans="1:7" x14ac:dyDescent="0.25">
      <c r="A58" s="115">
        <v>45637</v>
      </c>
      <c r="B58" s="84"/>
      <c r="C58" s="84"/>
      <c r="D58" s="1">
        <v>6</v>
      </c>
      <c r="E58" s="87">
        <v>20.582000000000001</v>
      </c>
      <c r="F58" s="87">
        <v>4.9029999999999996</v>
      </c>
      <c r="G58" s="87">
        <v>1.3979999999999999</v>
      </c>
    </row>
    <row r="59" spans="1:7" x14ac:dyDescent="0.25">
      <c r="A59" s="115">
        <v>45637</v>
      </c>
      <c r="B59" s="84"/>
      <c r="C59" s="84"/>
      <c r="D59" s="1">
        <v>7.0000000001164153</v>
      </c>
      <c r="E59" s="87">
        <v>20.483000000000001</v>
      </c>
      <c r="F59" s="87">
        <v>4.819</v>
      </c>
      <c r="G59" s="87">
        <v>1.3979999999999999</v>
      </c>
    </row>
    <row r="60" spans="1:7" x14ac:dyDescent="0.25">
      <c r="A60" s="115">
        <v>45637</v>
      </c>
      <c r="B60" s="84"/>
      <c r="C60" s="84"/>
      <c r="D60" s="1">
        <v>7.9999999998835847</v>
      </c>
      <c r="E60" s="87">
        <v>20.672000000000001</v>
      </c>
      <c r="F60" s="87">
        <v>4.6710000000000003</v>
      </c>
      <c r="G60" s="87">
        <v>1.3979999999999999</v>
      </c>
    </row>
    <row r="61" spans="1:7" x14ac:dyDescent="0.25">
      <c r="A61" s="115">
        <v>45637</v>
      </c>
      <c r="B61" s="84"/>
      <c r="C61" s="84"/>
      <c r="D61" s="1">
        <v>9</v>
      </c>
      <c r="E61" s="87">
        <v>20.901</v>
      </c>
      <c r="F61" s="87">
        <v>4.5839999999999996</v>
      </c>
      <c r="G61" s="87">
        <v>1.36</v>
      </c>
    </row>
    <row r="62" spans="1:7" x14ac:dyDescent="0.25">
      <c r="A62" s="115">
        <v>45637</v>
      </c>
      <c r="B62" s="84"/>
      <c r="C62" s="84"/>
      <c r="D62" s="1">
        <v>10.000000000116415</v>
      </c>
      <c r="E62" s="87">
        <v>21.576000000000001</v>
      </c>
      <c r="F62" s="87">
        <v>4.5359999999999996</v>
      </c>
      <c r="G62" s="87">
        <v>0.98799999999999999</v>
      </c>
    </row>
    <row r="63" spans="1:7" x14ac:dyDescent="0.25">
      <c r="A63" s="115">
        <v>45637</v>
      </c>
      <c r="B63" s="84"/>
      <c r="C63" s="84"/>
      <c r="D63" s="1">
        <v>10.999999999883585</v>
      </c>
      <c r="E63" s="87">
        <v>22.396000000000001</v>
      </c>
      <c r="F63" s="87">
        <v>4.4800000000000004</v>
      </c>
      <c r="G63" s="87">
        <v>0.93600000000000005</v>
      </c>
    </row>
    <row r="64" spans="1:7" x14ac:dyDescent="0.25">
      <c r="A64" s="115">
        <v>45637</v>
      </c>
      <c r="B64" s="84"/>
      <c r="C64" s="84"/>
      <c r="D64" s="1">
        <v>12</v>
      </c>
      <c r="E64" s="87">
        <v>23.577999999999999</v>
      </c>
      <c r="F64" s="87">
        <v>4.4820000000000002</v>
      </c>
      <c r="G64" s="87">
        <v>0.81599999999999995</v>
      </c>
    </row>
    <row r="65" spans="1:7" x14ac:dyDescent="0.25">
      <c r="A65" s="115">
        <v>45637</v>
      </c>
      <c r="B65" s="84"/>
      <c r="C65" s="84"/>
      <c r="D65" s="1">
        <v>13.000000000116415</v>
      </c>
      <c r="E65" s="87">
        <v>24.664000000000001</v>
      </c>
      <c r="F65" s="87">
        <v>4.2320000000000002</v>
      </c>
      <c r="G65" s="87">
        <v>0.81399999999999995</v>
      </c>
    </row>
    <row r="66" spans="1:7" x14ac:dyDescent="0.25">
      <c r="A66" s="115">
        <v>45637</v>
      </c>
      <c r="B66" s="84"/>
      <c r="C66" s="84"/>
      <c r="D66" s="1">
        <v>13.999999999883585</v>
      </c>
      <c r="E66" s="87">
        <v>25.713999999999999</v>
      </c>
      <c r="F66" s="87">
        <v>4.202</v>
      </c>
      <c r="G66" s="87">
        <v>2.6509999999999998</v>
      </c>
    </row>
    <row r="67" spans="1:7" x14ac:dyDescent="0.25">
      <c r="A67" s="115">
        <v>45637</v>
      </c>
      <c r="B67" s="84"/>
      <c r="C67" s="84"/>
      <c r="D67" s="1">
        <v>15</v>
      </c>
      <c r="E67" s="87">
        <v>26.260999999999999</v>
      </c>
      <c r="F67" s="87">
        <v>3.9239999999999999</v>
      </c>
      <c r="G67" s="87">
        <v>3.706</v>
      </c>
    </row>
    <row r="68" spans="1:7" x14ac:dyDescent="0.25">
      <c r="A68" s="115">
        <v>45637</v>
      </c>
      <c r="B68" s="84"/>
      <c r="C68" s="84"/>
      <c r="D68" s="1">
        <v>16.000000000116415</v>
      </c>
      <c r="E68" s="87">
        <v>26.6</v>
      </c>
      <c r="F68" s="87">
        <v>3.7650000000000001</v>
      </c>
      <c r="G68" s="87">
        <v>4.13</v>
      </c>
    </row>
    <row r="69" spans="1:7" x14ac:dyDescent="0.25">
      <c r="A69" s="115">
        <v>45637</v>
      </c>
      <c r="B69" s="84"/>
      <c r="C69" s="84"/>
      <c r="D69" s="1">
        <v>16.999999999883585</v>
      </c>
      <c r="E69" s="87">
        <v>26.821999999999999</v>
      </c>
      <c r="F69" s="87">
        <v>3.59</v>
      </c>
      <c r="G69" s="87">
        <v>4.1619999999999999</v>
      </c>
    </row>
    <row r="70" spans="1:7" x14ac:dyDescent="0.25">
      <c r="A70" s="115">
        <v>45637</v>
      </c>
      <c r="B70" s="84"/>
      <c r="C70" s="84"/>
      <c r="D70" s="1">
        <v>18</v>
      </c>
      <c r="E70" s="87">
        <v>26.965</v>
      </c>
      <c r="F70" s="87">
        <v>3.508</v>
      </c>
      <c r="G70" s="87">
        <v>4.08</v>
      </c>
    </row>
    <row r="71" spans="1:7" x14ac:dyDescent="0.25">
      <c r="A71" s="115">
        <v>45637</v>
      </c>
      <c r="B71" s="84"/>
      <c r="C71" s="84"/>
      <c r="D71" s="1">
        <v>19.000000000116415</v>
      </c>
      <c r="E71" s="87">
        <v>26.94</v>
      </c>
      <c r="F71" s="87">
        <v>3.3940000000000001</v>
      </c>
      <c r="G71" s="87">
        <v>4.09</v>
      </c>
    </row>
    <row r="72" spans="1:7" x14ac:dyDescent="0.25">
      <c r="A72" s="115">
        <v>45637</v>
      </c>
      <c r="B72" s="84"/>
      <c r="C72" s="84"/>
      <c r="D72" s="1">
        <v>19.999999999883585</v>
      </c>
      <c r="E72" s="87">
        <v>27.012</v>
      </c>
      <c r="F72" s="87">
        <v>3.226</v>
      </c>
      <c r="G72" s="87">
        <v>4.37</v>
      </c>
    </row>
    <row r="73" spans="1:7" x14ac:dyDescent="0.25">
      <c r="A73" s="115">
        <v>45637</v>
      </c>
      <c r="C73" s="84"/>
      <c r="D73" s="1">
        <v>21</v>
      </c>
      <c r="E73" s="87">
        <v>27.01</v>
      </c>
      <c r="F73" s="87">
        <v>3.137</v>
      </c>
      <c r="G73" s="87">
        <v>4.4080000000000004</v>
      </c>
    </row>
    <row r="74" spans="1:7" x14ac:dyDescent="0.25">
      <c r="A74" s="115">
        <v>45637</v>
      </c>
      <c r="C74" s="84"/>
      <c r="D74" s="1">
        <v>22.000000000116415</v>
      </c>
      <c r="E74" s="87">
        <v>27.16</v>
      </c>
      <c r="F74" s="87">
        <v>2.984</v>
      </c>
      <c r="G74" s="87">
        <v>4.8879999999999999</v>
      </c>
    </row>
    <row r="75" spans="1:7" x14ac:dyDescent="0.25">
      <c r="A75" s="115">
        <v>45637</v>
      </c>
      <c r="C75" s="84">
        <v>45637</v>
      </c>
      <c r="D75" s="1">
        <v>22.999999999883585</v>
      </c>
      <c r="E75" s="87">
        <v>27.143000000000001</v>
      </c>
      <c r="F75" s="87">
        <v>2.6070000000000002</v>
      </c>
      <c r="G75" s="87">
        <v>4.9020000000000001</v>
      </c>
    </row>
    <row r="76" spans="1:7" x14ac:dyDescent="0.25">
      <c r="A76" s="115">
        <v>45637</v>
      </c>
      <c r="B76" s="84">
        <v>45637</v>
      </c>
      <c r="C76" s="84"/>
      <c r="D76" s="1">
        <v>24</v>
      </c>
      <c r="E76" s="87">
        <v>26.71</v>
      </c>
      <c r="F76" s="87">
        <v>2.4590000000000001</v>
      </c>
      <c r="G76" s="87">
        <v>5.0640000000000001</v>
      </c>
    </row>
    <row r="77" spans="1:7" x14ac:dyDescent="0.25">
      <c r="A77" s="115">
        <v>45637</v>
      </c>
      <c r="B77" s="84">
        <v>45637</v>
      </c>
      <c r="C77" s="84"/>
      <c r="D77" s="1">
        <v>25.000000000116415</v>
      </c>
      <c r="E77" s="87">
        <v>26.492000000000001</v>
      </c>
      <c r="F77" s="87">
        <v>2.4750000000000001</v>
      </c>
      <c r="G77" s="87">
        <v>5.0620000000000003</v>
      </c>
    </row>
    <row r="78" spans="1:7" x14ac:dyDescent="0.25">
      <c r="A78" s="115">
        <v>45637</v>
      </c>
      <c r="B78" s="84">
        <v>45637</v>
      </c>
      <c r="C78" s="84"/>
      <c r="D78" s="1">
        <v>25.999999999883585</v>
      </c>
      <c r="E78" s="87">
        <v>26.481999999999999</v>
      </c>
      <c r="F78" s="87">
        <v>2.464</v>
      </c>
      <c r="G78" s="87">
        <v>4.8719999999999999</v>
      </c>
    </row>
    <row r="79" spans="1:7" x14ac:dyDescent="0.25">
      <c r="A79" s="115">
        <v>45637</v>
      </c>
      <c r="B79" s="84"/>
      <c r="C79" s="84"/>
      <c r="D79" s="1">
        <v>27</v>
      </c>
      <c r="E79" s="87">
        <v>26.44</v>
      </c>
      <c r="F79" s="87">
        <v>2.456</v>
      </c>
      <c r="G79" s="87">
        <v>4.8719999999999999</v>
      </c>
    </row>
    <row r="80" spans="1:7" x14ac:dyDescent="0.25">
      <c r="A80" s="115">
        <v>45637</v>
      </c>
      <c r="B80" s="84"/>
      <c r="C80" s="84"/>
      <c r="D80" s="1">
        <v>28.000000000116415</v>
      </c>
      <c r="E80" s="87">
        <v>26.498000000000001</v>
      </c>
      <c r="F80" s="87">
        <v>2.4500000000000002</v>
      </c>
      <c r="G80" s="87">
        <v>5.0540000000000003</v>
      </c>
    </row>
    <row r="81" spans="1:7" x14ac:dyDescent="0.25">
      <c r="A81" s="115">
        <v>45637</v>
      </c>
      <c r="B81" s="84"/>
      <c r="C81" s="84"/>
      <c r="D81" s="1">
        <v>28.999999999883585</v>
      </c>
      <c r="E81" s="87">
        <v>26.309000000000001</v>
      </c>
      <c r="F81" s="87">
        <v>2.5299999999999998</v>
      </c>
      <c r="G81" s="87">
        <v>5.0540000000000003</v>
      </c>
    </row>
    <row r="82" spans="1:7" x14ac:dyDescent="0.25">
      <c r="A82" s="115">
        <v>45637</v>
      </c>
      <c r="B82" s="84"/>
      <c r="C82" s="84"/>
      <c r="D82" s="1">
        <v>30</v>
      </c>
      <c r="E82" s="87">
        <v>26.189</v>
      </c>
      <c r="F82" s="87">
        <v>2.5760000000000001</v>
      </c>
      <c r="G82" s="87">
        <v>5.1660000000000004</v>
      </c>
    </row>
    <row r="83" spans="1:7" x14ac:dyDescent="0.25">
      <c r="A83" s="115">
        <v>45637</v>
      </c>
      <c r="B83" s="84"/>
      <c r="C83" s="84"/>
      <c r="D83" s="1">
        <v>31.000000000116415</v>
      </c>
      <c r="E83" s="87">
        <v>26.433</v>
      </c>
      <c r="F83" s="87">
        <v>2.4889999999999999</v>
      </c>
      <c r="G83" s="87">
        <v>5.1639999999999997</v>
      </c>
    </row>
    <row r="84" spans="1:7" x14ac:dyDescent="0.25">
      <c r="A84" s="115">
        <v>45637</v>
      </c>
      <c r="B84" s="84"/>
      <c r="C84" s="84"/>
      <c r="D84" s="1">
        <v>31.999999999883585</v>
      </c>
      <c r="E84" s="87">
        <v>26.239000000000001</v>
      </c>
      <c r="F84" s="87">
        <v>2.5419999999999998</v>
      </c>
      <c r="G84" s="87">
        <v>5.2859999999999996</v>
      </c>
    </row>
    <row r="85" spans="1:7" x14ac:dyDescent="0.25">
      <c r="A85" s="115">
        <v>45637</v>
      </c>
      <c r="B85" s="84"/>
      <c r="C85" s="84"/>
      <c r="D85" s="1">
        <v>33</v>
      </c>
      <c r="E85" s="87">
        <v>26.614000000000001</v>
      </c>
      <c r="F85" s="87">
        <v>2.649</v>
      </c>
      <c r="G85" s="87">
        <v>5.2880000000000003</v>
      </c>
    </row>
    <row r="86" spans="1:7" x14ac:dyDescent="0.25">
      <c r="A86" s="115">
        <v>45637</v>
      </c>
      <c r="B86" s="84"/>
      <c r="C86" s="84"/>
      <c r="D86" s="1">
        <v>34.000000000116415</v>
      </c>
      <c r="E86" s="87">
        <v>26.277000000000001</v>
      </c>
      <c r="F86" s="87">
        <v>2.7010000000000001</v>
      </c>
      <c r="G86" s="87">
        <v>5.5220000000000002</v>
      </c>
    </row>
    <row r="87" spans="1:7" x14ac:dyDescent="0.25">
      <c r="A87" s="115">
        <v>45637</v>
      </c>
      <c r="B87" s="84"/>
      <c r="C87" s="84"/>
      <c r="D87" s="1">
        <v>34.999999999883585</v>
      </c>
      <c r="E87" s="87">
        <v>26.143000000000001</v>
      </c>
      <c r="F87" s="87">
        <v>2.6469999999999998</v>
      </c>
      <c r="G87" s="87">
        <v>5.53</v>
      </c>
    </row>
    <row r="88" spans="1:7" x14ac:dyDescent="0.25">
      <c r="A88" s="115">
        <v>45637</v>
      </c>
      <c r="B88" s="84"/>
      <c r="C88" s="84"/>
      <c r="D88" s="1">
        <v>36</v>
      </c>
      <c r="E88" s="87">
        <v>26.093</v>
      </c>
      <c r="F88" s="87">
        <v>2.6419999999999999</v>
      </c>
      <c r="G88" s="87">
        <v>4.8860000000000001</v>
      </c>
    </row>
    <row r="89" spans="1:7" x14ac:dyDescent="0.25">
      <c r="A89" s="115">
        <v>45637</v>
      </c>
      <c r="B89" s="84"/>
      <c r="C89" s="84"/>
      <c r="D89" s="1">
        <v>37.000000000116415</v>
      </c>
      <c r="E89" s="87">
        <v>26.257999999999999</v>
      </c>
      <c r="F89" s="87">
        <v>2.65</v>
      </c>
      <c r="G89" s="87">
        <v>4.8620000000000001</v>
      </c>
    </row>
    <row r="90" spans="1:7" x14ac:dyDescent="0.25">
      <c r="A90" s="115">
        <v>45637</v>
      </c>
      <c r="B90" s="84"/>
      <c r="C90" s="84"/>
      <c r="D90" s="1">
        <v>37.999999999883585</v>
      </c>
      <c r="E90" s="87">
        <v>25.904</v>
      </c>
      <c r="F90" s="87">
        <v>2.5529999999999999</v>
      </c>
      <c r="G90" s="87">
        <v>4.7320000000000002</v>
      </c>
    </row>
    <row r="91" spans="1:7" x14ac:dyDescent="0.25">
      <c r="A91" s="115">
        <v>45637</v>
      </c>
      <c r="B91" s="84"/>
      <c r="C91" s="84"/>
      <c r="D91" s="1">
        <v>39</v>
      </c>
      <c r="E91" s="87">
        <v>25.687000000000001</v>
      </c>
      <c r="F91" s="87">
        <v>2.6040000000000001</v>
      </c>
      <c r="G91" s="87">
        <v>4.6840000000000002</v>
      </c>
    </row>
    <row r="92" spans="1:7" x14ac:dyDescent="0.25">
      <c r="A92" s="115">
        <v>45637</v>
      </c>
      <c r="B92" s="84"/>
      <c r="C92" s="84"/>
      <c r="D92" s="1">
        <v>40.000000000116415</v>
      </c>
      <c r="E92" s="87">
        <v>25.234999999999999</v>
      </c>
      <c r="F92" s="87">
        <v>2.5190000000000001</v>
      </c>
      <c r="G92" s="87">
        <v>4.694</v>
      </c>
    </row>
    <row r="93" spans="1:7" x14ac:dyDescent="0.25">
      <c r="A93" s="115">
        <v>45637</v>
      </c>
      <c r="B93" s="84"/>
      <c r="C93" s="84"/>
      <c r="D93" s="1">
        <v>40.999999999883585</v>
      </c>
      <c r="E93" s="87">
        <v>25.131</v>
      </c>
      <c r="F93" s="87">
        <v>2.5190000000000001</v>
      </c>
      <c r="G93" s="87">
        <v>4.6520000000000001</v>
      </c>
    </row>
    <row r="94" spans="1:7" x14ac:dyDescent="0.25">
      <c r="A94" s="115">
        <v>45637</v>
      </c>
      <c r="B94" s="84"/>
      <c r="C94" s="84"/>
      <c r="D94" s="1">
        <v>42</v>
      </c>
      <c r="E94" s="87">
        <v>24.451000000000001</v>
      </c>
      <c r="F94" s="87">
        <v>2.4649999999999999</v>
      </c>
      <c r="G94" s="87">
        <v>3.8919999999999999</v>
      </c>
    </row>
    <row r="95" spans="1:7" x14ac:dyDescent="0.25">
      <c r="A95" s="115">
        <v>45637</v>
      </c>
      <c r="B95" s="84"/>
      <c r="C95" s="84"/>
      <c r="D95" s="1">
        <v>43.000000000116415</v>
      </c>
      <c r="E95" s="87">
        <v>23.818000000000001</v>
      </c>
      <c r="F95" s="87">
        <v>2.5009999999999999</v>
      </c>
      <c r="G95" s="87">
        <v>3.798</v>
      </c>
    </row>
    <row r="96" spans="1:7" x14ac:dyDescent="0.25">
      <c r="A96" s="115">
        <v>45637</v>
      </c>
      <c r="B96" s="84"/>
      <c r="C96" s="84"/>
      <c r="D96" s="1">
        <v>43.999999999883585</v>
      </c>
      <c r="E96" s="87">
        <v>24.193999999999999</v>
      </c>
      <c r="F96" s="87">
        <v>2.2789999999999999</v>
      </c>
      <c r="G96" s="87">
        <v>1.6240000000000001</v>
      </c>
    </row>
    <row r="97" spans="1:7" x14ac:dyDescent="0.25">
      <c r="A97" s="115">
        <v>45637</v>
      </c>
      <c r="B97" s="84"/>
      <c r="C97" s="84"/>
      <c r="D97" s="1">
        <v>45</v>
      </c>
      <c r="E97" s="87">
        <v>23.774999999999999</v>
      </c>
      <c r="F97" s="87">
        <v>2.21</v>
      </c>
      <c r="G97" s="87">
        <v>1.54</v>
      </c>
    </row>
    <row r="98" spans="1:7" x14ac:dyDescent="0.25">
      <c r="A98" s="115">
        <v>45637</v>
      </c>
      <c r="B98" s="84"/>
      <c r="C98" s="84"/>
      <c r="D98" s="1">
        <v>46.000000000116415</v>
      </c>
      <c r="E98" s="87">
        <v>23.562000000000001</v>
      </c>
      <c r="F98" s="87">
        <v>2.14</v>
      </c>
      <c r="G98" s="87">
        <v>1.284</v>
      </c>
    </row>
    <row r="99" spans="1:7" x14ac:dyDescent="0.25">
      <c r="A99" s="115">
        <v>45637</v>
      </c>
      <c r="B99" s="84"/>
      <c r="C99" s="84"/>
      <c r="D99" s="1">
        <v>46.999999999883585</v>
      </c>
      <c r="E99" s="87">
        <v>23.315000000000001</v>
      </c>
      <c r="F99" s="87">
        <v>2.0720000000000001</v>
      </c>
      <c r="G99" s="87">
        <v>1.33</v>
      </c>
    </row>
    <row r="100" spans="1:7" x14ac:dyDescent="0.25">
      <c r="A100" s="115">
        <v>45638</v>
      </c>
      <c r="B100" s="84"/>
      <c r="C100" s="84"/>
      <c r="D100" s="1">
        <v>0</v>
      </c>
      <c r="E100" s="87">
        <v>23.268999999999998</v>
      </c>
      <c r="F100" s="87">
        <v>2.0259999999999998</v>
      </c>
      <c r="G100" s="87">
        <v>1.39</v>
      </c>
    </row>
    <row r="101" spans="1:7" x14ac:dyDescent="0.25">
      <c r="A101" s="115">
        <v>45638</v>
      </c>
      <c r="B101" s="84"/>
      <c r="C101" s="84"/>
      <c r="D101" s="1">
        <v>1.0000000001164153</v>
      </c>
      <c r="E101" s="87">
        <v>23.376999999999999</v>
      </c>
      <c r="F101" s="87">
        <v>2.1080000000000001</v>
      </c>
      <c r="G101" s="87">
        <v>1.3979999999999999</v>
      </c>
    </row>
    <row r="102" spans="1:7" x14ac:dyDescent="0.25">
      <c r="A102" s="115">
        <v>45638</v>
      </c>
      <c r="B102" s="84"/>
      <c r="C102" s="84"/>
      <c r="D102" s="1">
        <v>1.9999999998835847</v>
      </c>
      <c r="E102" s="87">
        <v>23.37</v>
      </c>
      <c r="F102" s="87">
        <v>2.2349999999999999</v>
      </c>
      <c r="G102" s="87">
        <v>1.3979999999999999</v>
      </c>
    </row>
    <row r="103" spans="1:7" x14ac:dyDescent="0.25">
      <c r="A103" s="115">
        <v>45638</v>
      </c>
      <c r="B103" s="84"/>
      <c r="C103" s="84"/>
      <c r="D103" s="1">
        <v>3</v>
      </c>
      <c r="E103" s="87">
        <v>23.184999999999999</v>
      </c>
      <c r="F103" s="87">
        <v>2.0920000000000001</v>
      </c>
      <c r="G103" s="87">
        <v>1.3979999999999999</v>
      </c>
    </row>
    <row r="104" spans="1:7" x14ac:dyDescent="0.25">
      <c r="A104" s="115">
        <v>45638</v>
      </c>
      <c r="B104" s="84"/>
      <c r="C104" s="84"/>
      <c r="D104" s="1">
        <v>4.0000000001164153</v>
      </c>
      <c r="E104" s="87">
        <v>22.824000000000002</v>
      </c>
      <c r="F104" s="87">
        <v>2.0209999999999999</v>
      </c>
      <c r="G104" s="87">
        <v>1.3979999999999999</v>
      </c>
    </row>
    <row r="105" spans="1:7" x14ac:dyDescent="0.25">
      <c r="A105" s="115">
        <v>45638</v>
      </c>
      <c r="B105" s="84"/>
      <c r="C105" s="84"/>
      <c r="D105" s="1">
        <v>4.9999999998835847</v>
      </c>
      <c r="E105" s="87">
        <v>22.849</v>
      </c>
      <c r="F105" s="87">
        <v>1.92</v>
      </c>
      <c r="G105" s="87">
        <v>1.3879999999999999</v>
      </c>
    </row>
    <row r="106" spans="1:7" x14ac:dyDescent="0.25">
      <c r="A106" s="115">
        <v>45638</v>
      </c>
      <c r="B106" s="84"/>
      <c r="C106" s="84"/>
      <c r="D106" s="1">
        <v>6</v>
      </c>
      <c r="E106" s="87">
        <v>22.998000000000001</v>
      </c>
      <c r="F106" s="87">
        <v>1.905</v>
      </c>
      <c r="G106" s="87">
        <v>1.294</v>
      </c>
    </row>
    <row r="107" spans="1:7" x14ac:dyDescent="0.25">
      <c r="A107" s="115">
        <v>45638</v>
      </c>
      <c r="B107" s="84"/>
      <c r="C107" s="84"/>
      <c r="D107" s="1">
        <v>7.0000000001164153</v>
      </c>
      <c r="E107" s="87">
        <v>22.9</v>
      </c>
      <c r="F107" s="87">
        <v>1.8720000000000001</v>
      </c>
      <c r="G107" s="87">
        <v>1.272</v>
      </c>
    </row>
    <row r="108" spans="1:7" x14ac:dyDescent="0.25">
      <c r="A108" s="115">
        <v>45638</v>
      </c>
      <c r="B108" s="84"/>
      <c r="C108" s="84"/>
      <c r="D108" s="1">
        <v>7.9999999998835847</v>
      </c>
      <c r="E108" s="87">
        <v>23.036999999999999</v>
      </c>
      <c r="F108" s="87">
        <v>1.853</v>
      </c>
      <c r="G108" s="87">
        <v>0.874</v>
      </c>
    </row>
    <row r="109" spans="1:7" x14ac:dyDescent="0.25">
      <c r="A109" s="115">
        <v>45638</v>
      </c>
      <c r="B109" s="84"/>
      <c r="C109" s="84"/>
      <c r="D109" s="1">
        <v>9</v>
      </c>
      <c r="E109" s="87">
        <v>23.57</v>
      </c>
      <c r="F109" s="87">
        <v>1.8260000000000001</v>
      </c>
      <c r="G109" s="87">
        <v>0.79800000000000004</v>
      </c>
    </row>
    <row r="110" spans="1:7" x14ac:dyDescent="0.25">
      <c r="A110" s="115">
        <v>45638</v>
      </c>
      <c r="B110" s="84"/>
      <c r="C110" s="84"/>
      <c r="D110" s="1">
        <v>10.000000000116415</v>
      </c>
      <c r="E110" s="87">
        <v>24.102</v>
      </c>
      <c r="F110" s="87">
        <v>1.8959999999999999</v>
      </c>
      <c r="G110" s="87">
        <v>0.43</v>
      </c>
    </row>
    <row r="111" spans="1:7" x14ac:dyDescent="0.25">
      <c r="A111" s="115">
        <v>45638</v>
      </c>
      <c r="B111" s="84"/>
      <c r="C111" s="84"/>
      <c r="D111" s="1">
        <v>10.999999999883585</v>
      </c>
      <c r="E111" s="87">
        <v>24.67</v>
      </c>
      <c r="F111" s="87">
        <v>2.0009999999999999</v>
      </c>
      <c r="G111" s="87">
        <v>0.34799999999999998</v>
      </c>
    </row>
    <row r="112" spans="1:7" x14ac:dyDescent="0.25">
      <c r="A112" s="115">
        <v>45638</v>
      </c>
      <c r="B112" s="84"/>
      <c r="C112" s="84"/>
      <c r="D112" s="1">
        <v>12</v>
      </c>
      <c r="E112" s="87">
        <v>25.077999999999999</v>
      </c>
      <c r="F112" s="87">
        <v>2.052</v>
      </c>
      <c r="G112" s="87">
        <v>0</v>
      </c>
    </row>
    <row r="113" spans="1:7" x14ac:dyDescent="0.25">
      <c r="A113" s="115">
        <v>45638</v>
      </c>
      <c r="B113" s="84"/>
      <c r="C113" s="84"/>
      <c r="D113" s="1">
        <v>13.000000000116415</v>
      </c>
      <c r="E113" s="87">
        <v>26.108000000000001</v>
      </c>
      <c r="F113" s="87">
        <v>2.0539999999999998</v>
      </c>
      <c r="G113" s="87">
        <v>0</v>
      </c>
    </row>
    <row r="114" spans="1:7" x14ac:dyDescent="0.25">
      <c r="A114" s="115">
        <v>45638</v>
      </c>
      <c r="B114" s="84"/>
      <c r="C114" s="84"/>
      <c r="D114" s="1">
        <v>13.999999999883585</v>
      </c>
      <c r="E114" s="87">
        <v>26.959</v>
      </c>
      <c r="F114" s="87">
        <v>1.9850000000000001</v>
      </c>
      <c r="G114" s="87">
        <v>1.548</v>
      </c>
    </row>
    <row r="115" spans="1:7" x14ac:dyDescent="0.25">
      <c r="A115" s="115">
        <v>45638</v>
      </c>
      <c r="B115" s="84"/>
      <c r="C115" s="84"/>
      <c r="D115" s="1">
        <v>15</v>
      </c>
      <c r="E115" s="87">
        <v>27.609000000000002</v>
      </c>
      <c r="F115" s="87">
        <v>1.9039999999999999</v>
      </c>
      <c r="G115" s="87">
        <v>2.3839999999999999</v>
      </c>
    </row>
    <row r="116" spans="1:7" x14ac:dyDescent="0.25">
      <c r="A116" s="115">
        <v>45638</v>
      </c>
      <c r="B116" s="84"/>
      <c r="C116" s="84"/>
      <c r="D116" s="1">
        <v>16.000000000116415</v>
      </c>
      <c r="E116" s="87">
        <v>27.867999999999999</v>
      </c>
      <c r="F116" s="87">
        <v>1.879</v>
      </c>
      <c r="G116" s="87">
        <v>2.97</v>
      </c>
    </row>
    <row r="117" spans="1:7" x14ac:dyDescent="0.25">
      <c r="A117" s="115">
        <v>45638</v>
      </c>
      <c r="B117" s="84"/>
      <c r="C117" s="84"/>
      <c r="D117" s="1">
        <v>16.999999999883585</v>
      </c>
      <c r="E117" s="87">
        <v>27.533000000000001</v>
      </c>
      <c r="F117" s="87">
        <v>1.792</v>
      </c>
      <c r="G117" s="87">
        <v>3</v>
      </c>
    </row>
    <row r="118" spans="1:7" x14ac:dyDescent="0.25">
      <c r="A118" s="115">
        <v>45638</v>
      </c>
      <c r="B118" s="84"/>
      <c r="C118" s="84"/>
      <c r="D118" s="1">
        <v>18</v>
      </c>
      <c r="E118" s="87">
        <v>27.664000000000001</v>
      </c>
      <c r="F118" s="87">
        <v>1.728</v>
      </c>
      <c r="G118" s="87">
        <v>2.996</v>
      </c>
    </row>
    <row r="119" spans="1:7" x14ac:dyDescent="0.25">
      <c r="A119" s="115">
        <v>45638</v>
      </c>
      <c r="B119" s="84"/>
      <c r="C119" s="84"/>
      <c r="D119" s="1">
        <v>19.000000000116415</v>
      </c>
      <c r="E119" s="87">
        <v>27.651</v>
      </c>
      <c r="F119" s="87">
        <v>1.7370000000000001</v>
      </c>
      <c r="G119" s="87">
        <v>2.996</v>
      </c>
    </row>
    <row r="120" spans="1:7" x14ac:dyDescent="0.25">
      <c r="A120" s="115">
        <v>45638</v>
      </c>
      <c r="B120" s="84"/>
      <c r="C120" s="84"/>
      <c r="D120" s="1">
        <v>19.999999999883585</v>
      </c>
      <c r="E120" s="87">
        <v>27.620999999999999</v>
      </c>
      <c r="F120" s="87">
        <v>1.6379999999999999</v>
      </c>
      <c r="G120" s="87">
        <v>3.1779999999999999</v>
      </c>
    </row>
    <row r="121" spans="1:7" x14ac:dyDescent="0.25">
      <c r="A121" s="115">
        <v>45638</v>
      </c>
      <c r="C121" s="84"/>
      <c r="D121" s="1">
        <v>21</v>
      </c>
      <c r="E121" s="87">
        <v>27.504000000000001</v>
      </c>
      <c r="F121" s="87">
        <v>1.4830000000000001</v>
      </c>
      <c r="G121" s="87">
        <v>3.2</v>
      </c>
    </row>
    <row r="122" spans="1:7" x14ac:dyDescent="0.25">
      <c r="A122" s="115">
        <v>45638</v>
      </c>
      <c r="C122" s="84"/>
      <c r="D122" s="1">
        <v>22.000000000116415</v>
      </c>
      <c r="E122" s="87">
        <v>27.422000000000001</v>
      </c>
      <c r="F122" s="87">
        <v>1.4159999999999999</v>
      </c>
      <c r="G122" s="87">
        <v>3.5779999999999998</v>
      </c>
    </row>
    <row r="123" spans="1:7" x14ac:dyDescent="0.25">
      <c r="A123" s="115">
        <v>45638</v>
      </c>
      <c r="C123" s="84">
        <v>45638</v>
      </c>
      <c r="D123" s="1">
        <v>22.999999999883585</v>
      </c>
      <c r="E123" s="87">
        <v>27.44</v>
      </c>
      <c r="F123" s="87">
        <v>1.391</v>
      </c>
      <c r="G123" s="87">
        <v>3.59</v>
      </c>
    </row>
    <row r="124" spans="1:7" x14ac:dyDescent="0.25">
      <c r="A124" s="115">
        <v>45638</v>
      </c>
      <c r="B124" s="84">
        <v>45638</v>
      </c>
      <c r="C124" s="84"/>
      <c r="D124" s="1">
        <v>24</v>
      </c>
      <c r="E124" s="87">
        <v>27.302</v>
      </c>
      <c r="F124" s="87">
        <v>1.351</v>
      </c>
      <c r="G124" s="87">
        <v>4.0330000000000004</v>
      </c>
    </row>
    <row r="125" spans="1:7" x14ac:dyDescent="0.25">
      <c r="A125" s="115">
        <v>45638</v>
      </c>
      <c r="B125" s="84">
        <v>45638</v>
      </c>
      <c r="C125" s="84"/>
      <c r="D125" s="1">
        <v>25.000000000116415</v>
      </c>
      <c r="E125" s="87">
        <v>27.114000000000001</v>
      </c>
      <c r="F125" s="87">
        <v>1.5449999999999999</v>
      </c>
      <c r="G125" s="87">
        <v>4.0540000000000003</v>
      </c>
    </row>
    <row r="126" spans="1:7" x14ac:dyDescent="0.25">
      <c r="A126" s="115">
        <v>45638</v>
      </c>
      <c r="B126" s="84">
        <v>45638</v>
      </c>
      <c r="C126" s="84"/>
      <c r="D126" s="1">
        <v>25.999999999883585</v>
      </c>
      <c r="E126" s="87">
        <v>26.718</v>
      </c>
      <c r="F126" s="87">
        <v>1.5820000000000001</v>
      </c>
      <c r="G126" s="87">
        <v>3.8580000000000001</v>
      </c>
    </row>
    <row r="127" spans="1:7" x14ac:dyDescent="0.25">
      <c r="A127" s="115">
        <v>45638</v>
      </c>
      <c r="B127" s="84"/>
      <c r="C127" s="84"/>
      <c r="D127" s="1">
        <v>27</v>
      </c>
      <c r="E127" s="87">
        <v>26.765000000000001</v>
      </c>
      <c r="F127" s="87">
        <v>1.7809999999999999</v>
      </c>
      <c r="G127" s="87">
        <v>3.8220000000000001</v>
      </c>
    </row>
    <row r="128" spans="1:7" x14ac:dyDescent="0.25">
      <c r="A128" s="115">
        <v>45638</v>
      </c>
      <c r="B128" s="84"/>
      <c r="C128" s="84"/>
      <c r="D128" s="1">
        <v>28.000000000116415</v>
      </c>
      <c r="E128" s="87">
        <v>26.844999999999999</v>
      </c>
      <c r="F128" s="87">
        <v>1.8759999999999999</v>
      </c>
      <c r="G128" s="87">
        <v>3.1080000000000001</v>
      </c>
    </row>
    <row r="129" spans="1:7" x14ac:dyDescent="0.25">
      <c r="A129" s="115">
        <v>45638</v>
      </c>
      <c r="B129" s="84"/>
      <c r="C129" s="84"/>
      <c r="D129" s="1">
        <v>28.999999999883585</v>
      </c>
      <c r="E129" s="87">
        <v>26.431999999999999</v>
      </c>
      <c r="F129" s="87">
        <v>1.95</v>
      </c>
      <c r="G129" s="87">
        <v>3.1160000000000001</v>
      </c>
    </row>
    <row r="130" spans="1:7" x14ac:dyDescent="0.25">
      <c r="A130" s="115">
        <v>45638</v>
      </c>
      <c r="B130" s="84"/>
      <c r="C130" s="84"/>
      <c r="D130" s="1">
        <v>30</v>
      </c>
      <c r="E130" s="87">
        <v>26.073</v>
      </c>
      <c r="F130" s="87">
        <v>2.08</v>
      </c>
      <c r="G130" s="87">
        <v>3.77</v>
      </c>
    </row>
    <row r="131" spans="1:7" x14ac:dyDescent="0.25">
      <c r="A131" s="115">
        <v>45638</v>
      </c>
      <c r="B131" s="84"/>
      <c r="C131" s="84"/>
      <c r="D131" s="1">
        <v>31.000000000116415</v>
      </c>
      <c r="E131" s="87">
        <v>26.27</v>
      </c>
      <c r="F131" s="87">
        <v>2.21</v>
      </c>
      <c r="G131" s="87">
        <v>3.7959999999999998</v>
      </c>
    </row>
    <row r="132" spans="1:7" x14ac:dyDescent="0.25">
      <c r="A132" s="115">
        <v>45638</v>
      </c>
      <c r="B132" s="84"/>
      <c r="C132" s="84"/>
      <c r="D132" s="1">
        <v>31.999999999883585</v>
      </c>
      <c r="E132" s="87">
        <v>26.23</v>
      </c>
      <c r="F132" s="87">
        <v>2.3740000000000001</v>
      </c>
      <c r="G132" s="87">
        <v>4.1059999999999999</v>
      </c>
    </row>
    <row r="133" spans="1:7" x14ac:dyDescent="0.25">
      <c r="A133" s="115">
        <v>45638</v>
      </c>
      <c r="B133" s="84"/>
      <c r="C133" s="84"/>
      <c r="D133" s="1">
        <v>33</v>
      </c>
      <c r="E133" s="87">
        <v>26.253</v>
      </c>
      <c r="F133" s="87">
        <v>2.298</v>
      </c>
      <c r="G133" s="87">
        <v>4.16</v>
      </c>
    </row>
    <row r="134" spans="1:7" x14ac:dyDescent="0.25">
      <c r="A134" s="115">
        <v>45638</v>
      </c>
      <c r="B134" s="84"/>
      <c r="C134" s="84"/>
      <c r="D134" s="1">
        <v>34.000000000116415</v>
      </c>
      <c r="E134" s="87">
        <v>25.875</v>
      </c>
      <c r="F134" s="87">
        <v>2.3380000000000001</v>
      </c>
      <c r="G134" s="87">
        <v>4.532</v>
      </c>
    </row>
    <row r="135" spans="1:7" x14ac:dyDescent="0.25">
      <c r="A135" s="115">
        <v>45638</v>
      </c>
      <c r="B135" s="84"/>
      <c r="C135" s="84"/>
      <c r="D135" s="1">
        <v>34.999999999883585</v>
      </c>
      <c r="E135" s="87">
        <v>25.689</v>
      </c>
      <c r="F135" s="87">
        <v>2.3759999999999999</v>
      </c>
      <c r="G135" s="87">
        <v>4.5739999999999998</v>
      </c>
    </row>
    <row r="136" spans="1:7" x14ac:dyDescent="0.25">
      <c r="A136" s="115">
        <v>45638</v>
      </c>
      <c r="B136" s="84"/>
      <c r="C136" s="84"/>
      <c r="D136" s="1">
        <v>36</v>
      </c>
      <c r="E136" s="87">
        <v>25.64</v>
      </c>
      <c r="F136" s="87">
        <v>2.4470000000000001</v>
      </c>
      <c r="G136" s="87">
        <v>4.78</v>
      </c>
    </row>
    <row r="137" spans="1:7" x14ac:dyDescent="0.25">
      <c r="A137" s="115">
        <v>45638</v>
      </c>
      <c r="B137" s="84"/>
      <c r="C137" s="84"/>
      <c r="D137" s="1">
        <v>37.000000000116415</v>
      </c>
      <c r="E137" s="87">
        <v>25.440999999999999</v>
      </c>
      <c r="F137" s="87">
        <v>2.548</v>
      </c>
      <c r="G137" s="87">
        <v>4.7880000000000003</v>
      </c>
    </row>
    <row r="138" spans="1:7" x14ac:dyDescent="0.25">
      <c r="A138" s="115">
        <v>45638</v>
      </c>
      <c r="B138" s="84"/>
      <c r="C138" s="84"/>
      <c r="D138" s="1">
        <v>37.999999999883585</v>
      </c>
      <c r="E138" s="87">
        <v>25.382999999999999</v>
      </c>
      <c r="F138" s="87">
        <v>2.5059999999999998</v>
      </c>
      <c r="G138" s="87">
        <v>4.5060000000000002</v>
      </c>
    </row>
    <row r="139" spans="1:7" x14ac:dyDescent="0.25">
      <c r="A139" s="115">
        <v>45638</v>
      </c>
      <c r="B139" s="84"/>
      <c r="C139" s="84"/>
      <c r="D139" s="1">
        <v>39</v>
      </c>
      <c r="E139" s="87">
        <v>25.045000000000002</v>
      </c>
      <c r="F139" s="87">
        <v>2.5289999999999999</v>
      </c>
      <c r="G139" s="87">
        <v>4.508</v>
      </c>
    </row>
    <row r="140" spans="1:7" x14ac:dyDescent="0.25">
      <c r="A140" s="115">
        <v>45638</v>
      </c>
      <c r="B140" s="84"/>
      <c r="C140" s="84"/>
      <c r="D140" s="1">
        <v>40.000000000116415</v>
      </c>
      <c r="E140" s="87">
        <v>24.231999999999999</v>
      </c>
      <c r="F140" s="87">
        <v>2.5139999999999998</v>
      </c>
      <c r="G140" s="87">
        <v>4.6840000000000002</v>
      </c>
    </row>
    <row r="141" spans="1:7" x14ac:dyDescent="0.25">
      <c r="A141" s="115">
        <v>45638</v>
      </c>
      <c r="B141" s="84"/>
      <c r="C141" s="84"/>
      <c r="D141" s="1">
        <v>40.999999999883585</v>
      </c>
      <c r="E141" s="87">
        <v>23.902000000000001</v>
      </c>
      <c r="F141" s="87">
        <v>2.4159999999999999</v>
      </c>
      <c r="G141" s="87">
        <v>4.6440000000000001</v>
      </c>
    </row>
    <row r="142" spans="1:7" x14ac:dyDescent="0.25">
      <c r="A142" s="115">
        <v>45638</v>
      </c>
      <c r="B142" s="84"/>
      <c r="C142" s="84"/>
      <c r="D142" s="1">
        <v>42</v>
      </c>
      <c r="E142" s="87">
        <v>23.582999999999998</v>
      </c>
      <c r="F142" s="87">
        <v>2.468</v>
      </c>
      <c r="G142" s="87">
        <v>3.3420000000000001</v>
      </c>
    </row>
    <row r="143" spans="1:7" x14ac:dyDescent="0.25">
      <c r="A143" s="115">
        <v>45638</v>
      </c>
      <c r="B143" s="84"/>
      <c r="C143" s="84"/>
      <c r="D143" s="1">
        <v>43.000000000116415</v>
      </c>
      <c r="E143" s="87">
        <v>23.393000000000001</v>
      </c>
      <c r="F143" s="87">
        <v>2.5680000000000001</v>
      </c>
      <c r="G143" s="87">
        <v>3.19</v>
      </c>
    </row>
    <row r="144" spans="1:7" x14ac:dyDescent="0.25">
      <c r="A144" s="115">
        <v>45638</v>
      </c>
      <c r="B144" s="84"/>
      <c r="C144" s="84"/>
      <c r="D144" s="1">
        <v>43.999999999883585</v>
      </c>
      <c r="E144" s="87">
        <v>23.486999999999998</v>
      </c>
      <c r="F144" s="87">
        <v>2.6819999999999999</v>
      </c>
      <c r="G144" s="87">
        <v>1.22</v>
      </c>
    </row>
    <row r="145" spans="1:7" x14ac:dyDescent="0.25">
      <c r="A145" s="115">
        <v>45638</v>
      </c>
      <c r="B145" s="84"/>
      <c r="C145" s="84"/>
      <c r="D145" s="1">
        <v>45</v>
      </c>
      <c r="E145" s="87">
        <v>23.189</v>
      </c>
      <c r="F145" s="87">
        <v>2.78</v>
      </c>
      <c r="G145" s="87">
        <v>1.1220000000000001</v>
      </c>
    </row>
    <row r="146" spans="1:7" x14ac:dyDescent="0.25">
      <c r="A146" s="115">
        <v>45638</v>
      </c>
      <c r="B146" s="84"/>
      <c r="C146" s="84"/>
      <c r="D146" s="1">
        <v>46.000000000116415</v>
      </c>
      <c r="E146" s="87">
        <v>22.916</v>
      </c>
      <c r="F146" s="87">
        <v>2.6739999999999999</v>
      </c>
      <c r="G146" s="87">
        <v>0.75600000000000001</v>
      </c>
    </row>
    <row r="147" spans="1:7" x14ac:dyDescent="0.25">
      <c r="A147" s="115">
        <v>45638</v>
      </c>
      <c r="B147" s="84"/>
      <c r="C147" s="84"/>
      <c r="D147" s="1">
        <v>46.999999999883585</v>
      </c>
      <c r="E147" s="87">
        <v>22.707999999999998</v>
      </c>
      <c r="F147" s="87">
        <v>2.4790000000000001</v>
      </c>
      <c r="G147" s="87">
        <v>0.80100000000000005</v>
      </c>
    </row>
    <row r="148" spans="1:7" x14ac:dyDescent="0.25">
      <c r="A148" s="115">
        <v>45639</v>
      </c>
      <c r="B148" s="84"/>
      <c r="C148" s="84"/>
      <c r="D148" s="1">
        <v>0</v>
      </c>
      <c r="E148" s="87">
        <v>22.681000000000001</v>
      </c>
      <c r="F148" s="87">
        <v>2.613</v>
      </c>
      <c r="G148" s="87">
        <v>0.86799999999999999</v>
      </c>
    </row>
    <row r="149" spans="1:7" x14ac:dyDescent="0.25">
      <c r="A149" s="115">
        <v>45639</v>
      </c>
      <c r="B149" s="84"/>
      <c r="C149" s="84"/>
      <c r="D149" s="1">
        <v>1.0000000001164153</v>
      </c>
      <c r="E149" s="87">
        <v>22.67</v>
      </c>
      <c r="F149" s="87">
        <v>2.7370000000000001</v>
      </c>
      <c r="G149" s="87">
        <v>0.874</v>
      </c>
    </row>
    <row r="150" spans="1:7" x14ac:dyDescent="0.25">
      <c r="A150" s="115">
        <v>45639</v>
      </c>
      <c r="B150" s="84"/>
      <c r="C150" s="84"/>
      <c r="D150" s="1">
        <v>1.9999999998835847</v>
      </c>
      <c r="E150" s="87">
        <v>22.407</v>
      </c>
      <c r="F150" s="87">
        <v>2.79</v>
      </c>
      <c r="G150" s="87">
        <v>0.84599999999999997</v>
      </c>
    </row>
    <row r="151" spans="1:7" x14ac:dyDescent="0.25">
      <c r="A151" s="115">
        <v>45639</v>
      </c>
      <c r="B151" s="84"/>
      <c r="C151" s="84"/>
      <c r="D151" s="1">
        <v>3</v>
      </c>
      <c r="E151" s="87">
        <v>22.07</v>
      </c>
      <c r="F151" s="87">
        <v>2.7010000000000001</v>
      </c>
      <c r="G151" s="87">
        <v>0.83099999999999996</v>
      </c>
    </row>
    <row r="152" spans="1:7" x14ac:dyDescent="0.25">
      <c r="A152" s="115">
        <v>45639</v>
      </c>
      <c r="B152" s="84"/>
      <c r="C152" s="84"/>
      <c r="D152" s="1">
        <v>4.0000000001164153</v>
      </c>
      <c r="E152" s="87">
        <v>22.207999999999998</v>
      </c>
      <c r="F152" s="87">
        <v>2.8410000000000002</v>
      </c>
      <c r="G152" s="87">
        <v>0.72199999999999998</v>
      </c>
    </row>
    <row r="153" spans="1:7" x14ac:dyDescent="0.25">
      <c r="A153" s="115">
        <v>45639</v>
      </c>
      <c r="B153" s="84"/>
      <c r="C153" s="84"/>
      <c r="D153" s="1">
        <v>4.9999999998835847</v>
      </c>
      <c r="E153" s="87">
        <v>21.628</v>
      </c>
      <c r="F153" s="87">
        <v>2.9870000000000001</v>
      </c>
      <c r="G153" s="87">
        <v>0.71</v>
      </c>
    </row>
    <row r="154" spans="1:7" x14ac:dyDescent="0.25">
      <c r="A154" s="115">
        <v>45639</v>
      </c>
      <c r="B154" s="84"/>
      <c r="C154" s="84"/>
      <c r="D154" s="1">
        <v>6</v>
      </c>
      <c r="E154" s="87">
        <v>22.009</v>
      </c>
      <c r="F154" s="87">
        <v>2.94</v>
      </c>
      <c r="G154" s="87">
        <v>0.74199999999999999</v>
      </c>
    </row>
    <row r="155" spans="1:7" x14ac:dyDescent="0.25">
      <c r="A155" s="115">
        <v>45639</v>
      </c>
      <c r="B155" s="84"/>
      <c r="C155" s="84"/>
      <c r="D155" s="1">
        <v>7.0000000001164153</v>
      </c>
      <c r="E155" s="87">
        <v>21.838999999999999</v>
      </c>
      <c r="F155" s="87">
        <v>2.8849999999999998</v>
      </c>
      <c r="G155" s="87">
        <v>0.71899999999999997</v>
      </c>
    </row>
    <row r="156" spans="1:7" x14ac:dyDescent="0.25">
      <c r="A156" s="115">
        <v>45639</v>
      </c>
      <c r="B156" s="84"/>
      <c r="C156" s="84"/>
      <c r="D156" s="1">
        <v>7.9999999998835847</v>
      </c>
      <c r="E156" s="87">
        <v>21.431000000000001</v>
      </c>
      <c r="F156" s="87">
        <v>2.7759999999999998</v>
      </c>
      <c r="G156" s="87">
        <v>0.46800000000000003</v>
      </c>
    </row>
    <row r="157" spans="1:7" x14ac:dyDescent="0.25">
      <c r="A157" s="115">
        <v>45639</v>
      </c>
      <c r="B157" s="84"/>
      <c r="C157" s="84"/>
      <c r="D157" s="1">
        <v>9</v>
      </c>
      <c r="E157" s="87">
        <v>21.48</v>
      </c>
      <c r="F157" s="87">
        <v>2.7429999999999999</v>
      </c>
      <c r="G157" s="87">
        <v>0.4</v>
      </c>
    </row>
    <row r="158" spans="1:7" x14ac:dyDescent="0.25">
      <c r="A158" s="115">
        <v>45639</v>
      </c>
      <c r="B158" s="84"/>
      <c r="C158" s="84"/>
      <c r="D158" s="1">
        <v>10.000000000116415</v>
      </c>
      <c r="E158" s="87">
        <v>22.305</v>
      </c>
      <c r="F158" s="87">
        <v>2.6309999999999998</v>
      </c>
      <c r="G158" s="87">
        <v>0.03</v>
      </c>
    </row>
    <row r="159" spans="1:7" x14ac:dyDescent="0.25">
      <c r="A159" s="115">
        <v>45639</v>
      </c>
      <c r="B159" s="84"/>
      <c r="C159" s="84"/>
      <c r="D159" s="1">
        <v>10.999999999883585</v>
      </c>
      <c r="E159" s="87">
        <v>23.405000000000001</v>
      </c>
      <c r="F159" s="87">
        <v>2.452</v>
      </c>
      <c r="G159" s="87">
        <v>0</v>
      </c>
    </row>
    <row r="160" spans="1:7" x14ac:dyDescent="0.25">
      <c r="A160" s="115">
        <v>45639</v>
      </c>
      <c r="B160" s="84"/>
      <c r="C160" s="84"/>
      <c r="D160" s="1">
        <v>12</v>
      </c>
      <c r="E160" s="87">
        <v>24.58</v>
      </c>
      <c r="F160" s="87">
        <v>2.3719999999999999</v>
      </c>
      <c r="G160" s="87">
        <v>0</v>
      </c>
    </row>
    <row r="161" spans="1:7" x14ac:dyDescent="0.25">
      <c r="A161" s="115">
        <v>45639</v>
      </c>
      <c r="B161" s="84"/>
      <c r="C161" s="84"/>
      <c r="D161" s="1">
        <v>13.000000000116415</v>
      </c>
      <c r="E161" s="87">
        <v>26.030999999999999</v>
      </c>
      <c r="F161" s="87">
        <v>2.3519999999999999</v>
      </c>
      <c r="G161" s="87">
        <v>0</v>
      </c>
    </row>
    <row r="162" spans="1:7" x14ac:dyDescent="0.25">
      <c r="A162" s="115">
        <v>45639</v>
      </c>
      <c r="B162" s="84"/>
      <c r="C162" s="84"/>
      <c r="D162" s="1">
        <v>13.999999999883585</v>
      </c>
      <c r="E162" s="87">
        <v>26.416</v>
      </c>
      <c r="F162" s="87">
        <v>2.3130000000000002</v>
      </c>
      <c r="G162" s="87">
        <v>0.66600000000000004</v>
      </c>
    </row>
    <row r="163" spans="1:7" x14ac:dyDescent="0.25">
      <c r="A163" s="115">
        <v>45639</v>
      </c>
      <c r="B163" s="84"/>
      <c r="C163" s="84"/>
      <c r="D163" s="1">
        <v>15</v>
      </c>
      <c r="E163" s="87">
        <v>26.719000000000001</v>
      </c>
      <c r="F163" s="87">
        <v>2.3380000000000001</v>
      </c>
      <c r="G163" s="87">
        <v>0.80600000000000005</v>
      </c>
    </row>
    <row r="164" spans="1:7" x14ac:dyDescent="0.25">
      <c r="A164" s="115">
        <v>45639</v>
      </c>
      <c r="B164" s="84"/>
      <c r="C164" s="84"/>
      <c r="D164" s="1">
        <v>16.000000000116415</v>
      </c>
      <c r="E164" s="87">
        <v>26.617000000000001</v>
      </c>
      <c r="F164" s="87">
        <v>2.3170000000000002</v>
      </c>
      <c r="G164" s="87">
        <v>2.1800000000000002</v>
      </c>
    </row>
    <row r="165" spans="1:7" x14ac:dyDescent="0.25">
      <c r="A165" s="115">
        <v>45639</v>
      </c>
      <c r="B165" s="84"/>
      <c r="C165" s="84"/>
      <c r="D165" s="1">
        <v>16.999999999883585</v>
      </c>
      <c r="E165" s="87">
        <v>26.661000000000001</v>
      </c>
      <c r="F165" s="87">
        <v>2.3010000000000002</v>
      </c>
      <c r="G165" s="87">
        <v>2.3660000000000001</v>
      </c>
    </row>
    <row r="166" spans="1:7" x14ac:dyDescent="0.25">
      <c r="A166" s="115">
        <v>45639</v>
      </c>
      <c r="B166" s="84"/>
      <c r="C166" s="84"/>
      <c r="D166" s="1">
        <v>18</v>
      </c>
      <c r="E166" s="87">
        <v>26.713000000000001</v>
      </c>
      <c r="F166" s="87">
        <v>2.327</v>
      </c>
      <c r="G166" s="87">
        <v>3.452</v>
      </c>
    </row>
    <row r="167" spans="1:7" x14ac:dyDescent="0.25">
      <c r="A167" s="115">
        <v>45639</v>
      </c>
      <c r="B167" s="84"/>
      <c r="C167" s="84"/>
      <c r="D167" s="1">
        <v>19.000000000116415</v>
      </c>
      <c r="E167" s="87">
        <v>26.870999999999999</v>
      </c>
      <c r="F167" s="87">
        <v>2.3380000000000001</v>
      </c>
      <c r="G167" s="87">
        <v>3.5920000000000001</v>
      </c>
    </row>
    <row r="168" spans="1:7" x14ac:dyDescent="0.25">
      <c r="A168" s="115">
        <v>45639</v>
      </c>
      <c r="B168" s="84"/>
      <c r="C168" s="84"/>
      <c r="D168" s="1">
        <v>19.999999999883585</v>
      </c>
      <c r="E168" s="87">
        <v>26.6</v>
      </c>
      <c r="F168" s="87">
        <v>2.1520000000000001</v>
      </c>
      <c r="G168" s="87">
        <v>3.6819999999999999</v>
      </c>
    </row>
    <row r="169" spans="1:7" x14ac:dyDescent="0.25">
      <c r="A169" s="115">
        <v>45639</v>
      </c>
      <c r="C169" s="84"/>
      <c r="D169" s="1">
        <v>21</v>
      </c>
      <c r="E169" s="87">
        <v>26.382000000000001</v>
      </c>
      <c r="F169" s="87">
        <v>2.1120000000000001</v>
      </c>
      <c r="G169" s="87">
        <v>3.8919999999999999</v>
      </c>
    </row>
    <row r="170" spans="1:7" x14ac:dyDescent="0.25">
      <c r="A170" s="115">
        <v>45639</v>
      </c>
      <c r="C170" s="84"/>
      <c r="D170" s="1">
        <v>22.000000000116415</v>
      </c>
      <c r="E170" s="87">
        <v>26.573</v>
      </c>
      <c r="F170" s="87">
        <v>2.12</v>
      </c>
      <c r="G170" s="87">
        <v>3.8220000000000001</v>
      </c>
    </row>
    <row r="171" spans="1:7" x14ac:dyDescent="0.25">
      <c r="A171" s="115">
        <v>45639</v>
      </c>
      <c r="C171" s="84">
        <v>45639</v>
      </c>
      <c r="D171" s="1">
        <v>22.999999999883585</v>
      </c>
      <c r="E171" s="87">
        <v>26.763000000000002</v>
      </c>
      <c r="F171" s="87">
        <v>2.0350000000000001</v>
      </c>
      <c r="G171" s="87">
        <v>3.8279999999999998</v>
      </c>
    </row>
    <row r="172" spans="1:7" x14ac:dyDescent="0.25">
      <c r="A172" s="115">
        <v>45639</v>
      </c>
      <c r="B172" s="84">
        <v>45639</v>
      </c>
      <c r="C172" s="84"/>
      <c r="D172" s="1">
        <v>24</v>
      </c>
      <c r="E172" s="87">
        <v>26.748000000000001</v>
      </c>
      <c r="F172" s="87">
        <v>2.052</v>
      </c>
      <c r="G172" s="87">
        <v>4.298</v>
      </c>
    </row>
    <row r="173" spans="1:7" x14ac:dyDescent="0.25">
      <c r="A173" s="115">
        <v>45639</v>
      </c>
      <c r="B173" s="84">
        <v>45639</v>
      </c>
      <c r="C173" s="84"/>
      <c r="D173" s="1">
        <v>25.000000000116415</v>
      </c>
      <c r="E173" s="87">
        <v>26.728000000000002</v>
      </c>
      <c r="F173" s="87">
        <v>2.3420000000000001</v>
      </c>
      <c r="G173" s="87">
        <v>4.3</v>
      </c>
    </row>
    <row r="174" spans="1:7" x14ac:dyDescent="0.25">
      <c r="A174" s="115">
        <v>45639</v>
      </c>
      <c r="B174" s="84">
        <v>45639</v>
      </c>
      <c r="C174" s="84"/>
      <c r="D174" s="1">
        <v>25.999999999883585</v>
      </c>
      <c r="E174" s="87">
        <v>26.544</v>
      </c>
      <c r="F174" s="87">
        <v>2.5550000000000002</v>
      </c>
      <c r="G174" s="87">
        <v>4.1619999999999999</v>
      </c>
    </row>
    <row r="175" spans="1:7" x14ac:dyDescent="0.25">
      <c r="A175" s="115">
        <v>45639</v>
      </c>
      <c r="B175" s="84"/>
      <c r="C175" s="84"/>
      <c r="D175" s="1">
        <v>27</v>
      </c>
      <c r="E175" s="87">
        <v>26.678000000000001</v>
      </c>
      <c r="F175" s="87">
        <v>2.573</v>
      </c>
      <c r="G175" s="87">
        <v>4.1539999999999999</v>
      </c>
    </row>
    <row r="176" spans="1:7" x14ac:dyDescent="0.25">
      <c r="A176" s="115">
        <v>45639</v>
      </c>
      <c r="B176" s="84"/>
      <c r="C176" s="84"/>
      <c r="D176" s="1">
        <v>28.000000000116415</v>
      </c>
      <c r="E176" s="87">
        <v>26.814</v>
      </c>
      <c r="F176" s="87">
        <v>2.48</v>
      </c>
      <c r="G176" s="87">
        <v>2.84</v>
      </c>
    </row>
    <row r="177" spans="1:7" x14ac:dyDescent="0.25">
      <c r="A177" s="115">
        <v>45639</v>
      </c>
      <c r="B177" s="84"/>
      <c r="C177" s="84"/>
      <c r="D177" s="1">
        <v>28.999999999883585</v>
      </c>
      <c r="E177" s="87">
        <v>26.617000000000001</v>
      </c>
      <c r="F177" s="87">
        <v>2.2370000000000001</v>
      </c>
      <c r="G177" s="87">
        <v>2.722</v>
      </c>
    </row>
    <row r="178" spans="1:7" x14ac:dyDescent="0.25">
      <c r="A178" s="115">
        <v>45639</v>
      </c>
      <c r="B178" s="84"/>
      <c r="C178" s="84"/>
      <c r="D178" s="1">
        <v>30</v>
      </c>
      <c r="E178" s="87">
        <v>26.123999999999999</v>
      </c>
      <c r="F178" s="87">
        <v>2.129</v>
      </c>
      <c r="G178" s="87">
        <v>2.452</v>
      </c>
    </row>
    <row r="179" spans="1:7" x14ac:dyDescent="0.25">
      <c r="A179" s="115">
        <v>45639</v>
      </c>
      <c r="B179" s="84"/>
      <c r="C179" s="84"/>
      <c r="D179" s="1">
        <v>31.000000000116415</v>
      </c>
      <c r="E179" s="87">
        <v>25.65</v>
      </c>
      <c r="F179" s="87">
        <v>2.302</v>
      </c>
      <c r="G179" s="87">
        <v>2.4900000000000002</v>
      </c>
    </row>
    <row r="180" spans="1:7" x14ac:dyDescent="0.25">
      <c r="A180" s="115">
        <v>45639</v>
      </c>
      <c r="B180" s="84"/>
      <c r="C180" s="84"/>
      <c r="D180" s="1">
        <v>31.999999999883585</v>
      </c>
      <c r="E180" s="87">
        <v>26.062000000000001</v>
      </c>
      <c r="F180" s="87">
        <v>2.431</v>
      </c>
      <c r="G180" s="87">
        <v>3.1520000000000001</v>
      </c>
    </row>
    <row r="181" spans="1:7" x14ac:dyDescent="0.25">
      <c r="A181" s="115">
        <v>45639</v>
      </c>
      <c r="B181" s="84"/>
      <c r="C181" s="84"/>
      <c r="D181" s="1">
        <v>33</v>
      </c>
      <c r="E181" s="87">
        <v>26.285</v>
      </c>
      <c r="F181" s="87">
        <v>2.6030000000000002</v>
      </c>
      <c r="G181" s="87">
        <v>3.1880000000000002</v>
      </c>
    </row>
    <row r="182" spans="1:7" x14ac:dyDescent="0.25">
      <c r="A182" s="115">
        <v>45639</v>
      </c>
      <c r="B182" s="84"/>
      <c r="C182" s="84"/>
      <c r="D182" s="1">
        <v>34.000000000116415</v>
      </c>
      <c r="E182" s="87">
        <v>26.34</v>
      </c>
      <c r="F182" s="87">
        <v>2.8330000000000002</v>
      </c>
      <c r="G182" s="87">
        <v>3.028</v>
      </c>
    </row>
    <row r="183" spans="1:7" x14ac:dyDescent="0.25">
      <c r="A183" s="115">
        <v>45639</v>
      </c>
      <c r="B183" s="84"/>
      <c r="C183" s="84"/>
      <c r="D183" s="1">
        <v>34.999999999883585</v>
      </c>
      <c r="E183" s="87">
        <v>26.172000000000001</v>
      </c>
      <c r="F183" s="87">
        <v>2.976</v>
      </c>
      <c r="G183" s="87">
        <v>3.0179999999999998</v>
      </c>
    </row>
    <row r="184" spans="1:7" x14ac:dyDescent="0.25">
      <c r="A184" s="115">
        <v>45639</v>
      </c>
      <c r="B184" s="84"/>
      <c r="C184" s="84"/>
      <c r="D184" s="1">
        <v>36</v>
      </c>
      <c r="E184" s="87">
        <v>26.184999999999999</v>
      </c>
      <c r="F184" s="87">
        <v>3.3759999999999999</v>
      </c>
      <c r="G184" s="87">
        <v>2.6080000000000001</v>
      </c>
    </row>
    <row r="185" spans="1:7" x14ac:dyDescent="0.25">
      <c r="A185" s="115">
        <v>45639</v>
      </c>
      <c r="B185" s="84"/>
      <c r="C185" s="84"/>
      <c r="D185" s="1">
        <v>37.000000000116415</v>
      </c>
      <c r="E185" s="87">
        <v>25.939</v>
      </c>
      <c r="F185" s="87">
        <v>3.472</v>
      </c>
      <c r="G185" s="87">
        <v>2.64</v>
      </c>
    </row>
    <row r="186" spans="1:7" x14ac:dyDescent="0.25">
      <c r="A186" s="115">
        <v>45639</v>
      </c>
      <c r="B186" s="84"/>
      <c r="C186" s="84"/>
      <c r="D186" s="1">
        <v>37.999999999883585</v>
      </c>
      <c r="E186" s="87">
        <v>25.216000000000001</v>
      </c>
      <c r="F186" s="87">
        <v>3.8119999999999998</v>
      </c>
      <c r="G186" s="87">
        <v>3.254</v>
      </c>
    </row>
    <row r="187" spans="1:7" x14ac:dyDescent="0.25">
      <c r="A187" s="115">
        <v>45639</v>
      </c>
      <c r="B187" s="84"/>
      <c r="C187" s="84"/>
      <c r="D187" s="1">
        <v>39</v>
      </c>
      <c r="E187" s="87">
        <v>24.332000000000001</v>
      </c>
      <c r="F187" s="87">
        <v>4.3380000000000001</v>
      </c>
      <c r="G187" s="87">
        <v>3.282</v>
      </c>
    </row>
    <row r="188" spans="1:7" x14ac:dyDescent="0.25">
      <c r="A188" s="115">
        <v>45639</v>
      </c>
      <c r="B188" s="84"/>
      <c r="C188" s="84"/>
      <c r="D188" s="1">
        <v>40.000000000116415</v>
      </c>
      <c r="E188" s="87">
        <v>23.850999999999999</v>
      </c>
      <c r="F188" s="87">
        <v>4.8650000000000002</v>
      </c>
      <c r="G188" s="87">
        <v>2.68</v>
      </c>
    </row>
    <row r="189" spans="1:7" x14ac:dyDescent="0.25">
      <c r="A189" s="115">
        <v>45639</v>
      </c>
      <c r="B189" s="84"/>
      <c r="C189" s="84"/>
      <c r="D189" s="1">
        <v>40.999999999883585</v>
      </c>
      <c r="E189" s="87">
        <v>23.187000000000001</v>
      </c>
      <c r="F189" s="87">
        <v>5.04</v>
      </c>
      <c r="G189" s="87">
        <v>2.61</v>
      </c>
    </row>
    <row r="190" spans="1:7" x14ac:dyDescent="0.25">
      <c r="A190" s="115">
        <v>45639</v>
      </c>
      <c r="B190" s="84"/>
      <c r="C190" s="84"/>
      <c r="D190" s="1">
        <v>42</v>
      </c>
      <c r="E190" s="87">
        <v>22.524000000000001</v>
      </c>
      <c r="F190" s="87">
        <v>5.1150000000000002</v>
      </c>
      <c r="G190" s="87">
        <v>1.306</v>
      </c>
    </row>
    <row r="191" spans="1:7" x14ac:dyDescent="0.25">
      <c r="A191" s="115">
        <v>45639</v>
      </c>
      <c r="B191" s="84"/>
      <c r="C191" s="84"/>
      <c r="D191" s="1">
        <v>43.000000000116415</v>
      </c>
      <c r="E191" s="87">
        <v>21.561</v>
      </c>
      <c r="F191" s="87">
        <v>5.2809999999999997</v>
      </c>
      <c r="G191" s="87">
        <v>1.226</v>
      </c>
    </row>
    <row r="192" spans="1:7" x14ac:dyDescent="0.25">
      <c r="A192" s="115">
        <v>45639</v>
      </c>
      <c r="B192" s="84"/>
      <c r="C192" s="84"/>
      <c r="D192" s="1">
        <v>43.999999999883585</v>
      </c>
      <c r="E192" s="87">
        <v>20.832999999999998</v>
      </c>
      <c r="F192" s="87">
        <v>5.2430000000000003</v>
      </c>
      <c r="G192" s="87">
        <v>0.86399999999999999</v>
      </c>
    </row>
    <row r="193" spans="1:7" x14ac:dyDescent="0.25">
      <c r="A193" s="115">
        <v>45639</v>
      </c>
      <c r="B193" s="84"/>
      <c r="C193" s="84"/>
      <c r="D193" s="1">
        <v>45</v>
      </c>
      <c r="E193" s="87">
        <v>19.68</v>
      </c>
      <c r="F193" s="87">
        <v>5.4420000000000002</v>
      </c>
      <c r="G193" s="87">
        <v>0.88</v>
      </c>
    </row>
    <row r="194" spans="1:7" x14ac:dyDescent="0.25">
      <c r="A194" s="115">
        <v>45639</v>
      </c>
      <c r="B194" s="84"/>
      <c r="C194" s="84"/>
      <c r="D194" s="1">
        <v>46.000000000116415</v>
      </c>
      <c r="E194" s="87">
        <v>16.550999999999998</v>
      </c>
      <c r="F194" s="87">
        <v>5.8630000000000004</v>
      </c>
      <c r="G194" s="87">
        <v>2.5979999999999999</v>
      </c>
    </row>
    <row r="195" spans="1:7" x14ac:dyDescent="0.25">
      <c r="A195" s="115">
        <v>45639</v>
      </c>
      <c r="B195" s="84"/>
      <c r="C195" s="84"/>
      <c r="D195" s="1">
        <v>46.999999999883585</v>
      </c>
      <c r="E195" s="87">
        <v>15.010999999999999</v>
      </c>
      <c r="F195" s="87">
        <v>6.3520000000000003</v>
      </c>
      <c r="G195" s="87">
        <v>2.7240000000000002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769D55-F0EA-4D97-AC27-6742FF48D85D}">
  <dimension ref="A1:BN195"/>
  <sheetViews>
    <sheetView workbookViewId="0">
      <selection activeCell="T10" sqref="T10"/>
    </sheetView>
  </sheetViews>
  <sheetFormatPr defaultRowHeight="15" x14ac:dyDescent="0.25"/>
  <cols>
    <col min="1" max="1" width="11.42578125" bestFit="1" customWidth="1"/>
    <col min="2" max="3" width="11.42578125" customWidth="1"/>
    <col min="4" max="7" width="9" bestFit="1" customWidth="1"/>
    <col min="24" max="24" width="11.85546875" bestFit="1" customWidth="1"/>
    <col min="25" max="26" width="11.140625" customWidth="1"/>
    <col min="46" max="46" width="11.140625" bestFit="1" customWidth="1"/>
    <col min="47" max="47" width="11.5703125" bestFit="1" customWidth="1"/>
    <col min="48" max="48" width="11.5703125" customWidth="1"/>
    <col min="49" max="52" width="9" bestFit="1" customWidth="1"/>
  </cols>
  <sheetData>
    <row r="1" spans="1:66" x14ac:dyDescent="0.25">
      <c r="A1" s="12" t="str">
        <f>HYPERLINK("#'Contents'!A1","Contents Page")</f>
        <v>Contents Page</v>
      </c>
      <c r="B1" s="12"/>
      <c r="C1" s="12"/>
    </row>
    <row r="2" spans="1:66" x14ac:dyDescent="0.25">
      <c r="A2" t="s">
        <v>136</v>
      </c>
      <c r="C2" s="1"/>
      <c r="D2" s="1"/>
      <c r="E2" s="1"/>
      <c r="F2" s="86"/>
      <c r="G2" s="86"/>
      <c r="H2" s="86"/>
    </row>
    <row r="3" spans="1:66" x14ac:dyDescent="0.25">
      <c r="A3" s="45" t="s">
        <v>128</v>
      </c>
      <c r="B3" s="45" t="s">
        <v>63</v>
      </c>
      <c r="C3" s="45" t="s">
        <v>232</v>
      </c>
      <c r="D3" s="45" t="s">
        <v>132</v>
      </c>
      <c r="E3" s="45" t="s">
        <v>129</v>
      </c>
      <c r="F3" s="45" t="s">
        <v>130</v>
      </c>
      <c r="G3" s="45" t="s">
        <v>131</v>
      </c>
      <c r="X3" s="45" t="s">
        <v>128</v>
      </c>
      <c r="Y3" s="45" t="s">
        <v>63</v>
      </c>
      <c r="Z3" s="45" t="s">
        <v>232</v>
      </c>
      <c r="AA3" s="45" t="s">
        <v>132</v>
      </c>
      <c r="AB3" s="45" t="s">
        <v>129</v>
      </c>
      <c r="AC3" s="45" t="s">
        <v>130</v>
      </c>
      <c r="AD3" s="45" t="s">
        <v>131</v>
      </c>
      <c r="AT3" s="45" t="s">
        <v>128</v>
      </c>
      <c r="AU3" s="1" t="s">
        <v>63</v>
      </c>
      <c r="AV3" s="1" t="s">
        <v>232</v>
      </c>
      <c r="AW3" s="1" t="s">
        <v>132</v>
      </c>
      <c r="AX3" s="86" t="s">
        <v>133</v>
      </c>
      <c r="AY3" s="86" t="s">
        <v>134</v>
      </c>
      <c r="AZ3" s="86" t="s">
        <v>135</v>
      </c>
    </row>
    <row r="4" spans="1:66" x14ac:dyDescent="0.25">
      <c r="A4" s="83">
        <v>45597</v>
      </c>
      <c r="B4" s="83"/>
      <c r="C4" s="87"/>
      <c r="D4">
        <v>0</v>
      </c>
      <c r="E4" s="87">
        <v>5.4234999999999998</v>
      </c>
      <c r="F4" s="87">
        <v>7.4904999999999999</v>
      </c>
      <c r="G4" s="87">
        <v>6.5780000000000003</v>
      </c>
      <c r="I4" s="87"/>
      <c r="J4" s="87"/>
      <c r="U4" s="87"/>
      <c r="V4" s="87"/>
      <c r="W4" s="87"/>
      <c r="X4" s="83">
        <v>45614</v>
      </c>
      <c r="Y4" s="83"/>
      <c r="Z4" s="83"/>
      <c r="AA4">
        <v>0</v>
      </c>
      <c r="AB4" s="87">
        <v>3.512</v>
      </c>
      <c r="AC4" s="87">
        <v>9.0519999999999996</v>
      </c>
      <c r="AD4" s="87">
        <v>7.82</v>
      </c>
      <c r="AT4" s="115">
        <v>45636</v>
      </c>
      <c r="AU4" s="84"/>
      <c r="AV4" s="84"/>
      <c r="AW4" s="1">
        <v>0</v>
      </c>
      <c r="AX4" s="87">
        <v>6.4290000000000003</v>
      </c>
      <c r="AY4" s="87">
        <v>11.231</v>
      </c>
      <c r="AZ4" s="87">
        <v>6.8159999999999998</v>
      </c>
      <c r="BL4" s="85"/>
      <c r="BM4" s="85"/>
      <c r="BN4" s="85"/>
    </row>
    <row r="5" spans="1:66" x14ac:dyDescent="0.25">
      <c r="A5" s="83">
        <v>45597</v>
      </c>
      <c r="B5" s="83"/>
      <c r="C5" s="87"/>
      <c r="D5" s="87">
        <v>1</v>
      </c>
      <c r="E5" s="87">
        <v>4.9545000000000003</v>
      </c>
      <c r="F5" s="87">
        <v>7.91</v>
      </c>
      <c r="G5" s="87">
        <v>6.6050000000000004</v>
      </c>
      <c r="I5" s="87"/>
      <c r="J5" s="87"/>
      <c r="U5" s="87"/>
      <c r="V5" s="87"/>
      <c r="W5" s="87"/>
      <c r="X5" s="83">
        <v>45614</v>
      </c>
      <c r="Y5" s="83"/>
      <c r="Z5" s="83"/>
      <c r="AA5" s="87">
        <v>1</v>
      </c>
      <c r="AB5" s="87">
        <v>3.5205000000000002</v>
      </c>
      <c r="AC5" s="87">
        <v>8.8354999999999997</v>
      </c>
      <c r="AD5" s="87">
        <v>7.4770000000000003</v>
      </c>
      <c r="AQ5" s="1"/>
      <c r="AT5" s="115">
        <v>45636</v>
      </c>
      <c r="AU5" s="84"/>
      <c r="AV5" s="84"/>
      <c r="AW5" s="1">
        <v>1.0000000001164153</v>
      </c>
      <c r="AX5" s="87">
        <v>6.5670000000000002</v>
      </c>
      <c r="AY5" s="87">
        <v>11.076000000000001</v>
      </c>
      <c r="AZ5" s="87">
        <v>6.8159999999999998</v>
      </c>
      <c r="BL5" s="85"/>
      <c r="BM5" s="85"/>
      <c r="BN5" s="85"/>
    </row>
    <row r="6" spans="1:66" x14ac:dyDescent="0.25">
      <c r="A6" s="83">
        <v>45597</v>
      </c>
      <c r="B6" s="83"/>
      <c r="C6" s="87"/>
      <c r="D6" s="87">
        <v>2</v>
      </c>
      <c r="E6" s="87">
        <v>4.4394999999999998</v>
      </c>
      <c r="F6" s="87">
        <v>8.4749999999999996</v>
      </c>
      <c r="G6" s="87">
        <v>6.4870000000000001</v>
      </c>
      <c r="I6" s="87"/>
      <c r="J6" s="87"/>
      <c r="U6" s="87"/>
      <c r="V6" s="87"/>
      <c r="W6" s="87"/>
      <c r="X6" s="83">
        <v>45614</v>
      </c>
      <c r="Y6" s="83"/>
      <c r="Z6" s="83"/>
      <c r="AA6" s="87">
        <v>2</v>
      </c>
      <c r="AB6" s="87">
        <v>3.7364999999999999</v>
      </c>
      <c r="AC6" s="87">
        <v>8.4890000000000008</v>
      </c>
      <c r="AD6" s="87">
        <v>7.1275000000000004</v>
      </c>
      <c r="AT6" s="115">
        <v>45636</v>
      </c>
      <c r="AU6" s="84"/>
      <c r="AV6" s="84"/>
      <c r="AW6" s="1">
        <v>1.9999999998835847</v>
      </c>
      <c r="AX6" s="87">
        <v>6.6639999999999997</v>
      </c>
      <c r="AY6" s="87">
        <v>10.888</v>
      </c>
      <c r="AZ6" s="87">
        <v>6.8140000000000001</v>
      </c>
      <c r="BL6" s="85"/>
      <c r="BM6" s="85"/>
      <c r="BN6" s="85"/>
    </row>
    <row r="7" spans="1:66" x14ac:dyDescent="0.25">
      <c r="A7" s="83">
        <v>45597</v>
      </c>
      <c r="B7" s="83"/>
      <c r="C7" s="87"/>
      <c r="D7" s="87">
        <v>3</v>
      </c>
      <c r="E7" s="87">
        <v>4.6775000000000002</v>
      </c>
      <c r="F7" s="87">
        <v>8.4659999999999993</v>
      </c>
      <c r="G7" s="87">
        <v>6.2919999999999998</v>
      </c>
      <c r="I7" s="87"/>
      <c r="J7" s="87"/>
      <c r="U7" s="87"/>
      <c r="V7" s="87"/>
      <c r="W7" s="87"/>
      <c r="X7" s="83">
        <v>45614</v>
      </c>
      <c r="Y7" s="83"/>
      <c r="Z7" s="83"/>
      <c r="AA7" s="87">
        <v>3</v>
      </c>
      <c r="AB7" s="87">
        <v>5.0129999999999999</v>
      </c>
      <c r="AC7" s="87">
        <v>7.6464999999999996</v>
      </c>
      <c r="AD7" s="87">
        <v>6.4329999999999998</v>
      </c>
      <c r="AT7" s="115">
        <v>45636</v>
      </c>
      <c r="AU7" s="84"/>
      <c r="AV7" s="84"/>
      <c r="AW7" s="1">
        <v>3</v>
      </c>
      <c r="AX7" s="87">
        <v>6.39</v>
      </c>
      <c r="AY7" s="87">
        <v>10.894</v>
      </c>
      <c r="AZ7" s="87">
        <v>6.8120000000000003</v>
      </c>
      <c r="BL7" s="85"/>
      <c r="BM7" s="85"/>
      <c r="BN7" s="85"/>
    </row>
    <row r="8" spans="1:66" x14ac:dyDescent="0.25">
      <c r="A8" s="83">
        <v>45597</v>
      </c>
      <c r="B8" s="83"/>
      <c r="C8" s="87"/>
      <c r="D8" s="87">
        <v>4</v>
      </c>
      <c r="E8" s="87">
        <v>6.0564999999999998</v>
      </c>
      <c r="F8" s="87">
        <v>8.1010000000000009</v>
      </c>
      <c r="G8" s="87">
        <v>6.056</v>
      </c>
      <c r="I8" s="87"/>
      <c r="J8" s="87"/>
      <c r="U8" s="87"/>
      <c r="V8" s="87"/>
      <c r="W8" s="87"/>
      <c r="X8" s="83">
        <v>45614</v>
      </c>
      <c r="Y8" s="83"/>
      <c r="Z8" s="83"/>
      <c r="AA8" s="87">
        <v>4</v>
      </c>
      <c r="AB8" s="87">
        <v>10.0345</v>
      </c>
      <c r="AC8" s="87">
        <v>6.9029999999999996</v>
      </c>
      <c r="AD8" s="87">
        <v>4.74</v>
      </c>
      <c r="AT8" s="115">
        <v>45636</v>
      </c>
      <c r="AU8" s="84"/>
      <c r="AV8" s="84"/>
      <c r="AW8" s="1">
        <v>4.0000000001164153</v>
      </c>
      <c r="AX8" s="87">
        <v>6.1849999999999996</v>
      </c>
      <c r="AY8" s="87">
        <v>10.782</v>
      </c>
      <c r="AZ8" s="87">
        <v>6.8140000000000001</v>
      </c>
      <c r="BL8" s="85"/>
      <c r="BM8" s="85"/>
      <c r="BN8" s="85"/>
    </row>
    <row r="9" spans="1:66" x14ac:dyDescent="0.25">
      <c r="A9" s="83">
        <v>45597</v>
      </c>
      <c r="B9" s="83"/>
      <c r="C9" s="87"/>
      <c r="D9" s="87">
        <v>5</v>
      </c>
      <c r="E9" s="87">
        <v>9.3985000000000003</v>
      </c>
      <c r="F9" s="87">
        <v>7.7454999999999998</v>
      </c>
      <c r="G9" s="87">
        <v>5.8639999999999999</v>
      </c>
      <c r="I9" s="87"/>
      <c r="J9" s="87"/>
      <c r="U9" s="87"/>
      <c r="V9" s="87"/>
      <c r="W9" s="87"/>
      <c r="X9" s="83">
        <v>45614</v>
      </c>
      <c r="Y9" s="83"/>
      <c r="Z9" s="83"/>
      <c r="AA9" s="87">
        <v>5</v>
      </c>
      <c r="AB9" s="87">
        <v>16.375499999999999</v>
      </c>
      <c r="AC9" s="87">
        <v>6.4874999999999998</v>
      </c>
      <c r="AD9" s="87">
        <v>3.8975</v>
      </c>
      <c r="AT9" s="115">
        <v>45636</v>
      </c>
      <c r="AU9" s="84"/>
      <c r="AV9" s="84"/>
      <c r="AW9" s="1">
        <v>4.9999999998835847</v>
      </c>
      <c r="AX9" s="87">
        <v>6.1529999999999996</v>
      </c>
      <c r="AY9" s="87">
        <v>10.778</v>
      </c>
      <c r="AZ9" s="87">
        <v>6.8159999999999998</v>
      </c>
      <c r="BL9" s="85"/>
      <c r="BM9" s="85"/>
      <c r="BN9" s="85"/>
    </row>
    <row r="10" spans="1:66" x14ac:dyDescent="0.25">
      <c r="A10" s="83">
        <v>45597</v>
      </c>
      <c r="B10" s="83"/>
      <c r="C10" s="87"/>
      <c r="D10" s="87">
        <v>6</v>
      </c>
      <c r="E10" s="87">
        <v>11.925000000000001</v>
      </c>
      <c r="F10" s="87">
        <v>7.61</v>
      </c>
      <c r="G10" s="87">
        <v>5.8659999999999997</v>
      </c>
      <c r="I10" s="87"/>
      <c r="J10" s="87"/>
      <c r="U10" s="87"/>
      <c r="V10" s="87"/>
      <c r="W10" s="87"/>
      <c r="X10" s="83">
        <v>45614</v>
      </c>
      <c r="Y10" s="83"/>
      <c r="Z10" s="83"/>
      <c r="AA10" s="87">
        <v>6</v>
      </c>
      <c r="AB10" s="87">
        <v>19.217500000000001</v>
      </c>
      <c r="AC10" s="87">
        <v>6.2370000000000001</v>
      </c>
      <c r="AD10" s="87">
        <v>4.2290000000000001</v>
      </c>
      <c r="AT10" s="115">
        <v>45636</v>
      </c>
      <c r="AU10" s="84"/>
      <c r="AV10" s="84"/>
      <c r="AW10" s="1">
        <v>6</v>
      </c>
      <c r="AX10" s="87">
        <v>5.8129999999999997</v>
      </c>
      <c r="AY10" s="87">
        <v>10.763999999999999</v>
      </c>
      <c r="AZ10" s="87">
        <v>6.81</v>
      </c>
      <c r="BL10" s="85"/>
      <c r="BM10" s="85"/>
      <c r="BN10" s="85"/>
    </row>
    <row r="11" spans="1:66" x14ac:dyDescent="0.25">
      <c r="A11" s="83">
        <v>45597</v>
      </c>
      <c r="B11" s="83"/>
      <c r="C11" s="87"/>
      <c r="D11" s="87">
        <v>7</v>
      </c>
      <c r="E11" s="87">
        <v>13.207000000000001</v>
      </c>
      <c r="F11" s="87">
        <v>7.1304999999999996</v>
      </c>
      <c r="G11" s="87">
        <v>5.843</v>
      </c>
      <c r="I11" s="87"/>
      <c r="J11" s="87"/>
      <c r="U11" s="87"/>
      <c r="V11" s="87"/>
      <c r="W11" s="87"/>
      <c r="X11" s="83">
        <v>45614</v>
      </c>
      <c r="Y11" s="83"/>
      <c r="Z11" s="83"/>
      <c r="AA11" s="87">
        <v>7</v>
      </c>
      <c r="AB11" s="87">
        <v>20.139500000000002</v>
      </c>
      <c r="AC11" s="87">
        <v>6.0190000000000001</v>
      </c>
      <c r="AD11" s="87">
        <v>4.9175000000000004</v>
      </c>
      <c r="AT11" s="115">
        <v>45636</v>
      </c>
      <c r="AU11" s="84"/>
      <c r="AV11" s="84"/>
      <c r="AW11" s="1">
        <v>7.0000000001164153</v>
      </c>
      <c r="AX11" s="87">
        <v>5.6379999999999999</v>
      </c>
      <c r="AY11" s="87">
        <v>10.613</v>
      </c>
      <c r="AZ11" s="87">
        <v>6.7880000000000003</v>
      </c>
      <c r="BL11" s="85"/>
      <c r="BM11" s="85"/>
      <c r="BN11" s="85"/>
    </row>
    <row r="12" spans="1:66" x14ac:dyDescent="0.25">
      <c r="A12" s="83">
        <v>45597</v>
      </c>
      <c r="B12" s="83"/>
      <c r="C12" s="87"/>
      <c r="D12" s="87">
        <v>8</v>
      </c>
      <c r="E12" s="87">
        <v>13.518000000000001</v>
      </c>
      <c r="F12" s="87">
        <v>6.6764999999999999</v>
      </c>
      <c r="G12" s="87">
        <v>5.66</v>
      </c>
      <c r="I12" s="87"/>
      <c r="J12" s="87"/>
      <c r="U12" s="87"/>
      <c r="V12" s="87"/>
      <c r="W12" s="87"/>
      <c r="X12" s="83">
        <v>45614</v>
      </c>
      <c r="Y12" s="83"/>
      <c r="Z12" s="83"/>
      <c r="AA12" s="87">
        <v>8</v>
      </c>
      <c r="AB12" s="87">
        <v>20.367999999999999</v>
      </c>
      <c r="AC12" s="87">
        <v>5.6165000000000003</v>
      </c>
      <c r="AD12" s="87">
        <v>5.7115</v>
      </c>
      <c r="AT12" s="115">
        <v>45636</v>
      </c>
      <c r="AU12" s="84"/>
      <c r="AV12" s="84"/>
      <c r="AW12" s="1">
        <v>7.9999999998835847</v>
      </c>
      <c r="AX12" s="87">
        <v>5.88</v>
      </c>
      <c r="AY12" s="87">
        <v>10.464</v>
      </c>
      <c r="AZ12" s="87">
        <v>6.0570000000000004</v>
      </c>
      <c r="BL12" s="85"/>
      <c r="BM12" s="85"/>
      <c r="BN12" s="85"/>
    </row>
    <row r="13" spans="1:66" x14ac:dyDescent="0.25">
      <c r="A13" s="83">
        <v>45597</v>
      </c>
      <c r="B13" s="83"/>
      <c r="C13" s="87"/>
      <c r="D13" s="87">
        <v>9</v>
      </c>
      <c r="E13" s="87">
        <v>13.811999999999999</v>
      </c>
      <c r="F13" s="87">
        <v>6.37</v>
      </c>
      <c r="G13" s="87">
        <v>5.6449999999999996</v>
      </c>
      <c r="I13" s="87"/>
      <c r="J13" s="87"/>
      <c r="U13" s="87"/>
      <c r="V13" s="87"/>
      <c r="W13" s="87"/>
      <c r="X13" s="83">
        <v>45614</v>
      </c>
      <c r="Y13" s="83"/>
      <c r="Z13" s="83"/>
      <c r="AA13" s="87">
        <v>9</v>
      </c>
      <c r="AB13" s="87">
        <v>21.140499999999999</v>
      </c>
      <c r="AC13" s="87">
        <v>4.6870000000000003</v>
      </c>
      <c r="AD13" s="87">
        <v>6.2404999999999999</v>
      </c>
      <c r="AT13" s="115">
        <v>45636</v>
      </c>
      <c r="AU13" s="84"/>
      <c r="AV13" s="84"/>
      <c r="AW13" s="1">
        <v>9</v>
      </c>
      <c r="AX13" s="87">
        <v>5.93</v>
      </c>
      <c r="AY13" s="87">
        <v>10.384</v>
      </c>
      <c r="AZ13" s="87">
        <v>5.9710000000000001</v>
      </c>
      <c r="BL13" s="85"/>
      <c r="BM13" s="85"/>
      <c r="BN13" s="85"/>
    </row>
    <row r="14" spans="1:66" x14ac:dyDescent="0.25">
      <c r="A14" s="83">
        <v>45597</v>
      </c>
      <c r="B14" s="83"/>
      <c r="C14" s="87"/>
      <c r="D14" s="87">
        <v>10</v>
      </c>
      <c r="E14" s="87">
        <v>14.465</v>
      </c>
      <c r="F14" s="87">
        <v>6.0685000000000002</v>
      </c>
      <c r="G14" s="87">
        <v>5.9429999999999996</v>
      </c>
      <c r="I14" s="87"/>
      <c r="J14" s="87"/>
      <c r="U14" s="87"/>
      <c r="V14" s="87"/>
      <c r="W14" s="87"/>
      <c r="X14" s="83">
        <v>45614</v>
      </c>
      <c r="Y14" s="83"/>
      <c r="Z14" s="83"/>
      <c r="AA14" s="87">
        <v>10</v>
      </c>
      <c r="AB14" s="87">
        <v>21.661999999999999</v>
      </c>
      <c r="AC14" s="87">
        <v>3.5779999999999998</v>
      </c>
      <c r="AD14" s="87">
        <v>6.3665000000000003</v>
      </c>
      <c r="AT14" s="115">
        <v>45636</v>
      </c>
      <c r="AU14" s="84"/>
      <c r="AV14" s="84"/>
      <c r="AW14" s="1">
        <v>10.000000000116415</v>
      </c>
      <c r="AX14" s="87">
        <v>7.87</v>
      </c>
      <c r="AY14" s="87">
        <v>10.353</v>
      </c>
      <c r="AZ14" s="87">
        <v>4.2969999999999997</v>
      </c>
      <c r="BL14" s="85"/>
      <c r="BM14" s="85"/>
      <c r="BN14" s="85"/>
    </row>
    <row r="15" spans="1:66" x14ac:dyDescent="0.25">
      <c r="A15" s="83">
        <v>45597</v>
      </c>
      <c r="B15" s="83"/>
      <c r="C15" s="87"/>
      <c r="D15" s="87">
        <v>11</v>
      </c>
      <c r="E15" s="87">
        <v>15.46</v>
      </c>
      <c r="F15" s="87">
        <v>5.532</v>
      </c>
      <c r="G15" s="87">
        <v>6.0339999999999998</v>
      </c>
      <c r="I15" s="87"/>
      <c r="J15" s="87"/>
      <c r="U15" s="87"/>
      <c r="V15" s="87"/>
      <c r="W15" s="87"/>
      <c r="X15" s="83">
        <v>45614</v>
      </c>
      <c r="Y15" s="83"/>
      <c r="Z15" s="83"/>
      <c r="AA15" s="87">
        <v>11</v>
      </c>
      <c r="AB15" s="87">
        <v>21.743500000000001</v>
      </c>
      <c r="AC15" s="87">
        <v>3.3969999999999998</v>
      </c>
      <c r="AD15" s="87">
        <v>6.2705000000000002</v>
      </c>
      <c r="AT15" s="115">
        <v>45636</v>
      </c>
      <c r="AU15" s="84"/>
      <c r="AV15" s="84"/>
      <c r="AW15" s="1">
        <v>10.999999999883585</v>
      </c>
      <c r="AX15" s="87">
        <v>9.8160000000000007</v>
      </c>
      <c r="AY15" s="87">
        <v>10.304</v>
      </c>
      <c r="AZ15" s="87">
        <v>4.0890000000000004</v>
      </c>
      <c r="BL15" s="85"/>
      <c r="BM15" s="85"/>
      <c r="BN15" s="85"/>
    </row>
    <row r="16" spans="1:66" x14ac:dyDescent="0.25">
      <c r="A16" s="83">
        <v>45597</v>
      </c>
      <c r="B16" s="83"/>
      <c r="C16" s="87"/>
      <c r="D16" s="87">
        <v>12</v>
      </c>
      <c r="E16" s="87">
        <v>17.1615</v>
      </c>
      <c r="F16" s="87">
        <v>4.6825000000000001</v>
      </c>
      <c r="G16" s="87">
        <v>6.0270000000000001</v>
      </c>
      <c r="I16" s="87"/>
      <c r="J16" s="87"/>
      <c r="U16" s="87"/>
      <c r="V16" s="87"/>
      <c r="W16" s="87"/>
      <c r="X16" s="83">
        <v>45614</v>
      </c>
      <c r="Y16" s="83"/>
      <c r="Z16" s="83"/>
      <c r="AA16" s="87">
        <v>12</v>
      </c>
      <c r="AB16" s="87">
        <v>22.208500000000001</v>
      </c>
      <c r="AC16" s="87">
        <v>3.278</v>
      </c>
      <c r="AD16" s="87">
        <v>6.1230000000000002</v>
      </c>
      <c r="AT16" s="115">
        <v>45636</v>
      </c>
      <c r="AU16" s="84"/>
      <c r="AV16" s="84"/>
      <c r="AW16" s="1">
        <v>12</v>
      </c>
      <c r="AX16" s="87">
        <v>15.81</v>
      </c>
      <c r="AY16" s="87">
        <v>10.135999999999999</v>
      </c>
      <c r="AZ16" s="87">
        <v>3.044</v>
      </c>
      <c r="BL16" s="85"/>
      <c r="BM16" s="85"/>
      <c r="BN16" s="85"/>
    </row>
    <row r="17" spans="1:66" x14ac:dyDescent="0.25">
      <c r="A17" s="83">
        <v>45597</v>
      </c>
      <c r="B17" s="83"/>
      <c r="C17" s="87"/>
      <c r="D17" s="87">
        <v>13</v>
      </c>
      <c r="E17" s="87">
        <v>18.546500000000002</v>
      </c>
      <c r="F17" s="87">
        <v>3.8879999999999999</v>
      </c>
      <c r="G17" s="87">
        <v>5.8250000000000002</v>
      </c>
      <c r="I17" s="87"/>
      <c r="J17" s="87"/>
      <c r="U17" s="87"/>
      <c r="V17" s="87"/>
      <c r="W17" s="87"/>
      <c r="X17" s="83">
        <v>45614</v>
      </c>
      <c r="Y17" s="83"/>
      <c r="Z17" s="83">
        <v>45614</v>
      </c>
      <c r="AA17" s="87">
        <v>13</v>
      </c>
      <c r="AB17" s="87">
        <v>22.281500000000001</v>
      </c>
      <c r="AC17" s="87">
        <v>2.9224999999999999</v>
      </c>
      <c r="AD17" s="87">
        <v>5.859</v>
      </c>
      <c r="AT17" s="115">
        <v>45636</v>
      </c>
      <c r="AU17" s="84"/>
      <c r="AV17" s="84"/>
      <c r="AW17" s="1">
        <v>13.000000000116415</v>
      </c>
      <c r="AX17" s="87">
        <v>18.908999999999999</v>
      </c>
      <c r="AY17" s="87">
        <v>10.146000000000001</v>
      </c>
      <c r="AZ17" s="87">
        <v>3.032</v>
      </c>
      <c r="BL17" s="85"/>
      <c r="BM17" s="85"/>
      <c r="BN17" s="85"/>
    </row>
    <row r="18" spans="1:66" x14ac:dyDescent="0.25">
      <c r="A18" s="83">
        <v>45597</v>
      </c>
      <c r="B18" s="83"/>
      <c r="C18" s="83">
        <v>45597</v>
      </c>
      <c r="D18" s="87">
        <v>14</v>
      </c>
      <c r="E18" s="87">
        <v>18.9925</v>
      </c>
      <c r="F18" s="87">
        <v>3.3965000000000001</v>
      </c>
      <c r="G18" s="87">
        <v>5.8940000000000001</v>
      </c>
      <c r="I18" s="87"/>
      <c r="J18" s="87"/>
      <c r="U18" s="87"/>
      <c r="V18" s="87"/>
      <c r="W18" s="87"/>
      <c r="X18" s="83">
        <v>45614</v>
      </c>
      <c r="Y18" s="83">
        <v>45614</v>
      </c>
      <c r="Z18" s="83"/>
      <c r="AA18" s="87">
        <v>14</v>
      </c>
      <c r="AB18" s="87">
        <v>22.861499999999999</v>
      </c>
      <c r="AC18" s="87">
        <v>2.9205000000000001</v>
      </c>
      <c r="AD18" s="87">
        <v>5.8860000000000001</v>
      </c>
      <c r="AT18" s="115">
        <v>45636</v>
      </c>
      <c r="AU18" s="84"/>
      <c r="AV18" s="84"/>
      <c r="AW18" s="1">
        <v>13.999999999883585</v>
      </c>
      <c r="AX18" s="87">
        <v>21.623999999999999</v>
      </c>
      <c r="AY18" s="87">
        <v>10.242000000000001</v>
      </c>
      <c r="AZ18" s="87">
        <v>3.2770000000000001</v>
      </c>
      <c r="BL18" s="85"/>
      <c r="BM18" s="85"/>
      <c r="BN18" s="85"/>
    </row>
    <row r="19" spans="1:66" x14ac:dyDescent="0.25">
      <c r="A19" s="83">
        <v>45597</v>
      </c>
      <c r="B19" s="83">
        <v>45597</v>
      </c>
      <c r="C19" s="87"/>
      <c r="D19" s="87">
        <v>15</v>
      </c>
      <c r="E19" s="87">
        <v>19.378499999999999</v>
      </c>
      <c r="F19" s="87">
        <v>2.7164999999999999</v>
      </c>
      <c r="G19" s="87">
        <v>6.3869999999999996</v>
      </c>
      <c r="I19" s="87"/>
      <c r="J19" s="87"/>
      <c r="U19" s="87"/>
      <c r="V19" s="87"/>
      <c r="W19" s="87"/>
      <c r="X19" s="83">
        <v>45614</v>
      </c>
      <c r="Y19" s="83">
        <v>45614</v>
      </c>
      <c r="Z19" s="83"/>
      <c r="AA19" s="87">
        <v>15</v>
      </c>
      <c r="AB19" s="87">
        <v>23.119499999999999</v>
      </c>
      <c r="AC19" s="87">
        <v>2.9609999999999999</v>
      </c>
      <c r="AD19" s="87">
        <v>5.95</v>
      </c>
      <c r="AT19" s="115">
        <v>45636</v>
      </c>
      <c r="AU19" s="84"/>
      <c r="AV19" s="84"/>
      <c r="AW19" s="1">
        <v>15</v>
      </c>
      <c r="AX19" s="87">
        <v>22.504000000000001</v>
      </c>
      <c r="AY19" s="87">
        <v>10.279</v>
      </c>
      <c r="AZ19" s="87">
        <v>3.32</v>
      </c>
      <c r="BL19" s="85"/>
      <c r="BM19" s="85"/>
      <c r="BN19" s="85"/>
    </row>
    <row r="20" spans="1:66" x14ac:dyDescent="0.25">
      <c r="A20" s="83">
        <v>45597</v>
      </c>
      <c r="B20" s="83">
        <v>45597</v>
      </c>
      <c r="C20" s="87"/>
      <c r="D20" s="87">
        <v>16</v>
      </c>
      <c r="E20" s="87">
        <v>19.442</v>
      </c>
      <c r="F20" s="87">
        <v>2.1844999999999999</v>
      </c>
      <c r="G20" s="87">
        <v>6.3490000000000002</v>
      </c>
      <c r="I20" s="87"/>
      <c r="J20" s="87"/>
      <c r="U20" s="87"/>
      <c r="V20" s="87"/>
      <c r="W20" s="87"/>
      <c r="X20" s="83">
        <v>45614</v>
      </c>
      <c r="Y20" s="83">
        <v>45614</v>
      </c>
      <c r="Z20" s="83"/>
      <c r="AA20" s="87">
        <v>16</v>
      </c>
      <c r="AB20" s="87">
        <v>22.642499999999998</v>
      </c>
      <c r="AC20" s="87">
        <v>3.19</v>
      </c>
      <c r="AD20" s="87">
        <v>6.21</v>
      </c>
      <c r="AT20" s="115">
        <v>45636</v>
      </c>
      <c r="AU20" s="84"/>
      <c r="AV20" s="84"/>
      <c r="AW20" s="1">
        <v>16.000000000116415</v>
      </c>
      <c r="AX20" s="87">
        <v>22.506</v>
      </c>
      <c r="AY20" s="87">
        <v>10.271000000000001</v>
      </c>
      <c r="AZ20" s="87">
        <v>3.8260000000000001</v>
      </c>
      <c r="BL20" s="85"/>
      <c r="BM20" s="85"/>
      <c r="BN20" s="85"/>
    </row>
    <row r="21" spans="1:66" x14ac:dyDescent="0.25">
      <c r="A21" s="83">
        <v>45597</v>
      </c>
      <c r="B21" s="83">
        <v>45597</v>
      </c>
      <c r="C21" s="87"/>
      <c r="D21" s="87">
        <v>17</v>
      </c>
      <c r="E21" s="87">
        <v>19.540500000000002</v>
      </c>
      <c r="F21" s="87">
        <v>1.7825</v>
      </c>
      <c r="G21" s="87">
        <v>6.3529999999999998</v>
      </c>
      <c r="I21" s="87"/>
      <c r="J21" s="87"/>
      <c r="U21" s="87"/>
      <c r="V21" s="87"/>
      <c r="W21" s="87"/>
      <c r="X21" s="83">
        <v>45614</v>
      </c>
      <c r="Y21" s="83">
        <v>45614</v>
      </c>
      <c r="Z21" s="83"/>
      <c r="AA21" s="87">
        <v>17</v>
      </c>
      <c r="AB21" s="87">
        <v>21.584499999999998</v>
      </c>
      <c r="AC21" s="87">
        <v>3.8759999999999999</v>
      </c>
      <c r="AD21" s="87">
        <v>7.1219999999999999</v>
      </c>
      <c r="AT21" s="115">
        <v>45636</v>
      </c>
      <c r="AV21" s="84"/>
      <c r="AW21" s="1">
        <v>16.999999999883585</v>
      </c>
      <c r="AX21" s="87">
        <v>22.782</v>
      </c>
      <c r="AY21" s="87">
        <v>10.339</v>
      </c>
      <c r="AZ21" s="87">
        <v>3.9319999999999999</v>
      </c>
      <c r="BL21" s="85"/>
      <c r="BM21" s="85"/>
      <c r="BN21" s="85"/>
    </row>
    <row r="22" spans="1:66" x14ac:dyDescent="0.25">
      <c r="A22" s="83">
        <v>45597</v>
      </c>
      <c r="B22" s="83">
        <v>45597</v>
      </c>
      <c r="C22" s="87"/>
      <c r="D22" s="87">
        <v>18</v>
      </c>
      <c r="E22" s="87">
        <v>19.027000000000001</v>
      </c>
      <c r="F22" s="87">
        <v>1.7555000000000001</v>
      </c>
      <c r="G22" s="87">
        <v>6.5540000000000003</v>
      </c>
      <c r="I22" s="87"/>
      <c r="J22" s="87"/>
      <c r="U22" s="87"/>
      <c r="V22" s="87"/>
      <c r="W22" s="87"/>
      <c r="X22" s="83">
        <v>45614</v>
      </c>
      <c r="Y22" s="83"/>
      <c r="Z22" s="83"/>
      <c r="AA22" s="87">
        <v>18</v>
      </c>
      <c r="AB22" s="87">
        <v>19.762499999999999</v>
      </c>
      <c r="AC22" s="87">
        <v>4.1449999999999996</v>
      </c>
      <c r="AD22" s="87">
        <v>7.2619999999999996</v>
      </c>
      <c r="AT22" s="115">
        <v>45636</v>
      </c>
      <c r="AV22" s="84"/>
      <c r="AW22" s="1">
        <v>18</v>
      </c>
      <c r="AX22" s="87">
        <v>22.167999999999999</v>
      </c>
      <c r="AY22" s="87">
        <v>10.327</v>
      </c>
      <c r="AZ22" s="87">
        <v>5.0549999999999997</v>
      </c>
      <c r="BL22" s="85"/>
      <c r="BM22" s="85"/>
      <c r="BN22" s="85"/>
    </row>
    <row r="23" spans="1:66" x14ac:dyDescent="0.25">
      <c r="A23" s="83">
        <v>45597</v>
      </c>
      <c r="B23" s="83"/>
      <c r="C23" s="87"/>
      <c r="D23" s="87">
        <v>19</v>
      </c>
      <c r="E23" s="87">
        <v>17.151499999999999</v>
      </c>
      <c r="F23" s="87">
        <v>1.5545</v>
      </c>
      <c r="G23" s="87">
        <v>6.625</v>
      </c>
      <c r="I23" s="87"/>
      <c r="J23" s="87"/>
      <c r="U23" s="87"/>
      <c r="V23" s="87"/>
      <c r="W23" s="87"/>
      <c r="X23" s="83">
        <v>45614</v>
      </c>
      <c r="Y23" s="83"/>
      <c r="Z23" s="83"/>
      <c r="AA23" s="87">
        <v>19</v>
      </c>
      <c r="AB23" s="87">
        <v>17.808499999999999</v>
      </c>
      <c r="AC23" s="87">
        <v>4.8079999999999998</v>
      </c>
      <c r="AD23" s="87">
        <v>6.798</v>
      </c>
      <c r="AT23" s="115">
        <v>45636</v>
      </c>
      <c r="AV23" s="84"/>
      <c r="AW23" s="1">
        <v>19.000000000116415</v>
      </c>
      <c r="AX23" s="87">
        <v>22.667999999999999</v>
      </c>
      <c r="AY23" s="87">
        <v>10.256</v>
      </c>
      <c r="AZ23" s="87">
        <v>5.1020000000000003</v>
      </c>
      <c r="BL23" s="85"/>
      <c r="BM23" s="85"/>
      <c r="BN23" s="85"/>
    </row>
    <row r="24" spans="1:66" x14ac:dyDescent="0.25">
      <c r="A24" s="83">
        <v>45597</v>
      </c>
      <c r="B24" s="83"/>
      <c r="C24" s="87"/>
      <c r="D24" s="87">
        <v>20</v>
      </c>
      <c r="E24" s="87">
        <v>14.8825</v>
      </c>
      <c r="F24" s="87">
        <v>1.5075000000000001</v>
      </c>
      <c r="G24" s="87">
        <v>6.5170000000000003</v>
      </c>
      <c r="I24" s="87"/>
      <c r="J24" s="87"/>
      <c r="U24" s="87"/>
      <c r="V24" s="87"/>
      <c r="W24" s="87"/>
      <c r="X24" s="83">
        <v>45614</v>
      </c>
      <c r="Y24" s="83"/>
      <c r="Z24" s="83"/>
      <c r="AA24" s="87">
        <v>20</v>
      </c>
      <c r="AB24" s="87">
        <v>12.9185</v>
      </c>
      <c r="AC24" s="87">
        <v>5.9020000000000001</v>
      </c>
      <c r="AD24" s="87">
        <v>6.8019999999999996</v>
      </c>
      <c r="AT24" s="115">
        <v>45636</v>
      </c>
      <c r="AV24" s="84"/>
      <c r="AW24" s="1">
        <v>19.999999999883585</v>
      </c>
      <c r="AX24" s="87">
        <v>22.356999999999999</v>
      </c>
      <c r="AY24" s="87">
        <v>10.119</v>
      </c>
      <c r="AZ24" s="87">
        <v>5.4370000000000003</v>
      </c>
      <c r="BL24" s="85"/>
      <c r="BM24" s="85"/>
      <c r="BN24" s="85"/>
    </row>
    <row r="25" spans="1:66" x14ac:dyDescent="0.25">
      <c r="A25" s="83">
        <v>45597</v>
      </c>
      <c r="B25" s="83"/>
      <c r="C25" s="87"/>
      <c r="D25" s="87">
        <v>21</v>
      </c>
      <c r="E25" s="87">
        <v>11.938499999999999</v>
      </c>
      <c r="F25" s="87">
        <v>1.7375</v>
      </c>
      <c r="G25" s="87">
        <v>6.4690000000000003</v>
      </c>
      <c r="I25" s="87"/>
      <c r="J25" s="87"/>
      <c r="U25" s="87"/>
      <c r="V25" s="87"/>
      <c r="W25" s="87"/>
      <c r="X25" s="83">
        <v>45614</v>
      </c>
      <c r="Y25" s="83"/>
      <c r="Z25" s="83"/>
      <c r="AA25" s="87">
        <v>21</v>
      </c>
      <c r="AB25" s="87">
        <v>7.96</v>
      </c>
      <c r="AC25" s="87">
        <v>7.7874999999999996</v>
      </c>
      <c r="AD25" s="87">
        <v>6.93</v>
      </c>
      <c r="AT25" s="115">
        <v>45636</v>
      </c>
      <c r="AU25" s="84"/>
      <c r="AV25" s="84"/>
      <c r="AW25" s="1">
        <v>21</v>
      </c>
      <c r="AX25" s="87">
        <v>22.457000000000001</v>
      </c>
      <c r="AY25" s="87">
        <v>10.02</v>
      </c>
      <c r="AZ25" s="87">
        <v>5.4240000000000004</v>
      </c>
      <c r="BL25" s="85"/>
      <c r="BM25" s="85"/>
      <c r="BN25" s="85"/>
    </row>
    <row r="26" spans="1:66" x14ac:dyDescent="0.25">
      <c r="A26" s="83">
        <v>45597</v>
      </c>
      <c r="B26" s="83"/>
      <c r="C26" s="87"/>
      <c r="D26" s="87">
        <v>22</v>
      </c>
      <c r="E26" s="87">
        <v>10.3</v>
      </c>
      <c r="F26" s="87">
        <v>1.9904999999999999</v>
      </c>
      <c r="G26" s="87">
        <v>6.72</v>
      </c>
      <c r="I26" s="87"/>
      <c r="J26" s="87"/>
      <c r="U26" s="87"/>
      <c r="V26" s="87"/>
      <c r="W26" s="87"/>
      <c r="X26" s="83">
        <v>45614</v>
      </c>
      <c r="Y26" s="83"/>
      <c r="Z26" s="83"/>
      <c r="AA26" s="87">
        <v>22</v>
      </c>
      <c r="AB26" s="87">
        <v>4.5789999999999997</v>
      </c>
      <c r="AC26" s="87">
        <v>8.7415000000000003</v>
      </c>
      <c r="AD26" s="87">
        <v>7.2169999999999996</v>
      </c>
      <c r="AT26" s="115">
        <v>45636</v>
      </c>
      <c r="AV26" s="84"/>
      <c r="AW26" s="1">
        <v>22.000000000116415</v>
      </c>
      <c r="AX26" s="87">
        <v>22.760999999999999</v>
      </c>
      <c r="AY26" s="87">
        <v>9.9220000000000006</v>
      </c>
      <c r="AZ26" s="87">
        <v>5.4139999999999997</v>
      </c>
      <c r="BL26" s="85"/>
      <c r="BM26" s="85"/>
      <c r="BN26" s="85"/>
    </row>
    <row r="27" spans="1:66" x14ac:dyDescent="0.25">
      <c r="A27" s="83">
        <v>45597</v>
      </c>
      <c r="B27" s="83"/>
      <c r="C27" s="87"/>
      <c r="D27" s="87">
        <v>23</v>
      </c>
      <c r="E27" s="87">
        <v>9.9629999999999992</v>
      </c>
      <c r="F27" s="87">
        <v>2.3820000000000001</v>
      </c>
      <c r="G27" s="87">
        <v>6.7309999999999999</v>
      </c>
      <c r="I27" s="87"/>
      <c r="J27" s="87"/>
      <c r="U27" s="87"/>
      <c r="V27" s="87"/>
      <c r="W27" s="87"/>
      <c r="X27" s="83">
        <v>45614</v>
      </c>
      <c r="Y27" s="83"/>
      <c r="Z27" s="83"/>
      <c r="AA27" s="87">
        <v>23</v>
      </c>
      <c r="AB27" s="87">
        <v>4.3345000000000002</v>
      </c>
      <c r="AC27" s="87">
        <v>9.3605</v>
      </c>
      <c r="AD27" s="87">
        <v>7.2549999999999999</v>
      </c>
      <c r="AT27" s="115">
        <v>45636</v>
      </c>
      <c r="AV27" s="84">
        <v>45636</v>
      </c>
      <c r="AW27" s="1">
        <v>22.999999999883585</v>
      </c>
      <c r="AX27" s="87">
        <v>22.939</v>
      </c>
      <c r="AY27" s="87">
        <v>9.8559999999999999</v>
      </c>
      <c r="AZ27" s="87">
        <v>5.3840000000000003</v>
      </c>
      <c r="BL27" s="85"/>
      <c r="BM27" s="85"/>
      <c r="BN27" s="85"/>
    </row>
    <row r="28" spans="1:66" x14ac:dyDescent="0.25">
      <c r="A28" s="83">
        <v>45598</v>
      </c>
      <c r="B28" s="83"/>
      <c r="C28" s="87"/>
      <c r="D28" s="87">
        <v>0</v>
      </c>
      <c r="E28" s="87">
        <v>8.4595000000000002</v>
      </c>
      <c r="F28" s="87">
        <v>3.0430000000000001</v>
      </c>
      <c r="G28" s="87">
        <v>6.6029999999999998</v>
      </c>
      <c r="I28" s="87"/>
      <c r="J28" s="87"/>
      <c r="U28" s="87"/>
      <c r="V28" s="87"/>
      <c r="W28" s="87"/>
      <c r="X28" s="83">
        <v>45615</v>
      </c>
      <c r="Y28" s="83"/>
      <c r="Z28" s="83"/>
      <c r="AA28" s="87">
        <v>0</v>
      </c>
      <c r="AB28" s="87">
        <v>4.375</v>
      </c>
      <c r="AC28" s="87">
        <v>10.1225</v>
      </c>
      <c r="AD28" s="87">
        <v>7.0259999999999998</v>
      </c>
      <c r="AT28" s="115">
        <v>45636</v>
      </c>
      <c r="AU28" s="84">
        <v>45636</v>
      </c>
      <c r="AV28" s="84"/>
      <c r="AW28" s="1">
        <v>24</v>
      </c>
      <c r="AX28" s="87">
        <v>23.241</v>
      </c>
      <c r="AY28" s="87">
        <v>9.75</v>
      </c>
      <c r="AZ28" s="87">
        <v>4.9829999999999997</v>
      </c>
      <c r="BL28" s="85"/>
      <c r="BM28" s="85"/>
      <c r="BN28" s="85"/>
    </row>
    <row r="29" spans="1:66" x14ac:dyDescent="0.25">
      <c r="A29" s="83">
        <v>45598</v>
      </c>
      <c r="B29" s="83"/>
      <c r="C29" s="87"/>
      <c r="D29" s="87">
        <v>1</v>
      </c>
      <c r="E29" s="87">
        <v>7.4545000000000003</v>
      </c>
      <c r="F29" s="87">
        <v>3.5634999999999999</v>
      </c>
      <c r="G29" s="87">
        <v>6.468</v>
      </c>
      <c r="I29" s="87"/>
      <c r="J29" s="87"/>
      <c r="U29" s="87"/>
      <c r="V29" s="87"/>
      <c r="W29" s="87"/>
      <c r="X29" s="83">
        <v>45615</v>
      </c>
      <c r="Y29" s="83"/>
      <c r="Z29" s="83"/>
      <c r="AA29" s="87">
        <v>1</v>
      </c>
      <c r="AB29" s="87">
        <v>4.0015000000000001</v>
      </c>
      <c r="AC29" s="87">
        <v>11.157999999999999</v>
      </c>
      <c r="AD29" s="87">
        <v>6.5549999999999997</v>
      </c>
      <c r="AT29" s="115">
        <v>45636</v>
      </c>
      <c r="AU29" s="84">
        <v>45636</v>
      </c>
      <c r="AV29" s="84"/>
      <c r="AW29" s="1">
        <v>25.000000000116415</v>
      </c>
      <c r="AX29" s="87">
        <v>23.274999999999999</v>
      </c>
      <c r="AY29" s="87">
        <v>9.6890000000000001</v>
      </c>
      <c r="AZ29" s="87">
        <v>4.9530000000000003</v>
      </c>
      <c r="BL29" s="85"/>
      <c r="BM29" s="85"/>
      <c r="BN29" s="85"/>
    </row>
    <row r="30" spans="1:66" x14ac:dyDescent="0.25">
      <c r="A30" s="83">
        <v>45598</v>
      </c>
      <c r="B30" s="83"/>
      <c r="C30" s="87"/>
      <c r="D30" s="87">
        <v>2</v>
      </c>
      <c r="E30" s="87">
        <v>6.8174999999999999</v>
      </c>
      <c r="F30" s="87">
        <v>3.9064999999999999</v>
      </c>
      <c r="G30" s="87">
        <v>6.21</v>
      </c>
      <c r="I30" s="87"/>
      <c r="J30" s="87"/>
      <c r="U30" s="87"/>
      <c r="V30" s="87"/>
      <c r="W30" s="87"/>
      <c r="X30" s="83">
        <v>45615</v>
      </c>
      <c r="Y30" s="83"/>
      <c r="Z30" s="83"/>
      <c r="AA30" s="87">
        <v>2</v>
      </c>
      <c r="AB30" s="87">
        <v>3.55</v>
      </c>
      <c r="AC30" s="87">
        <v>11.896000000000001</v>
      </c>
      <c r="AD30" s="87">
        <v>5.9660000000000002</v>
      </c>
      <c r="AT30" s="115">
        <v>45636</v>
      </c>
      <c r="AU30" s="84">
        <v>45636</v>
      </c>
      <c r="AV30" s="84"/>
      <c r="AW30" s="1">
        <v>25.999999999883585</v>
      </c>
      <c r="AX30" s="87">
        <v>22.765000000000001</v>
      </c>
      <c r="AY30" s="87">
        <v>9.6280000000000001</v>
      </c>
      <c r="AZ30" s="87">
        <v>4.8609999999999998</v>
      </c>
      <c r="BL30" s="85"/>
      <c r="BM30" s="85"/>
      <c r="BN30" s="85"/>
    </row>
    <row r="31" spans="1:66" x14ac:dyDescent="0.25">
      <c r="A31" s="83">
        <v>45598</v>
      </c>
      <c r="B31" s="83"/>
      <c r="C31" s="87"/>
      <c r="D31" s="87">
        <v>3</v>
      </c>
      <c r="E31" s="87">
        <v>7.2480000000000002</v>
      </c>
      <c r="F31" s="87">
        <v>4.4349999999999996</v>
      </c>
      <c r="G31" s="87">
        <v>5.04</v>
      </c>
      <c r="I31" s="87"/>
      <c r="J31" s="87"/>
      <c r="U31" s="87"/>
      <c r="V31" s="87"/>
      <c r="W31" s="87"/>
      <c r="X31" s="83">
        <v>45615</v>
      </c>
      <c r="Y31" s="83"/>
      <c r="Z31" s="83"/>
      <c r="AA31" s="87">
        <v>3</v>
      </c>
      <c r="AB31" s="87">
        <v>3.7835000000000001</v>
      </c>
      <c r="AC31" s="87">
        <v>12.5265</v>
      </c>
      <c r="AD31" s="87">
        <v>5.35</v>
      </c>
      <c r="AT31" s="115">
        <v>45636</v>
      </c>
      <c r="AU31" s="84"/>
      <c r="AV31" s="84"/>
      <c r="AW31" s="1">
        <v>27</v>
      </c>
      <c r="AX31" s="87">
        <v>22.824999999999999</v>
      </c>
      <c r="AY31" s="87">
        <v>9.5990000000000002</v>
      </c>
      <c r="AZ31" s="87">
        <v>4.8380000000000001</v>
      </c>
      <c r="BL31" s="85"/>
      <c r="BM31" s="85"/>
      <c r="BN31" s="85"/>
    </row>
    <row r="32" spans="1:66" x14ac:dyDescent="0.25">
      <c r="A32" s="83">
        <v>45598</v>
      </c>
      <c r="B32" s="83"/>
      <c r="C32" s="87"/>
      <c r="D32" s="87">
        <v>4</v>
      </c>
      <c r="E32" s="87">
        <v>8.3964999999999996</v>
      </c>
      <c r="F32" s="87">
        <v>4.5129999999999999</v>
      </c>
      <c r="G32" s="87">
        <v>4.101</v>
      </c>
      <c r="I32" s="87"/>
      <c r="J32" s="87"/>
      <c r="U32" s="87"/>
      <c r="V32" s="87"/>
      <c r="W32" s="87"/>
      <c r="X32" s="83">
        <v>45615</v>
      </c>
      <c r="Y32" s="83"/>
      <c r="Z32" s="83"/>
      <c r="AA32" s="87">
        <v>4</v>
      </c>
      <c r="AB32" s="87">
        <v>6.1464999999999996</v>
      </c>
      <c r="AC32" s="87">
        <v>12.265499999999999</v>
      </c>
      <c r="AD32" s="87">
        <v>4.8390000000000004</v>
      </c>
      <c r="AT32" s="115">
        <v>45636</v>
      </c>
      <c r="AU32" s="84"/>
      <c r="AV32" s="84"/>
      <c r="AW32" s="1">
        <v>28.000000000116415</v>
      </c>
      <c r="AX32" s="87">
        <v>22.663</v>
      </c>
      <c r="AY32" s="87">
        <v>9.5109999999999992</v>
      </c>
      <c r="AZ32" s="87">
        <v>4.7149999999999999</v>
      </c>
      <c r="BL32" s="85"/>
      <c r="BM32" s="85"/>
      <c r="BN32" s="85"/>
    </row>
    <row r="33" spans="1:66" x14ac:dyDescent="0.25">
      <c r="A33" s="83">
        <v>45598</v>
      </c>
      <c r="B33" s="83"/>
      <c r="C33" s="87"/>
      <c r="D33" s="87">
        <v>5</v>
      </c>
      <c r="E33" s="87">
        <v>9.2904999999999998</v>
      </c>
      <c r="F33" s="87">
        <v>4.8570000000000002</v>
      </c>
      <c r="G33" s="87">
        <v>4.3049999999999997</v>
      </c>
      <c r="I33" s="87"/>
      <c r="J33" s="87"/>
      <c r="U33" s="87"/>
      <c r="V33" s="87"/>
      <c r="W33" s="87"/>
      <c r="X33" s="83">
        <v>45615</v>
      </c>
      <c r="Y33" s="83"/>
      <c r="Z33" s="83"/>
      <c r="AA33" s="87">
        <v>5</v>
      </c>
      <c r="AB33" s="87">
        <v>12.4125</v>
      </c>
      <c r="AC33" s="87">
        <v>11.35</v>
      </c>
      <c r="AD33" s="87">
        <v>4.54</v>
      </c>
      <c r="AT33" s="115">
        <v>45636</v>
      </c>
      <c r="AU33" s="84"/>
      <c r="AV33" s="84"/>
      <c r="AW33" s="1">
        <v>28.999999999883585</v>
      </c>
      <c r="AX33" s="87">
        <v>22.59</v>
      </c>
      <c r="AY33" s="87">
        <v>9.3160000000000007</v>
      </c>
      <c r="AZ33" s="87">
        <v>4.6900000000000004</v>
      </c>
      <c r="BL33" s="85"/>
      <c r="BM33" s="85"/>
      <c r="BN33" s="85"/>
    </row>
    <row r="34" spans="1:66" x14ac:dyDescent="0.25">
      <c r="A34" s="83">
        <v>45598</v>
      </c>
      <c r="B34" s="83"/>
      <c r="C34" s="87"/>
      <c r="D34" s="87">
        <v>6</v>
      </c>
      <c r="E34" s="87">
        <v>10.4025</v>
      </c>
      <c r="F34" s="87">
        <v>5.1464999999999996</v>
      </c>
      <c r="G34" s="87">
        <v>5.2629999999999999</v>
      </c>
      <c r="I34" s="87"/>
      <c r="J34" s="87"/>
      <c r="U34" s="87"/>
      <c r="V34" s="87"/>
      <c r="W34" s="87"/>
      <c r="X34" s="83">
        <v>45615</v>
      </c>
      <c r="Y34" s="83"/>
      <c r="Z34" s="83"/>
      <c r="AA34" s="87">
        <v>6</v>
      </c>
      <c r="AB34" s="87">
        <v>17.0075</v>
      </c>
      <c r="AC34" s="87">
        <v>10.789</v>
      </c>
      <c r="AD34" s="87">
        <v>4.66</v>
      </c>
      <c r="AT34" s="115">
        <v>45636</v>
      </c>
      <c r="AV34" s="84"/>
      <c r="AW34" s="1">
        <v>30</v>
      </c>
      <c r="AX34" s="87">
        <v>22.49</v>
      </c>
      <c r="AY34" s="87">
        <v>9.202</v>
      </c>
      <c r="AZ34" s="87">
        <v>4.2160000000000002</v>
      </c>
      <c r="BL34" s="85"/>
      <c r="BM34" s="85"/>
      <c r="BN34" s="85"/>
    </row>
    <row r="35" spans="1:66" x14ac:dyDescent="0.25">
      <c r="A35" s="83">
        <v>45598</v>
      </c>
      <c r="B35" s="83"/>
      <c r="C35" s="87"/>
      <c r="D35" s="87">
        <v>7</v>
      </c>
      <c r="E35" s="87">
        <v>11.6465</v>
      </c>
      <c r="F35" s="87">
        <v>5.3970000000000002</v>
      </c>
      <c r="G35" s="87">
        <v>6.258</v>
      </c>
      <c r="I35" s="87"/>
      <c r="J35" s="87"/>
      <c r="U35" s="87"/>
      <c r="V35" s="87"/>
      <c r="W35" s="87"/>
      <c r="X35" s="83">
        <v>45615</v>
      </c>
      <c r="Y35" s="83"/>
      <c r="Z35" s="83"/>
      <c r="AA35" s="87">
        <v>7</v>
      </c>
      <c r="AB35" s="87">
        <v>17.440999999999999</v>
      </c>
      <c r="AC35" s="87">
        <v>11.507999999999999</v>
      </c>
      <c r="AD35" s="87">
        <v>5.1619999999999999</v>
      </c>
      <c r="AT35" s="115">
        <v>45636</v>
      </c>
      <c r="AV35" s="84"/>
      <c r="AW35" s="1">
        <v>31.000000000116415</v>
      </c>
      <c r="AX35" s="87">
        <v>22.407</v>
      </c>
      <c r="AY35" s="87">
        <v>9.0709999999999997</v>
      </c>
      <c r="AZ35" s="87">
        <v>4.218</v>
      </c>
      <c r="BL35" s="85"/>
      <c r="BM35" s="85"/>
      <c r="BN35" s="85"/>
    </row>
    <row r="36" spans="1:66" x14ac:dyDescent="0.25">
      <c r="A36" s="83">
        <v>45598</v>
      </c>
      <c r="B36" s="83"/>
      <c r="C36" s="87"/>
      <c r="D36" s="87">
        <v>8</v>
      </c>
      <c r="E36" s="87">
        <v>12.224</v>
      </c>
      <c r="F36" s="87">
        <v>5.4954999999999998</v>
      </c>
      <c r="G36" s="87">
        <v>6.4050000000000002</v>
      </c>
      <c r="I36" s="87"/>
      <c r="J36" s="87"/>
      <c r="U36" s="87"/>
      <c r="V36" s="87"/>
      <c r="W36" s="87"/>
      <c r="X36" s="83">
        <v>45615</v>
      </c>
      <c r="Y36" s="83"/>
      <c r="Z36" s="83"/>
      <c r="AA36" s="87">
        <v>8</v>
      </c>
      <c r="AB36" s="87">
        <v>17.713999999999999</v>
      </c>
      <c r="AC36" s="87">
        <v>11.939500000000001</v>
      </c>
      <c r="AD36" s="87">
        <v>5.298</v>
      </c>
      <c r="AT36" s="115">
        <v>45636</v>
      </c>
      <c r="AV36" s="84"/>
      <c r="AW36" s="1">
        <v>31.999999999883585</v>
      </c>
      <c r="AX36" s="87">
        <v>21.789000000000001</v>
      </c>
      <c r="AY36" s="87">
        <v>8.8030000000000008</v>
      </c>
      <c r="AZ36" s="87">
        <v>5.2</v>
      </c>
      <c r="BL36" s="85"/>
      <c r="BM36" s="85"/>
      <c r="BN36" s="85"/>
    </row>
    <row r="37" spans="1:66" x14ac:dyDescent="0.25">
      <c r="A37" s="83">
        <v>45598</v>
      </c>
      <c r="B37" s="83"/>
      <c r="C37" s="87"/>
      <c r="D37" s="87">
        <v>9</v>
      </c>
      <c r="E37" s="87">
        <v>11.778499999999999</v>
      </c>
      <c r="F37" s="87">
        <v>6.0510000000000002</v>
      </c>
      <c r="G37" s="87">
        <v>6.35</v>
      </c>
      <c r="I37" s="87"/>
      <c r="J37" s="87"/>
      <c r="U37" s="87"/>
      <c r="V37" s="87"/>
      <c r="W37" s="87"/>
      <c r="X37" s="83">
        <v>45615</v>
      </c>
      <c r="Y37" s="83"/>
      <c r="Z37" s="83"/>
      <c r="AA37" s="87">
        <v>9</v>
      </c>
      <c r="AB37" s="87">
        <v>18.082000000000001</v>
      </c>
      <c r="AC37" s="87">
        <v>11.438499999999999</v>
      </c>
      <c r="AD37" s="87">
        <v>5.4930000000000003</v>
      </c>
      <c r="AT37" s="115">
        <v>45636</v>
      </c>
      <c r="AV37" s="84"/>
      <c r="AW37" s="1">
        <v>33</v>
      </c>
      <c r="AX37" s="87">
        <v>22.228999999999999</v>
      </c>
      <c r="AY37" s="87">
        <v>8.5920000000000005</v>
      </c>
      <c r="AZ37" s="87">
        <v>5.2480000000000002</v>
      </c>
      <c r="BL37" s="85"/>
      <c r="BM37" s="85"/>
      <c r="BN37" s="85"/>
    </row>
    <row r="38" spans="1:66" x14ac:dyDescent="0.25">
      <c r="A38" s="83">
        <v>45598</v>
      </c>
      <c r="B38" s="83"/>
      <c r="C38" s="87"/>
      <c r="D38" s="87">
        <v>10</v>
      </c>
      <c r="E38" s="87">
        <v>12.3865</v>
      </c>
      <c r="F38" s="87">
        <v>5.9189999999999996</v>
      </c>
      <c r="G38" s="87">
        <v>6.4089999999999998</v>
      </c>
      <c r="I38" s="87"/>
      <c r="J38" s="87"/>
      <c r="U38" s="87"/>
      <c r="V38" s="87"/>
      <c r="W38" s="87"/>
      <c r="X38" s="83">
        <v>45615</v>
      </c>
      <c r="Y38" s="83"/>
      <c r="Z38" s="83"/>
      <c r="AA38" s="87">
        <v>10</v>
      </c>
      <c r="AB38" s="87">
        <v>18.41</v>
      </c>
      <c r="AC38" s="87">
        <v>10.772500000000001</v>
      </c>
      <c r="AD38" s="87">
        <v>5.7960000000000003</v>
      </c>
      <c r="AT38" s="115">
        <v>45636</v>
      </c>
      <c r="AU38" s="84"/>
      <c r="AV38" s="84"/>
      <c r="AW38" s="1">
        <v>34.000000000116415</v>
      </c>
      <c r="AX38" s="87">
        <v>21.809000000000001</v>
      </c>
      <c r="AY38" s="87">
        <v>8.2789999999999999</v>
      </c>
      <c r="AZ38" s="87">
        <v>4.8920000000000003</v>
      </c>
      <c r="BL38" s="85"/>
      <c r="BM38" s="85"/>
      <c r="BN38" s="85"/>
    </row>
    <row r="39" spans="1:66" x14ac:dyDescent="0.25">
      <c r="A39" s="83">
        <v>45598</v>
      </c>
      <c r="B39" s="83"/>
      <c r="C39" s="87"/>
      <c r="D39" s="87">
        <v>11</v>
      </c>
      <c r="E39" s="87">
        <v>13.150499999999999</v>
      </c>
      <c r="F39" s="87">
        <v>5.8085000000000004</v>
      </c>
      <c r="G39" s="87">
        <v>6.0010000000000003</v>
      </c>
      <c r="I39" s="87"/>
      <c r="J39" s="87"/>
      <c r="U39" s="87"/>
      <c r="V39" s="87"/>
      <c r="W39" s="87"/>
      <c r="X39" s="83">
        <v>45615</v>
      </c>
      <c r="Y39" s="83"/>
      <c r="Z39" s="83"/>
      <c r="AA39" s="87">
        <v>11</v>
      </c>
      <c r="AB39" s="87">
        <v>18.32</v>
      </c>
      <c r="AC39" s="87">
        <v>10.7545</v>
      </c>
      <c r="AD39" s="87">
        <v>6.0030000000000001</v>
      </c>
      <c r="AT39" s="115">
        <v>45636</v>
      </c>
      <c r="AU39" s="84"/>
      <c r="AV39" s="84"/>
      <c r="AW39" s="1">
        <v>34.999999999883585</v>
      </c>
      <c r="AX39" s="87">
        <v>22.193999999999999</v>
      </c>
      <c r="AY39" s="87">
        <v>7.9459999999999997</v>
      </c>
      <c r="AZ39" s="87">
        <v>4.8940000000000001</v>
      </c>
      <c r="BL39" s="85"/>
      <c r="BM39" s="85"/>
      <c r="BN39" s="85"/>
    </row>
    <row r="40" spans="1:66" x14ac:dyDescent="0.25">
      <c r="A40" s="83">
        <v>45598</v>
      </c>
      <c r="B40" s="83"/>
      <c r="C40" s="87"/>
      <c r="D40" s="87">
        <v>12</v>
      </c>
      <c r="E40" s="87">
        <v>14.5275</v>
      </c>
      <c r="F40" s="87">
        <v>5.5209999999999999</v>
      </c>
      <c r="G40" s="87">
        <v>4.766</v>
      </c>
      <c r="I40" s="87"/>
      <c r="J40" s="87"/>
      <c r="U40" s="87"/>
      <c r="V40" s="87"/>
      <c r="W40" s="87"/>
      <c r="X40" s="83">
        <v>45615</v>
      </c>
      <c r="Y40" s="83"/>
      <c r="Z40" s="83"/>
      <c r="AA40" s="87">
        <v>12</v>
      </c>
      <c r="AB40" s="87">
        <v>18.2685</v>
      </c>
      <c r="AC40" s="87">
        <v>11.44</v>
      </c>
      <c r="AD40" s="87">
        <v>5.4950000000000001</v>
      </c>
      <c r="AT40" s="115">
        <v>45636</v>
      </c>
      <c r="AU40" s="84"/>
      <c r="AV40" s="84"/>
      <c r="AW40" s="1">
        <v>36</v>
      </c>
      <c r="AX40" s="87">
        <v>22.808</v>
      </c>
      <c r="AY40" s="87">
        <v>7.7510000000000003</v>
      </c>
      <c r="AZ40" s="87">
        <v>4.9720000000000004</v>
      </c>
      <c r="BL40" s="85"/>
      <c r="BM40" s="85"/>
      <c r="BN40" s="85"/>
    </row>
    <row r="41" spans="1:66" x14ac:dyDescent="0.25">
      <c r="A41" s="83">
        <v>45598</v>
      </c>
      <c r="B41" s="83"/>
      <c r="C41" s="87"/>
      <c r="D41" s="87">
        <v>13</v>
      </c>
      <c r="E41" s="87">
        <v>16.703499999999998</v>
      </c>
      <c r="F41" s="87">
        <v>5.2314999999999996</v>
      </c>
      <c r="G41" s="87">
        <v>4.0679999999999996</v>
      </c>
      <c r="I41" s="87"/>
      <c r="J41" s="87"/>
      <c r="U41" s="87"/>
      <c r="V41" s="87"/>
      <c r="W41" s="87"/>
      <c r="X41" s="83">
        <v>45615</v>
      </c>
      <c r="Y41" s="83"/>
      <c r="Z41" s="83">
        <v>45615</v>
      </c>
      <c r="AA41" s="87">
        <v>13</v>
      </c>
      <c r="AB41" s="87">
        <v>18.293500000000002</v>
      </c>
      <c r="AC41" s="87">
        <v>11.891999999999999</v>
      </c>
      <c r="AD41" s="87">
        <v>4.8479999999999999</v>
      </c>
      <c r="AT41" s="115">
        <v>45636</v>
      </c>
      <c r="AU41" s="84"/>
      <c r="AV41" s="84"/>
      <c r="AW41" s="1">
        <v>37.000000000116415</v>
      </c>
      <c r="AX41" s="87">
        <v>22.963000000000001</v>
      </c>
      <c r="AY41" s="87">
        <v>7.6779999999999999</v>
      </c>
      <c r="AZ41" s="87">
        <v>4.9619999999999997</v>
      </c>
      <c r="BL41" s="85"/>
      <c r="BM41" s="85"/>
      <c r="BN41" s="85"/>
    </row>
    <row r="42" spans="1:66" x14ac:dyDescent="0.25">
      <c r="A42" s="83">
        <v>45598</v>
      </c>
      <c r="B42" s="83"/>
      <c r="C42" s="83">
        <v>45598</v>
      </c>
      <c r="D42" s="87">
        <v>14</v>
      </c>
      <c r="E42" s="87">
        <v>17.620999999999999</v>
      </c>
      <c r="F42" s="87">
        <v>4.9855</v>
      </c>
      <c r="G42" s="87">
        <v>4.1769999999999996</v>
      </c>
      <c r="I42" s="87"/>
      <c r="J42" s="87"/>
      <c r="U42" s="87"/>
      <c r="V42" s="87"/>
      <c r="W42" s="87"/>
      <c r="X42" s="83">
        <v>45615</v>
      </c>
      <c r="Y42" s="83">
        <v>45615</v>
      </c>
      <c r="Z42" s="83"/>
      <c r="AA42" s="87">
        <v>14</v>
      </c>
      <c r="AB42" s="87">
        <v>18.2545</v>
      </c>
      <c r="AC42" s="87">
        <v>13.5975</v>
      </c>
      <c r="AD42" s="87">
        <v>4.8010000000000002</v>
      </c>
      <c r="AT42" s="115">
        <v>45636</v>
      </c>
      <c r="AU42" s="84"/>
      <c r="AV42" s="84"/>
      <c r="AW42" s="1">
        <v>37.999999999883585</v>
      </c>
      <c r="AX42" s="87">
        <v>22.713999999999999</v>
      </c>
      <c r="AY42" s="87">
        <v>7.577</v>
      </c>
      <c r="AZ42" s="87">
        <v>4.79</v>
      </c>
      <c r="BL42" s="85"/>
      <c r="BM42" s="85"/>
      <c r="BN42" s="85"/>
    </row>
    <row r="43" spans="1:66" x14ac:dyDescent="0.25">
      <c r="A43" s="83">
        <v>45598</v>
      </c>
      <c r="B43" s="83">
        <v>45598</v>
      </c>
      <c r="C43" s="87"/>
      <c r="D43" s="87">
        <v>15</v>
      </c>
      <c r="E43" s="87">
        <v>18.393999999999998</v>
      </c>
      <c r="F43" s="87">
        <v>4.7234999999999996</v>
      </c>
      <c r="G43" s="87">
        <v>4.24</v>
      </c>
      <c r="I43" s="87"/>
      <c r="J43" s="87"/>
      <c r="U43" s="87"/>
      <c r="V43" s="87"/>
      <c r="W43" s="87"/>
      <c r="X43" s="83">
        <v>45615</v>
      </c>
      <c r="Y43" s="83">
        <v>45615</v>
      </c>
      <c r="Z43" s="83"/>
      <c r="AA43" s="87">
        <v>15</v>
      </c>
      <c r="AB43" s="87">
        <v>18.156500000000001</v>
      </c>
      <c r="AC43" s="87">
        <v>15.1945</v>
      </c>
      <c r="AD43" s="87">
        <v>4.3460000000000001</v>
      </c>
      <c r="AT43" s="115">
        <v>45636</v>
      </c>
      <c r="AU43" s="84"/>
      <c r="AV43" s="84"/>
      <c r="AW43" s="1">
        <v>39</v>
      </c>
      <c r="AX43" s="87">
        <v>22.611000000000001</v>
      </c>
      <c r="AY43" s="87">
        <v>7.2350000000000003</v>
      </c>
      <c r="AZ43" s="87">
        <v>4.766</v>
      </c>
      <c r="BL43" s="85"/>
      <c r="BM43" s="85"/>
      <c r="BN43" s="85"/>
    </row>
    <row r="44" spans="1:66" x14ac:dyDescent="0.25">
      <c r="A44" s="83">
        <v>45598</v>
      </c>
      <c r="B44" s="83">
        <v>45598</v>
      </c>
      <c r="C44" s="87"/>
      <c r="D44" s="87">
        <v>16</v>
      </c>
      <c r="E44" s="87">
        <v>18.5885</v>
      </c>
      <c r="F44" s="87">
        <v>4.4915000000000003</v>
      </c>
      <c r="G44" s="87">
        <v>4.1440000000000001</v>
      </c>
      <c r="I44" s="87"/>
      <c r="J44" s="87"/>
      <c r="U44" s="87"/>
      <c r="V44" s="87"/>
      <c r="W44" s="87"/>
      <c r="X44" s="83">
        <v>45615</v>
      </c>
      <c r="Y44" s="83">
        <v>45615</v>
      </c>
      <c r="Z44" s="83"/>
      <c r="AA44" s="87">
        <v>16</v>
      </c>
      <c r="AB44" s="87">
        <v>16.783000000000001</v>
      </c>
      <c r="AC44" s="87">
        <v>16.3125</v>
      </c>
      <c r="AD44" s="87">
        <v>3.9319999999999999</v>
      </c>
      <c r="AT44" s="115">
        <v>45636</v>
      </c>
      <c r="AU44" s="84"/>
      <c r="AV44" s="84"/>
      <c r="AW44" s="1">
        <v>40.000000000116415</v>
      </c>
      <c r="AX44" s="87">
        <v>22.452999999999999</v>
      </c>
      <c r="AY44" s="87">
        <v>7.101</v>
      </c>
      <c r="AZ44" s="87">
        <v>4.3579999999999997</v>
      </c>
      <c r="BL44" s="85"/>
      <c r="BM44" s="85"/>
      <c r="BN44" s="85"/>
    </row>
    <row r="45" spans="1:66" x14ac:dyDescent="0.25">
      <c r="A45" s="83">
        <v>45598</v>
      </c>
      <c r="B45" s="83">
        <v>45598</v>
      </c>
      <c r="C45" s="87"/>
      <c r="D45" s="87">
        <v>17</v>
      </c>
      <c r="E45" s="87">
        <v>18.018000000000001</v>
      </c>
      <c r="F45" s="87">
        <v>4.3819999999999997</v>
      </c>
      <c r="G45" s="87">
        <v>3.9180000000000001</v>
      </c>
      <c r="I45" s="87"/>
      <c r="J45" s="87"/>
      <c r="U45" s="87"/>
      <c r="V45" s="87"/>
      <c r="W45" s="87"/>
      <c r="X45" s="83">
        <v>45615</v>
      </c>
      <c r="Y45" s="83">
        <v>45615</v>
      </c>
      <c r="Z45" s="83"/>
      <c r="AA45" s="87">
        <v>17</v>
      </c>
      <c r="AB45" s="87">
        <v>14.7735</v>
      </c>
      <c r="AC45" s="87">
        <v>16.8095</v>
      </c>
      <c r="AD45" s="87">
        <v>4.9450000000000003</v>
      </c>
      <c r="AT45" s="115">
        <v>45636</v>
      </c>
      <c r="AU45" s="84"/>
      <c r="AV45" s="84"/>
      <c r="AW45" s="1">
        <v>40.999999999883585</v>
      </c>
      <c r="AX45" s="87">
        <v>21.945</v>
      </c>
      <c r="AY45" s="87">
        <v>6.9560000000000004</v>
      </c>
      <c r="AZ45" s="87">
        <v>4.2560000000000002</v>
      </c>
      <c r="BL45" s="85"/>
      <c r="BM45" s="85"/>
      <c r="BN45" s="85"/>
    </row>
    <row r="46" spans="1:66" x14ac:dyDescent="0.25">
      <c r="A46" s="83">
        <v>45598</v>
      </c>
      <c r="B46" s="83">
        <v>45598</v>
      </c>
      <c r="C46" s="87"/>
      <c r="D46" s="87">
        <v>18</v>
      </c>
      <c r="E46" s="87">
        <v>16.981999999999999</v>
      </c>
      <c r="F46" s="87">
        <v>4.4504999999999999</v>
      </c>
      <c r="G46" s="87">
        <v>4.133</v>
      </c>
      <c r="I46" s="87"/>
      <c r="J46" s="87"/>
      <c r="U46" s="87"/>
      <c r="V46" s="87"/>
      <c r="W46" s="87"/>
      <c r="X46" s="83">
        <v>45615</v>
      </c>
      <c r="Y46" s="83"/>
      <c r="Z46" s="83"/>
      <c r="AA46" s="87">
        <v>18</v>
      </c>
      <c r="AB46" s="87">
        <v>13.29</v>
      </c>
      <c r="AC46" s="87">
        <v>16.637</v>
      </c>
      <c r="AD46" s="87">
        <v>5.9539999999999997</v>
      </c>
      <c r="AT46" s="115">
        <v>45636</v>
      </c>
      <c r="AU46" s="84"/>
      <c r="AV46" s="84"/>
      <c r="AW46" s="1">
        <v>42</v>
      </c>
      <c r="AX46" s="87">
        <v>22.001000000000001</v>
      </c>
      <c r="AY46" s="87">
        <v>6.702</v>
      </c>
      <c r="AZ46" s="87">
        <v>2.83</v>
      </c>
      <c r="BL46" s="85"/>
      <c r="BM46" s="85"/>
      <c r="BN46" s="85"/>
    </row>
    <row r="47" spans="1:66" x14ac:dyDescent="0.25">
      <c r="A47" s="83">
        <v>45598</v>
      </c>
      <c r="B47" s="83">
        <v>45598</v>
      </c>
      <c r="C47" s="87"/>
      <c r="D47" s="87">
        <v>19</v>
      </c>
      <c r="E47" s="87">
        <v>14.551</v>
      </c>
      <c r="F47" s="87">
        <v>4.1760000000000002</v>
      </c>
      <c r="G47" s="87">
        <v>4.8529999999999998</v>
      </c>
      <c r="I47" s="87"/>
      <c r="J47" s="87"/>
      <c r="U47" s="87"/>
      <c r="V47" s="87"/>
      <c r="W47" s="87"/>
      <c r="X47" s="83">
        <v>45615</v>
      </c>
      <c r="Y47" s="83"/>
      <c r="Z47" s="83"/>
      <c r="AA47" s="87">
        <v>19</v>
      </c>
      <c r="AB47" s="87">
        <v>10.2705</v>
      </c>
      <c r="AC47" s="87">
        <v>16.478999999999999</v>
      </c>
      <c r="AD47" s="87">
        <v>6.2</v>
      </c>
      <c r="AT47" s="115">
        <v>45636</v>
      </c>
      <c r="AU47" s="84"/>
      <c r="AV47" s="84"/>
      <c r="AW47" s="1">
        <v>43.000000000116415</v>
      </c>
      <c r="AX47" s="87">
        <v>21.713999999999999</v>
      </c>
      <c r="AY47" s="87">
        <v>6.492</v>
      </c>
      <c r="AZ47" s="87">
        <v>2.1739999999999999</v>
      </c>
      <c r="BL47" s="85"/>
      <c r="BM47" s="85"/>
      <c r="BN47" s="85"/>
    </row>
    <row r="48" spans="1:66" x14ac:dyDescent="0.25">
      <c r="A48" s="83">
        <v>45598</v>
      </c>
      <c r="B48" s="83"/>
      <c r="C48" s="87"/>
      <c r="D48" s="87">
        <v>20</v>
      </c>
      <c r="E48" s="87">
        <v>12.234500000000001</v>
      </c>
      <c r="F48" s="87">
        <v>4.0095000000000001</v>
      </c>
      <c r="G48" s="87">
        <v>5.3970000000000002</v>
      </c>
      <c r="I48" s="87"/>
      <c r="J48" s="87"/>
      <c r="U48" s="87"/>
      <c r="V48" s="87"/>
      <c r="W48" s="87"/>
      <c r="X48" s="83">
        <v>45615</v>
      </c>
      <c r="Y48" s="83"/>
      <c r="Z48" s="83"/>
      <c r="AA48" s="87">
        <v>20</v>
      </c>
      <c r="AB48" s="87">
        <v>6.2670000000000003</v>
      </c>
      <c r="AC48" s="87">
        <v>16.362500000000001</v>
      </c>
      <c r="AD48" s="87">
        <v>6.6820000000000004</v>
      </c>
      <c r="AT48" s="115">
        <v>45636</v>
      </c>
      <c r="AU48" s="84"/>
      <c r="AV48" s="84"/>
      <c r="AW48" s="1">
        <v>43.999999999883585</v>
      </c>
      <c r="AX48" s="87">
        <v>21.257999999999999</v>
      </c>
      <c r="AY48" s="87">
        <v>6.359</v>
      </c>
      <c r="AZ48" s="87">
        <v>1.3979999999999999</v>
      </c>
      <c r="BL48" s="85"/>
      <c r="BM48" s="85"/>
      <c r="BN48" s="85"/>
    </row>
    <row r="49" spans="1:66" x14ac:dyDescent="0.25">
      <c r="A49" s="83">
        <v>45598</v>
      </c>
      <c r="B49" s="83"/>
      <c r="C49" s="87"/>
      <c r="D49" s="87">
        <v>21</v>
      </c>
      <c r="E49" s="87">
        <v>9.4870000000000001</v>
      </c>
      <c r="F49" s="87">
        <v>4.0054999999999996</v>
      </c>
      <c r="G49" s="87">
        <v>5.9089999999999998</v>
      </c>
      <c r="I49" s="87"/>
      <c r="J49" s="87"/>
      <c r="U49" s="87"/>
      <c r="V49" s="87"/>
      <c r="W49" s="87"/>
      <c r="X49" s="83">
        <v>45615</v>
      </c>
      <c r="Y49" s="83"/>
      <c r="Z49" s="83"/>
      <c r="AA49" s="87">
        <v>21</v>
      </c>
      <c r="AB49" s="87">
        <v>4.1544999999999996</v>
      </c>
      <c r="AC49" s="87">
        <v>15.5845</v>
      </c>
      <c r="AD49" s="87">
        <v>6.4139999999999997</v>
      </c>
      <c r="AT49" s="115">
        <v>45636</v>
      </c>
      <c r="AU49" s="84"/>
      <c r="AV49" s="84"/>
      <c r="AW49" s="1">
        <v>45</v>
      </c>
      <c r="AX49" s="87">
        <v>20.434999999999999</v>
      </c>
      <c r="AY49" s="87">
        <v>6.1769999999999996</v>
      </c>
      <c r="AZ49" s="87">
        <v>1.3979999999999999</v>
      </c>
      <c r="BL49" s="85"/>
      <c r="BM49" s="85"/>
      <c r="BN49" s="85"/>
    </row>
    <row r="50" spans="1:66" x14ac:dyDescent="0.25">
      <c r="A50" s="83">
        <v>45598</v>
      </c>
      <c r="B50" s="83"/>
      <c r="C50" s="87"/>
      <c r="D50" s="87">
        <v>22</v>
      </c>
      <c r="E50" s="87">
        <v>8.1464999999999996</v>
      </c>
      <c r="F50" s="87">
        <v>3.67</v>
      </c>
      <c r="G50" s="87">
        <v>6.2690000000000001</v>
      </c>
      <c r="I50" s="87"/>
      <c r="J50" s="87"/>
      <c r="U50" s="87"/>
      <c r="V50" s="87"/>
      <c r="W50" s="87"/>
      <c r="X50" s="83">
        <v>45615</v>
      </c>
      <c r="Y50" s="83"/>
      <c r="Z50" s="83"/>
      <c r="AA50" s="87">
        <v>22</v>
      </c>
      <c r="AB50" s="87">
        <v>3.7294999999999998</v>
      </c>
      <c r="AC50" s="87">
        <v>15.343</v>
      </c>
      <c r="AD50" s="87">
        <v>6.23</v>
      </c>
      <c r="AT50" s="115">
        <v>45636</v>
      </c>
      <c r="AU50" s="84"/>
      <c r="AV50" s="84"/>
      <c r="AW50" s="1">
        <v>46.000000000116415</v>
      </c>
      <c r="AX50" s="87">
        <v>20.675000000000001</v>
      </c>
      <c r="AY50" s="87">
        <v>5.9960000000000004</v>
      </c>
      <c r="AZ50" s="87">
        <v>1.3979999999999999</v>
      </c>
      <c r="BL50" s="85"/>
      <c r="BM50" s="85"/>
      <c r="BN50" s="85"/>
    </row>
    <row r="51" spans="1:66" x14ac:dyDescent="0.25">
      <c r="A51" s="83">
        <v>45598</v>
      </c>
      <c r="B51" s="83"/>
      <c r="C51" s="87"/>
      <c r="D51" s="87">
        <v>23</v>
      </c>
      <c r="E51" s="87">
        <v>7.9930000000000003</v>
      </c>
      <c r="F51" s="87">
        <v>3.4735</v>
      </c>
      <c r="G51" s="87">
        <v>6.3789999999999996</v>
      </c>
      <c r="I51" s="87"/>
      <c r="J51" s="87"/>
      <c r="U51" s="87"/>
      <c r="V51" s="87"/>
      <c r="W51" s="87"/>
      <c r="X51" s="83">
        <v>45615</v>
      </c>
      <c r="Y51" s="83"/>
      <c r="Z51" s="83"/>
      <c r="AA51" s="87">
        <v>23</v>
      </c>
      <c r="AB51" s="87">
        <v>3.6640000000000001</v>
      </c>
      <c r="AC51" s="87">
        <v>15.522</v>
      </c>
      <c r="AD51" s="87">
        <v>6.6269999999999998</v>
      </c>
      <c r="AT51" s="115">
        <v>45636</v>
      </c>
      <c r="AU51" s="84"/>
      <c r="AV51" s="84"/>
      <c r="AW51" s="1">
        <v>46.999999999883585</v>
      </c>
      <c r="AX51" s="87">
        <v>20.597999999999999</v>
      </c>
      <c r="AY51" s="87">
        <v>5.7729999999999997</v>
      </c>
      <c r="AZ51" s="87">
        <v>1.3979999999999999</v>
      </c>
      <c r="BL51" s="85"/>
      <c r="BM51" s="85"/>
      <c r="BN51" s="85"/>
    </row>
    <row r="52" spans="1:66" x14ac:dyDescent="0.25">
      <c r="A52" s="83">
        <v>45599</v>
      </c>
      <c r="B52" s="83"/>
      <c r="C52" s="87"/>
      <c r="D52" s="87">
        <v>0</v>
      </c>
      <c r="E52" s="87">
        <v>7.569</v>
      </c>
      <c r="F52" s="87">
        <v>3.1844999999999999</v>
      </c>
      <c r="G52" s="87">
        <v>6.3879999999999999</v>
      </c>
      <c r="I52" s="87"/>
      <c r="J52" s="87"/>
      <c r="U52" s="87"/>
      <c r="V52" s="87"/>
      <c r="W52" s="87"/>
      <c r="X52" s="83">
        <v>45616</v>
      </c>
      <c r="Y52" s="83"/>
      <c r="Z52" s="83"/>
      <c r="AA52" s="87">
        <v>0</v>
      </c>
      <c r="AB52" s="87">
        <v>3.8</v>
      </c>
      <c r="AC52" s="87">
        <v>15.236499999999999</v>
      </c>
      <c r="AD52" s="87">
        <v>6.718</v>
      </c>
      <c r="AT52" s="115">
        <v>45637</v>
      </c>
      <c r="AU52" s="84"/>
      <c r="AV52" s="84"/>
      <c r="AW52" s="1">
        <v>0</v>
      </c>
      <c r="AX52" s="87">
        <v>20.885999999999999</v>
      </c>
      <c r="AY52" s="87">
        <v>5.6120000000000001</v>
      </c>
      <c r="AZ52" s="87">
        <v>1.3979999999999999</v>
      </c>
      <c r="BL52" s="85"/>
      <c r="BM52" s="85"/>
      <c r="BN52" s="85"/>
    </row>
    <row r="53" spans="1:66" x14ac:dyDescent="0.25">
      <c r="A53" s="83">
        <v>45599</v>
      </c>
      <c r="B53" s="83"/>
      <c r="C53" s="87"/>
      <c r="D53" s="87">
        <v>1</v>
      </c>
      <c r="E53" s="87">
        <v>7.6805000000000003</v>
      </c>
      <c r="F53" s="87">
        <v>2.8984999999999999</v>
      </c>
      <c r="G53" s="87">
        <v>6.2510000000000003</v>
      </c>
      <c r="I53" s="87"/>
      <c r="J53" s="87"/>
      <c r="U53" s="87"/>
      <c r="V53" s="87"/>
      <c r="W53" s="87"/>
      <c r="X53" s="83">
        <v>45616</v>
      </c>
      <c r="Y53" s="83"/>
      <c r="Z53" s="83"/>
      <c r="AA53" s="87">
        <v>1</v>
      </c>
      <c r="AB53" s="87">
        <v>4.0720000000000001</v>
      </c>
      <c r="AC53" s="87">
        <v>14.842000000000001</v>
      </c>
      <c r="AD53" s="87">
        <v>6.4660000000000002</v>
      </c>
      <c r="AT53" s="115">
        <v>45637</v>
      </c>
      <c r="AU53" s="84"/>
      <c r="AV53" s="84"/>
      <c r="AW53" s="1">
        <v>1.0000000001164153</v>
      </c>
      <c r="AX53" s="87">
        <v>21</v>
      </c>
      <c r="AY53" s="87">
        <v>5.5640000000000001</v>
      </c>
      <c r="AZ53" s="87">
        <v>1.3979999999999999</v>
      </c>
      <c r="BL53" s="85"/>
      <c r="BM53" s="85"/>
      <c r="BN53" s="85"/>
    </row>
    <row r="54" spans="1:66" x14ac:dyDescent="0.25">
      <c r="A54" s="83">
        <v>45599</v>
      </c>
      <c r="B54" s="83"/>
      <c r="C54" s="87"/>
      <c r="D54" s="87">
        <v>2</v>
      </c>
      <c r="E54" s="87">
        <v>7.6769999999999996</v>
      </c>
      <c r="F54" s="87">
        <v>2.8955000000000002</v>
      </c>
      <c r="G54" s="87">
        <v>6.0039999999999996</v>
      </c>
      <c r="I54" s="87"/>
      <c r="J54" s="87"/>
      <c r="U54" s="87"/>
      <c r="V54" s="87"/>
      <c r="W54" s="87"/>
      <c r="X54" s="83">
        <v>45616</v>
      </c>
      <c r="Y54" s="83"/>
      <c r="Z54" s="83"/>
      <c r="AA54" s="87">
        <v>2</v>
      </c>
      <c r="AB54" s="87">
        <v>3.5979999999999999</v>
      </c>
      <c r="AC54" s="87">
        <v>16.0685</v>
      </c>
      <c r="AD54" s="87">
        <v>5.7</v>
      </c>
      <c r="AT54" s="115">
        <v>45637</v>
      </c>
      <c r="AU54" s="84"/>
      <c r="AV54" s="84"/>
      <c r="AW54" s="1">
        <v>1.9999999998835847</v>
      </c>
      <c r="AX54" s="87">
        <v>20.914000000000001</v>
      </c>
      <c r="AY54" s="87">
        <v>5.5049999999999999</v>
      </c>
      <c r="AZ54" s="87">
        <v>1.3979999999999999</v>
      </c>
      <c r="BL54" s="85"/>
      <c r="BM54" s="85"/>
      <c r="BN54" s="85"/>
    </row>
    <row r="55" spans="1:66" x14ac:dyDescent="0.25">
      <c r="A55" s="83">
        <v>45599</v>
      </c>
      <c r="B55" s="83"/>
      <c r="C55" s="87"/>
      <c r="D55" s="87">
        <v>3</v>
      </c>
      <c r="E55" s="87">
        <v>7.8994999999999997</v>
      </c>
      <c r="F55" s="87">
        <v>2.5465</v>
      </c>
      <c r="G55" s="87">
        <v>5.6340000000000003</v>
      </c>
      <c r="I55" s="87"/>
      <c r="J55" s="87"/>
      <c r="U55" s="87"/>
      <c r="V55" s="87"/>
      <c r="W55" s="87"/>
      <c r="X55" s="83">
        <v>45616</v>
      </c>
      <c r="Y55" s="83"/>
      <c r="Z55" s="83"/>
      <c r="AA55" s="87">
        <v>3</v>
      </c>
      <c r="AB55" s="87">
        <v>3.54</v>
      </c>
      <c r="AC55" s="87">
        <v>16.248999999999999</v>
      </c>
      <c r="AD55" s="87">
        <v>4.3659999999999997</v>
      </c>
      <c r="AT55" s="115">
        <v>45637</v>
      </c>
      <c r="AU55" s="84"/>
      <c r="AV55" s="84"/>
      <c r="AW55" s="1">
        <v>3</v>
      </c>
      <c r="AX55" s="87">
        <v>20.704000000000001</v>
      </c>
      <c r="AY55" s="87">
        <v>5.4409999999999998</v>
      </c>
      <c r="AZ55" s="87">
        <v>1.3979999999999999</v>
      </c>
      <c r="BL55" s="85"/>
      <c r="BM55" s="85"/>
      <c r="BN55" s="85"/>
    </row>
    <row r="56" spans="1:66" x14ac:dyDescent="0.25">
      <c r="A56" s="83">
        <v>45599</v>
      </c>
      <c r="B56" s="83"/>
      <c r="C56" s="87"/>
      <c r="D56" s="87">
        <v>4</v>
      </c>
      <c r="E56" s="87">
        <v>8.1925000000000008</v>
      </c>
      <c r="F56" s="87">
        <v>2.4980000000000002</v>
      </c>
      <c r="G56" s="87">
        <v>5.5209999999999999</v>
      </c>
      <c r="I56" s="87"/>
      <c r="J56" s="87"/>
      <c r="U56" s="87"/>
      <c r="V56" s="87"/>
      <c r="W56" s="87"/>
      <c r="X56" s="83">
        <v>45616</v>
      </c>
      <c r="Y56" s="83"/>
      <c r="Z56" s="83"/>
      <c r="AA56" s="87">
        <v>4</v>
      </c>
      <c r="AB56" s="87">
        <v>4.4749999999999996</v>
      </c>
      <c r="AC56" s="87">
        <v>16.333500000000001</v>
      </c>
      <c r="AD56" s="87">
        <v>2.4300000000000002</v>
      </c>
      <c r="AT56" s="115">
        <v>45637</v>
      </c>
      <c r="AU56" s="84"/>
      <c r="AV56" s="84"/>
      <c r="AW56" s="1">
        <v>4.0000000001164153</v>
      </c>
      <c r="AX56" s="87">
        <v>20.626999999999999</v>
      </c>
      <c r="AY56" s="87">
        <v>5.2190000000000003</v>
      </c>
      <c r="AZ56" s="87">
        <v>1.3979999999999999</v>
      </c>
      <c r="BL56" s="85"/>
      <c r="BM56" s="85"/>
      <c r="BN56" s="85"/>
    </row>
    <row r="57" spans="1:66" x14ac:dyDescent="0.25">
      <c r="A57" s="83">
        <v>45599</v>
      </c>
      <c r="B57" s="83"/>
      <c r="C57" s="87"/>
      <c r="D57" s="87">
        <v>5</v>
      </c>
      <c r="E57" s="87">
        <v>8.6144999999999996</v>
      </c>
      <c r="F57" s="87">
        <v>2.2835000000000001</v>
      </c>
      <c r="G57" s="87">
        <v>5.78</v>
      </c>
      <c r="I57" s="87"/>
      <c r="J57" s="87"/>
      <c r="U57" s="87"/>
      <c r="V57" s="87"/>
      <c r="W57" s="87"/>
      <c r="X57" s="83">
        <v>45616</v>
      </c>
      <c r="Y57" s="83"/>
      <c r="Z57" s="83"/>
      <c r="AA57" s="87">
        <v>5</v>
      </c>
      <c r="AB57" s="87">
        <v>6.3529999999999998</v>
      </c>
      <c r="AC57" s="87">
        <v>16.306999999999999</v>
      </c>
      <c r="AD57" s="87">
        <v>1.6845000000000001</v>
      </c>
      <c r="AT57" s="115">
        <v>45637</v>
      </c>
      <c r="AU57" s="84"/>
      <c r="AV57" s="84"/>
      <c r="AW57" s="1">
        <v>4.9999999998835847</v>
      </c>
      <c r="AX57" s="87">
        <v>20.585000000000001</v>
      </c>
      <c r="AY57" s="87">
        <v>5.0510000000000002</v>
      </c>
      <c r="AZ57" s="87">
        <v>1.3979999999999999</v>
      </c>
      <c r="BL57" s="85"/>
      <c r="BM57" s="85"/>
      <c r="BN57" s="85"/>
    </row>
    <row r="58" spans="1:66" x14ac:dyDescent="0.25">
      <c r="A58" s="83">
        <v>45599</v>
      </c>
      <c r="B58" s="83"/>
      <c r="C58" s="87"/>
      <c r="D58" s="87">
        <v>6</v>
      </c>
      <c r="E58" s="87">
        <v>9.5694999999999997</v>
      </c>
      <c r="F58" s="87">
        <v>2.0684999999999998</v>
      </c>
      <c r="G58" s="87">
        <v>5.8739999999999997</v>
      </c>
      <c r="I58" s="87"/>
      <c r="J58" s="87"/>
      <c r="U58" s="87"/>
      <c r="V58" s="87"/>
      <c r="W58" s="87"/>
      <c r="X58" s="83">
        <v>45616</v>
      </c>
      <c r="Y58" s="83"/>
      <c r="Z58" s="83"/>
      <c r="AA58" s="87">
        <v>6</v>
      </c>
      <c r="AB58" s="87">
        <v>9.1370000000000005</v>
      </c>
      <c r="AC58" s="87">
        <v>16.29</v>
      </c>
      <c r="AD58" s="87">
        <v>2.423</v>
      </c>
      <c r="AT58" s="115">
        <v>45637</v>
      </c>
      <c r="AU58" s="84"/>
      <c r="AV58" s="84"/>
      <c r="AW58" s="1">
        <v>6</v>
      </c>
      <c r="AX58" s="87">
        <v>20.582000000000001</v>
      </c>
      <c r="AY58" s="87">
        <v>4.9029999999999996</v>
      </c>
      <c r="AZ58" s="87">
        <v>1.3979999999999999</v>
      </c>
      <c r="BL58" s="85"/>
      <c r="BM58" s="85"/>
      <c r="BN58" s="85"/>
    </row>
    <row r="59" spans="1:66" x14ac:dyDescent="0.25">
      <c r="A59" s="83">
        <v>45599</v>
      </c>
      <c r="B59" s="83"/>
      <c r="C59" s="87"/>
      <c r="D59" s="87">
        <v>7</v>
      </c>
      <c r="E59" s="87">
        <v>12.395</v>
      </c>
      <c r="F59" s="87">
        <v>1.7949999999999999</v>
      </c>
      <c r="G59" s="87">
        <v>5.9329999999999998</v>
      </c>
      <c r="I59" s="87"/>
      <c r="J59" s="87"/>
      <c r="U59" s="87"/>
      <c r="V59" s="87"/>
      <c r="W59" s="87"/>
      <c r="X59" s="83">
        <v>45616</v>
      </c>
      <c r="Y59" s="83"/>
      <c r="Z59" s="83"/>
      <c r="AA59" s="87">
        <v>7</v>
      </c>
      <c r="AB59" s="87">
        <v>11.478999999999999</v>
      </c>
      <c r="AC59" s="87">
        <v>16.420000000000002</v>
      </c>
      <c r="AD59" s="87">
        <v>3.6859999999999999</v>
      </c>
      <c r="AT59" s="115">
        <v>45637</v>
      </c>
      <c r="AU59" s="84"/>
      <c r="AV59" s="84"/>
      <c r="AW59" s="1">
        <v>7.0000000001164153</v>
      </c>
      <c r="AX59" s="87">
        <v>20.483000000000001</v>
      </c>
      <c r="AY59" s="87">
        <v>4.819</v>
      </c>
      <c r="AZ59" s="87">
        <v>1.3979999999999999</v>
      </c>
      <c r="BL59" s="85"/>
      <c r="BM59" s="85"/>
      <c r="BN59" s="85"/>
    </row>
    <row r="60" spans="1:66" x14ac:dyDescent="0.25">
      <c r="A60" s="83">
        <v>45599</v>
      </c>
      <c r="B60" s="83"/>
      <c r="C60" s="87"/>
      <c r="D60" s="87">
        <v>8</v>
      </c>
      <c r="E60" s="87">
        <v>14.423500000000001</v>
      </c>
      <c r="F60" s="87">
        <v>1.5620000000000001</v>
      </c>
      <c r="G60" s="87">
        <v>6.2569999999999997</v>
      </c>
      <c r="I60" s="87"/>
      <c r="J60" s="87"/>
      <c r="U60" s="87"/>
      <c r="V60" s="87"/>
      <c r="W60" s="87"/>
      <c r="X60" s="83">
        <v>45616</v>
      </c>
      <c r="Y60" s="83"/>
      <c r="Z60" s="83"/>
      <c r="AA60" s="87">
        <v>8</v>
      </c>
      <c r="AB60" s="87">
        <v>13.0335</v>
      </c>
      <c r="AC60" s="87">
        <v>16.486999999999998</v>
      </c>
      <c r="AD60" s="87">
        <v>4.22</v>
      </c>
      <c r="AT60" s="115">
        <v>45637</v>
      </c>
      <c r="AU60" s="84"/>
      <c r="AV60" s="84"/>
      <c r="AW60" s="1">
        <v>7.9999999998835847</v>
      </c>
      <c r="AX60" s="87">
        <v>20.672000000000001</v>
      </c>
      <c r="AY60" s="87">
        <v>4.6710000000000003</v>
      </c>
      <c r="AZ60" s="87">
        <v>1.3979999999999999</v>
      </c>
      <c r="BL60" s="85"/>
      <c r="BM60" s="85"/>
      <c r="BN60" s="85"/>
    </row>
    <row r="61" spans="1:66" x14ac:dyDescent="0.25">
      <c r="A61" s="83">
        <v>45599</v>
      </c>
      <c r="B61" s="83"/>
      <c r="C61" s="87"/>
      <c r="D61" s="87">
        <v>9</v>
      </c>
      <c r="E61" s="87">
        <v>15.94</v>
      </c>
      <c r="F61" s="87">
        <v>1.425</v>
      </c>
      <c r="G61" s="87">
        <v>6.452</v>
      </c>
      <c r="I61" s="87"/>
      <c r="J61" s="87"/>
      <c r="U61" s="87"/>
      <c r="V61" s="87"/>
      <c r="W61" s="87"/>
      <c r="X61" s="83">
        <v>45616</v>
      </c>
      <c r="Y61" s="83"/>
      <c r="Z61" s="83"/>
      <c r="AA61" s="87">
        <v>9</v>
      </c>
      <c r="AB61" s="87">
        <v>13.8725</v>
      </c>
      <c r="AC61" s="87">
        <v>16.325500000000002</v>
      </c>
      <c r="AD61" s="87">
        <v>4.2770000000000001</v>
      </c>
      <c r="AT61" s="115">
        <v>45637</v>
      </c>
      <c r="AU61" s="84"/>
      <c r="AV61" s="84"/>
      <c r="AW61" s="1">
        <v>9</v>
      </c>
      <c r="AX61" s="87">
        <v>20.901</v>
      </c>
      <c r="AY61" s="87">
        <v>4.5839999999999996</v>
      </c>
      <c r="AZ61" s="87">
        <v>1.36</v>
      </c>
      <c r="BL61" s="85"/>
      <c r="BM61" s="85"/>
      <c r="BN61" s="85"/>
    </row>
    <row r="62" spans="1:66" x14ac:dyDescent="0.25">
      <c r="A62" s="83">
        <v>45599</v>
      </c>
      <c r="B62" s="83"/>
      <c r="C62" s="87"/>
      <c r="D62" s="87">
        <v>10</v>
      </c>
      <c r="E62" s="87">
        <v>16.73</v>
      </c>
      <c r="F62" s="87">
        <v>1.4165000000000001</v>
      </c>
      <c r="G62" s="87">
        <v>6.4169999999999998</v>
      </c>
      <c r="I62" s="87"/>
      <c r="J62" s="87"/>
      <c r="U62" s="87"/>
      <c r="V62" s="87"/>
      <c r="W62" s="87"/>
      <c r="X62" s="83">
        <v>45616</v>
      </c>
      <c r="Y62" s="83"/>
      <c r="Z62" s="83"/>
      <c r="AA62" s="87">
        <v>10</v>
      </c>
      <c r="AB62" s="87">
        <v>14.6005</v>
      </c>
      <c r="AC62" s="87">
        <v>16.150500000000001</v>
      </c>
      <c r="AD62" s="87">
        <v>4.7939999999999996</v>
      </c>
      <c r="AT62" s="115">
        <v>45637</v>
      </c>
      <c r="AU62" s="84"/>
      <c r="AV62" s="84"/>
      <c r="AW62" s="1">
        <v>10.000000000116415</v>
      </c>
      <c r="AX62" s="87">
        <v>21.576000000000001</v>
      </c>
      <c r="AY62" s="87">
        <v>4.5359999999999996</v>
      </c>
      <c r="AZ62" s="87">
        <v>0.98799999999999999</v>
      </c>
      <c r="BL62" s="85"/>
      <c r="BM62" s="85"/>
      <c r="BN62" s="85"/>
    </row>
    <row r="63" spans="1:66" x14ac:dyDescent="0.25">
      <c r="A63" s="83">
        <v>45599</v>
      </c>
      <c r="B63" s="83"/>
      <c r="C63" s="87"/>
      <c r="D63" s="87">
        <v>11</v>
      </c>
      <c r="E63" s="87">
        <v>17.5715</v>
      </c>
      <c r="F63" s="87">
        <v>1.3794999999999999</v>
      </c>
      <c r="G63" s="87">
        <v>6.4169999999999998</v>
      </c>
      <c r="I63" s="87"/>
      <c r="J63" s="87"/>
      <c r="U63" s="87"/>
      <c r="V63" s="87"/>
      <c r="W63" s="87"/>
      <c r="X63" s="83">
        <v>45616</v>
      </c>
      <c r="Y63" s="83"/>
      <c r="Z63" s="83"/>
      <c r="AA63" s="87">
        <v>11</v>
      </c>
      <c r="AB63" s="87">
        <v>15.311</v>
      </c>
      <c r="AC63" s="87">
        <v>16.221</v>
      </c>
      <c r="AD63" s="87">
        <v>4.8019999999999996</v>
      </c>
      <c r="AT63" s="115">
        <v>45637</v>
      </c>
      <c r="AU63" s="84"/>
      <c r="AV63" s="84"/>
      <c r="AW63" s="1">
        <v>10.999999999883585</v>
      </c>
      <c r="AX63" s="87">
        <v>22.396000000000001</v>
      </c>
      <c r="AY63" s="87">
        <v>4.4800000000000004</v>
      </c>
      <c r="AZ63" s="87">
        <v>0.93600000000000005</v>
      </c>
      <c r="BL63" s="85"/>
      <c r="BM63" s="85"/>
      <c r="BN63" s="85"/>
    </row>
    <row r="64" spans="1:66" x14ac:dyDescent="0.25">
      <c r="A64" s="83">
        <v>45599</v>
      </c>
      <c r="B64" s="83"/>
      <c r="C64" s="87"/>
      <c r="D64" s="87">
        <v>12</v>
      </c>
      <c r="E64" s="87">
        <v>18.1965</v>
      </c>
      <c r="F64" s="87">
        <v>1.3680000000000001</v>
      </c>
      <c r="G64" s="87">
        <v>6.4080000000000004</v>
      </c>
      <c r="I64" s="87"/>
      <c r="J64" s="87"/>
      <c r="U64" s="87"/>
      <c r="V64" s="87"/>
      <c r="W64" s="87"/>
      <c r="X64" s="83">
        <v>45616</v>
      </c>
      <c r="Y64" s="83"/>
      <c r="Z64" s="83"/>
      <c r="AA64" s="87">
        <v>12</v>
      </c>
      <c r="AB64" s="87">
        <v>15.9085</v>
      </c>
      <c r="AC64" s="87">
        <v>16.367999999999999</v>
      </c>
      <c r="AD64" s="87">
        <v>4.1189999999999998</v>
      </c>
      <c r="AT64" s="115">
        <v>45637</v>
      </c>
      <c r="AU64" s="84"/>
      <c r="AV64" s="84"/>
      <c r="AW64" s="1">
        <v>12</v>
      </c>
      <c r="AX64" s="87">
        <v>23.577999999999999</v>
      </c>
      <c r="AY64" s="87">
        <v>4.4820000000000002</v>
      </c>
      <c r="AZ64" s="87">
        <v>0.81599999999999995</v>
      </c>
      <c r="BL64" s="85"/>
      <c r="BM64" s="85"/>
      <c r="BN64" s="85"/>
    </row>
    <row r="65" spans="1:66" x14ac:dyDescent="0.25">
      <c r="A65" s="83">
        <v>45599</v>
      </c>
      <c r="B65" s="83"/>
      <c r="C65" s="87"/>
      <c r="D65" s="87">
        <v>13</v>
      </c>
      <c r="E65" s="87">
        <v>18.690999999999999</v>
      </c>
      <c r="F65" s="87">
        <v>1.3560000000000001</v>
      </c>
      <c r="G65" s="87">
        <v>6.3289999999999997</v>
      </c>
      <c r="I65" s="87"/>
      <c r="J65" s="87"/>
      <c r="U65" s="87"/>
      <c r="V65" s="87"/>
      <c r="W65" s="87"/>
      <c r="X65" s="83">
        <v>45616</v>
      </c>
      <c r="Y65" s="83"/>
      <c r="Z65" s="83">
        <v>45616</v>
      </c>
      <c r="AA65" s="87">
        <v>13</v>
      </c>
      <c r="AB65" s="87">
        <v>16.5105</v>
      </c>
      <c r="AC65" s="87">
        <v>16.242999999999999</v>
      </c>
      <c r="AD65" s="87">
        <v>3.5145</v>
      </c>
      <c r="AT65" s="115">
        <v>45637</v>
      </c>
      <c r="AU65" s="84"/>
      <c r="AV65" s="84"/>
      <c r="AW65" s="1">
        <v>13.000000000116415</v>
      </c>
      <c r="AX65" s="87">
        <v>24.664000000000001</v>
      </c>
      <c r="AY65" s="87">
        <v>4.2320000000000002</v>
      </c>
      <c r="AZ65" s="87">
        <v>0.81399999999999995</v>
      </c>
      <c r="BL65" s="85"/>
      <c r="BM65" s="85"/>
      <c r="BN65" s="85"/>
    </row>
    <row r="66" spans="1:66" x14ac:dyDescent="0.25">
      <c r="A66" s="83">
        <v>45599</v>
      </c>
      <c r="B66" s="83"/>
      <c r="C66" s="83">
        <v>45599</v>
      </c>
      <c r="D66" s="87">
        <v>14</v>
      </c>
      <c r="E66" s="87">
        <v>19.890499999999999</v>
      </c>
      <c r="F66" s="87">
        <v>1.3574999999999999</v>
      </c>
      <c r="G66" s="87">
        <v>6.2309999999999999</v>
      </c>
      <c r="I66" s="87"/>
      <c r="J66" s="87"/>
      <c r="U66" s="87"/>
      <c r="V66" s="87"/>
      <c r="W66" s="87"/>
      <c r="X66" s="83">
        <v>45616</v>
      </c>
      <c r="Y66" s="83">
        <v>45616</v>
      </c>
      <c r="Z66" s="83"/>
      <c r="AA66" s="87">
        <v>14</v>
      </c>
      <c r="AB66" s="87">
        <v>17.350999999999999</v>
      </c>
      <c r="AC66" s="87">
        <v>15.978</v>
      </c>
      <c r="AD66" s="87">
        <v>3.3050000000000002</v>
      </c>
      <c r="AT66" s="115">
        <v>45637</v>
      </c>
      <c r="AU66" s="84"/>
      <c r="AV66" s="84"/>
      <c r="AW66" s="1">
        <v>13.999999999883585</v>
      </c>
      <c r="AX66" s="87">
        <v>25.713999999999999</v>
      </c>
      <c r="AY66" s="87">
        <v>4.202</v>
      </c>
      <c r="AZ66" s="87">
        <v>2.6509999999999998</v>
      </c>
      <c r="BL66" s="85"/>
      <c r="BM66" s="85"/>
      <c r="BN66" s="85"/>
    </row>
    <row r="67" spans="1:66" x14ac:dyDescent="0.25">
      <c r="A67" s="83">
        <v>45599</v>
      </c>
      <c r="B67" s="83">
        <v>45599</v>
      </c>
      <c r="C67" s="87"/>
      <c r="D67" s="87">
        <v>15</v>
      </c>
      <c r="E67" s="87">
        <v>20.381</v>
      </c>
      <c r="F67" s="87">
        <v>1.5685</v>
      </c>
      <c r="G67" s="87">
        <v>6.3</v>
      </c>
      <c r="I67" s="87"/>
      <c r="J67" s="87"/>
      <c r="U67" s="87"/>
      <c r="V67" s="87"/>
      <c r="W67" s="87"/>
      <c r="X67" s="83">
        <v>45616</v>
      </c>
      <c r="Y67" s="83">
        <v>45616</v>
      </c>
      <c r="Z67" s="83"/>
      <c r="AA67" s="87">
        <v>15</v>
      </c>
      <c r="AB67" s="87">
        <v>18.258500000000002</v>
      </c>
      <c r="AC67" s="87">
        <v>16.170999999999999</v>
      </c>
      <c r="AD67" s="87">
        <v>4.1784999999999997</v>
      </c>
      <c r="AT67" s="115">
        <v>45637</v>
      </c>
      <c r="AU67" s="84"/>
      <c r="AV67" s="84"/>
      <c r="AW67" s="1">
        <v>15</v>
      </c>
      <c r="AX67" s="87">
        <v>26.260999999999999</v>
      </c>
      <c r="AY67" s="87">
        <v>3.9239999999999999</v>
      </c>
      <c r="AZ67" s="87">
        <v>3.706</v>
      </c>
      <c r="BL67" s="85"/>
      <c r="BM67" s="85"/>
      <c r="BN67" s="85"/>
    </row>
    <row r="68" spans="1:66" x14ac:dyDescent="0.25">
      <c r="A68" s="83">
        <v>45599</v>
      </c>
      <c r="B68" s="83">
        <v>45599</v>
      </c>
      <c r="C68" s="87"/>
      <c r="D68" s="87">
        <v>16</v>
      </c>
      <c r="E68" s="87">
        <v>20.460999999999999</v>
      </c>
      <c r="F68" s="87">
        <v>1.8654999999999999</v>
      </c>
      <c r="G68" s="87">
        <v>6.2709999999999999</v>
      </c>
      <c r="I68" s="87"/>
      <c r="J68" s="87"/>
      <c r="U68" s="87"/>
      <c r="V68" s="87"/>
      <c r="W68" s="87"/>
      <c r="X68" s="83">
        <v>45616</v>
      </c>
      <c r="Y68" s="83">
        <v>45616</v>
      </c>
      <c r="Z68" s="83"/>
      <c r="AA68" s="87">
        <v>16</v>
      </c>
      <c r="AB68" s="87">
        <v>17.715499999999999</v>
      </c>
      <c r="AC68" s="87">
        <v>16.064</v>
      </c>
      <c r="AD68" s="87">
        <v>5.6924999999999999</v>
      </c>
      <c r="AT68" s="115">
        <v>45637</v>
      </c>
      <c r="AU68" s="84"/>
      <c r="AV68" s="84"/>
      <c r="AW68" s="1">
        <v>16.000000000116415</v>
      </c>
      <c r="AX68" s="87">
        <v>26.6</v>
      </c>
      <c r="AY68" s="87">
        <v>3.7650000000000001</v>
      </c>
      <c r="AZ68" s="87">
        <v>4.13</v>
      </c>
      <c r="BL68" s="85"/>
      <c r="BM68" s="85"/>
      <c r="BN68" s="85"/>
    </row>
    <row r="69" spans="1:66" x14ac:dyDescent="0.25">
      <c r="A69" s="83">
        <v>45599</v>
      </c>
      <c r="B69" s="83">
        <v>45599</v>
      </c>
      <c r="C69" s="87"/>
      <c r="D69" s="87">
        <v>17</v>
      </c>
      <c r="E69" s="87">
        <v>20.146999999999998</v>
      </c>
      <c r="F69" s="87">
        <v>2.0830000000000002</v>
      </c>
      <c r="G69" s="87">
        <v>5.9989999999999997</v>
      </c>
      <c r="I69" s="87"/>
      <c r="J69" s="87"/>
      <c r="U69" s="87"/>
      <c r="V69" s="87"/>
      <c r="W69" s="87"/>
      <c r="X69" s="83">
        <v>45616</v>
      </c>
      <c r="Y69" s="83">
        <v>45616</v>
      </c>
      <c r="Z69" s="83"/>
      <c r="AA69" s="87">
        <v>17</v>
      </c>
      <c r="AB69" s="87">
        <v>16.972000000000001</v>
      </c>
      <c r="AC69" s="87">
        <v>15.5015</v>
      </c>
      <c r="AD69" s="87">
        <v>6.4375</v>
      </c>
      <c r="AT69" s="115">
        <v>45637</v>
      </c>
      <c r="AU69" s="84"/>
      <c r="AV69" s="84"/>
      <c r="AW69" s="1">
        <v>16.999999999883585</v>
      </c>
      <c r="AX69" s="87">
        <v>26.821999999999999</v>
      </c>
      <c r="AY69" s="87">
        <v>3.59</v>
      </c>
      <c r="AZ69" s="87">
        <v>4.1619999999999999</v>
      </c>
      <c r="BL69" s="85"/>
      <c r="BM69" s="85"/>
      <c r="BN69" s="85"/>
    </row>
    <row r="70" spans="1:66" x14ac:dyDescent="0.25">
      <c r="A70" s="83">
        <v>45599</v>
      </c>
      <c r="B70" s="83">
        <v>45599</v>
      </c>
      <c r="C70" s="87"/>
      <c r="D70" s="87">
        <v>18</v>
      </c>
      <c r="E70" s="87">
        <v>18.313500000000001</v>
      </c>
      <c r="F70" s="87">
        <v>2.2570000000000001</v>
      </c>
      <c r="G70" s="87">
        <v>5.8390000000000004</v>
      </c>
      <c r="I70" s="87"/>
      <c r="J70" s="87"/>
      <c r="U70" s="87"/>
      <c r="V70" s="87"/>
      <c r="W70" s="87"/>
      <c r="X70" s="83">
        <v>45616</v>
      </c>
      <c r="Y70" s="83"/>
      <c r="Z70" s="83"/>
      <c r="AA70" s="87">
        <v>18</v>
      </c>
      <c r="AB70" s="87">
        <v>15.143000000000001</v>
      </c>
      <c r="AC70" s="87">
        <v>15.381</v>
      </c>
      <c r="AD70" s="87">
        <v>6.9160000000000004</v>
      </c>
      <c r="AT70" s="115">
        <v>45637</v>
      </c>
      <c r="AU70" s="84"/>
      <c r="AV70" s="84"/>
      <c r="AW70" s="1">
        <v>18</v>
      </c>
      <c r="AX70" s="87">
        <v>26.965</v>
      </c>
      <c r="AY70" s="87">
        <v>3.508</v>
      </c>
      <c r="AZ70" s="87">
        <v>4.08</v>
      </c>
      <c r="BL70" s="85"/>
      <c r="BM70" s="85"/>
      <c r="BN70" s="85"/>
    </row>
    <row r="71" spans="1:66" x14ac:dyDescent="0.25">
      <c r="A71" s="83">
        <v>45599</v>
      </c>
      <c r="B71" s="83">
        <v>45599</v>
      </c>
      <c r="C71" s="87"/>
      <c r="D71" s="87">
        <v>19</v>
      </c>
      <c r="E71" s="87">
        <v>15.685</v>
      </c>
      <c r="F71" s="87">
        <v>2.3420000000000001</v>
      </c>
      <c r="G71" s="87">
        <v>6.0369999999999999</v>
      </c>
      <c r="I71" s="87"/>
      <c r="J71" s="87"/>
      <c r="U71" s="87"/>
      <c r="V71" s="87"/>
      <c r="W71" s="87"/>
      <c r="X71" s="83">
        <v>45616</v>
      </c>
      <c r="Y71" s="83"/>
      <c r="Z71" s="83"/>
      <c r="AA71" s="87">
        <v>19</v>
      </c>
      <c r="AB71" s="87">
        <v>13.1105</v>
      </c>
      <c r="AC71" s="87">
        <v>14.44</v>
      </c>
      <c r="AD71" s="87">
        <v>6.9290000000000003</v>
      </c>
      <c r="AT71" s="115">
        <v>45637</v>
      </c>
      <c r="AU71" s="84"/>
      <c r="AV71" s="84"/>
      <c r="AW71" s="1">
        <v>19.000000000116415</v>
      </c>
      <c r="AX71" s="87">
        <v>26.94</v>
      </c>
      <c r="AY71" s="87">
        <v>3.3940000000000001</v>
      </c>
      <c r="AZ71" s="87">
        <v>4.09</v>
      </c>
      <c r="BL71" s="85"/>
      <c r="BM71" s="85"/>
      <c r="BN71" s="85"/>
    </row>
    <row r="72" spans="1:66" x14ac:dyDescent="0.25">
      <c r="A72" s="83">
        <v>45599</v>
      </c>
      <c r="B72" s="83"/>
      <c r="C72" s="87"/>
      <c r="D72" s="87">
        <v>20</v>
      </c>
      <c r="E72" s="87">
        <v>13.388999999999999</v>
      </c>
      <c r="F72" s="87">
        <v>2.2585000000000002</v>
      </c>
      <c r="G72" s="87">
        <v>6.1529999999999996</v>
      </c>
      <c r="I72" s="87"/>
      <c r="J72" s="87"/>
      <c r="U72" s="87"/>
      <c r="V72" s="87"/>
      <c r="W72" s="87"/>
      <c r="X72" s="83">
        <v>45616</v>
      </c>
      <c r="Y72" s="83"/>
      <c r="Z72" s="83"/>
      <c r="AA72" s="87">
        <v>20</v>
      </c>
      <c r="AB72" s="87">
        <v>10.175000000000001</v>
      </c>
      <c r="AC72" s="87">
        <v>13.382999999999999</v>
      </c>
      <c r="AD72" s="87">
        <v>6.8</v>
      </c>
      <c r="AT72" s="115">
        <v>45637</v>
      </c>
      <c r="AU72" s="84"/>
      <c r="AV72" s="84"/>
      <c r="AW72" s="1">
        <v>19.999999999883585</v>
      </c>
      <c r="AX72" s="87">
        <v>27.012</v>
      </c>
      <c r="AY72" s="87">
        <v>3.226</v>
      </c>
      <c r="AZ72" s="87">
        <v>4.37</v>
      </c>
      <c r="BL72" s="85"/>
      <c r="BM72" s="85"/>
      <c r="BN72" s="85"/>
    </row>
    <row r="73" spans="1:66" x14ac:dyDescent="0.25">
      <c r="A73" s="83">
        <v>45599</v>
      </c>
      <c r="B73" s="83"/>
      <c r="C73" s="87"/>
      <c r="D73" s="87">
        <v>21</v>
      </c>
      <c r="E73" s="87">
        <v>11.837</v>
      </c>
      <c r="F73" s="87">
        <v>2.0205000000000002</v>
      </c>
      <c r="G73" s="87">
        <v>5.7089999999999996</v>
      </c>
      <c r="I73" s="87"/>
      <c r="J73" s="87"/>
      <c r="U73" s="87"/>
      <c r="V73" s="87"/>
      <c r="W73" s="87"/>
      <c r="X73" s="83">
        <v>45616</v>
      </c>
      <c r="Y73" s="83"/>
      <c r="Z73" s="83"/>
      <c r="AA73" s="87">
        <v>21</v>
      </c>
      <c r="AB73" s="87">
        <v>6.9314999999999998</v>
      </c>
      <c r="AC73" s="87">
        <v>12.718</v>
      </c>
      <c r="AD73" s="87">
        <v>7.1310000000000002</v>
      </c>
      <c r="AT73" s="115">
        <v>45637</v>
      </c>
      <c r="AV73" s="84"/>
      <c r="AW73" s="1">
        <v>21</v>
      </c>
      <c r="AX73" s="87">
        <v>27.01</v>
      </c>
      <c r="AY73" s="87">
        <v>3.137</v>
      </c>
      <c r="AZ73" s="87">
        <v>4.4080000000000004</v>
      </c>
      <c r="BL73" s="85"/>
      <c r="BM73" s="85"/>
      <c r="BN73" s="85"/>
    </row>
    <row r="74" spans="1:66" x14ac:dyDescent="0.25">
      <c r="A74" s="83">
        <v>45599</v>
      </c>
      <c r="B74" s="83"/>
      <c r="C74" s="87"/>
      <c r="D74" s="87">
        <v>22</v>
      </c>
      <c r="E74" s="87">
        <v>11.4635</v>
      </c>
      <c r="F74" s="87">
        <v>1.9325000000000001</v>
      </c>
      <c r="G74" s="87">
        <v>5.3259999999999996</v>
      </c>
      <c r="I74" s="87"/>
      <c r="J74" s="87"/>
      <c r="U74" s="87"/>
      <c r="V74" s="87"/>
      <c r="W74" s="87"/>
      <c r="X74" s="83">
        <v>45616</v>
      </c>
      <c r="Y74" s="83"/>
      <c r="Z74" s="83"/>
      <c r="AA74" s="87">
        <v>22</v>
      </c>
      <c r="AB74" s="87">
        <v>5.5004999999999997</v>
      </c>
      <c r="AC74" s="87">
        <v>11.913500000000001</v>
      </c>
      <c r="AD74" s="87">
        <v>7.3849999999999998</v>
      </c>
      <c r="AT74" s="115">
        <v>45637</v>
      </c>
      <c r="AV74" s="84"/>
      <c r="AW74" s="1">
        <v>22.000000000116415</v>
      </c>
      <c r="AX74" s="87">
        <v>27.16</v>
      </c>
      <c r="AY74" s="87">
        <v>2.984</v>
      </c>
      <c r="AZ74" s="87">
        <v>4.8879999999999999</v>
      </c>
      <c r="BL74" s="85"/>
      <c r="BM74" s="85"/>
      <c r="BN74" s="85"/>
    </row>
    <row r="75" spans="1:66" x14ac:dyDescent="0.25">
      <c r="A75" s="83">
        <v>45599</v>
      </c>
      <c r="B75" s="83"/>
      <c r="C75" s="87"/>
      <c r="D75" s="87">
        <v>23</v>
      </c>
      <c r="E75" s="87">
        <v>11.5435</v>
      </c>
      <c r="F75" s="87">
        <v>1.7335</v>
      </c>
      <c r="G75" s="87">
        <v>5.2140000000000004</v>
      </c>
      <c r="I75" s="87"/>
      <c r="J75" s="87"/>
      <c r="U75" s="87"/>
      <c r="V75" s="87"/>
      <c r="W75" s="87"/>
      <c r="X75" s="83">
        <v>45616</v>
      </c>
      <c r="Y75" s="83"/>
      <c r="Z75" s="83"/>
      <c r="AA75" s="87">
        <v>23</v>
      </c>
      <c r="AB75" s="87">
        <v>5.4870000000000001</v>
      </c>
      <c r="AC75" s="87">
        <v>11.547000000000001</v>
      </c>
      <c r="AD75" s="87">
        <v>7.3594999999999997</v>
      </c>
      <c r="AT75" s="115">
        <v>45637</v>
      </c>
      <c r="AV75" s="84">
        <v>45637</v>
      </c>
      <c r="AW75" s="1">
        <v>22.999999999883585</v>
      </c>
      <c r="AX75" s="87">
        <v>27.143000000000001</v>
      </c>
      <c r="AY75" s="87">
        <v>2.6070000000000002</v>
      </c>
      <c r="AZ75" s="87">
        <v>4.9020000000000001</v>
      </c>
      <c r="BL75" s="85"/>
      <c r="BM75" s="85"/>
      <c r="BN75" s="85"/>
    </row>
    <row r="76" spans="1:66" x14ac:dyDescent="0.25">
      <c r="A76" s="83">
        <v>45600</v>
      </c>
      <c r="B76" s="83"/>
      <c r="C76" s="87"/>
      <c r="D76" s="87">
        <v>0</v>
      </c>
      <c r="E76" s="87">
        <v>11.314</v>
      </c>
      <c r="F76" s="87">
        <v>1.7310000000000001</v>
      </c>
      <c r="G76" s="87">
        <v>4.7830000000000004</v>
      </c>
      <c r="I76" s="87"/>
      <c r="J76" s="87"/>
      <c r="U76" s="87"/>
      <c r="V76" s="87"/>
      <c r="W76" s="87"/>
      <c r="X76" s="83">
        <v>45617</v>
      </c>
      <c r="Y76" s="83"/>
      <c r="Z76" s="83"/>
      <c r="AA76" s="87">
        <v>0</v>
      </c>
      <c r="AB76" s="87">
        <v>5.2469999999999999</v>
      </c>
      <c r="AC76" s="87">
        <v>11.4085</v>
      </c>
      <c r="AD76" s="87">
        <v>7.2779999999999996</v>
      </c>
      <c r="AT76" s="115">
        <v>45637</v>
      </c>
      <c r="AU76" s="84">
        <v>45637</v>
      </c>
      <c r="AV76" s="84"/>
      <c r="AW76" s="1">
        <v>24</v>
      </c>
      <c r="AX76" s="87">
        <v>26.71</v>
      </c>
      <c r="AY76" s="87">
        <v>2.4590000000000001</v>
      </c>
      <c r="AZ76" s="87">
        <v>5.0640000000000001</v>
      </c>
      <c r="BL76" s="85"/>
      <c r="BM76" s="85"/>
      <c r="BN76" s="85"/>
    </row>
    <row r="77" spans="1:66" x14ac:dyDescent="0.25">
      <c r="A77" s="83">
        <v>45600</v>
      </c>
      <c r="B77" s="83"/>
      <c r="C77" s="87"/>
      <c r="D77" s="87">
        <v>1</v>
      </c>
      <c r="E77" s="87">
        <v>11.164</v>
      </c>
      <c r="F77" s="87">
        <v>1.9325000000000001</v>
      </c>
      <c r="G77" s="87">
        <v>4.1769999999999996</v>
      </c>
      <c r="I77" s="87"/>
      <c r="J77" s="87"/>
      <c r="U77" s="87"/>
      <c r="V77" s="87"/>
      <c r="W77" s="87"/>
      <c r="X77" s="83">
        <v>45617</v>
      </c>
      <c r="Y77" s="83"/>
      <c r="Z77" s="83"/>
      <c r="AA77" s="87">
        <v>1</v>
      </c>
      <c r="AB77" s="87">
        <v>6.2670000000000003</v>
      </c>
      <c r="AC77" s="87">
        <v>10.8545</v>
      </c>
      <c r="AD77" s="87">
        <v>7.2370000000000001</v>
      </c>
      <c r="AT77" s="115">
        <v>45637</v>
      </c>
      <c r="AU77" s="84">
        <v>45637</v>
      </c>
      <c r="AV77" s="84"/>
      <c r="AW77" s="1">
        <v>25.000000000116415</v>
      </c>
      <c r="AX77" s="87">
        <v>26.492000000000001</v>
      </c>
      <c r="AY77" s="87">
        <v>2.4750000000000001</v>
      </c>
      <c r="AZ77" s="87">
        <v>5.0620000000000003</v>
      </c>
      <c r="BL77" s="85"/>
      <c r="BM77" s="85"/>
      <c r="BN77" s="85"/>
    </row>
    <row r="78" spans="1:66" x14ac:dyDescent="0.25">
      <c r="A78" s="83">
        <v>45600</v>
      </c>
      <c r="B78" s="83"/>
      <c r="C78" s="87"/>
      <c r="D78" s="87">
        <v>2</v>
      </c>
      <c r="E78" s="87">
        <v>11.003500000000001</v>
      </c>
      <c r="F78" s="87">
        <v>2.1215000000000002</v>
      </c>
      <c r="G78" s="87">
        <v>3.694</v>
      </c>
      <c r="I78" s="87"/>
      <c r="J78" s="87"/>
      <c r="U78" s="87"/>
      <c r="V78" s="87"/>
      <c r="W78" s="87"/>
      <c r="X78" s="83">
        <v>45617</v>
      </c>
      <c r="Y78" s="83"/>
      <c r="Z78" s="83"/>
      <c r="AA78" s="87">
        <v>2</v>
      </c>
      <c r="AB78" s="87">
        <v>7.1689999999999996</v>
      </c>
      <c r="AC78" s="87">
        <v>10.782</v>
      </c>
      <c r="AD78" s="87">
        <v>6.96</v>
      </c>
      <c r="AT78" s="115">
        <v>45637</v>
      </c>
      <c r="AU78" s="84">
        <v>45637</v>
      </c>
      <c r="AV78" s="84"/>
      <c r="AW78" s="1">
        <v>25.999999999883585</v>
      </c>
      <c r="AX78" s="87">
        <v>26.481999999999999</v>
      </c>
      <c r="AY78" s="87">
        <v>2.464</v>
      </c>
      <c r="AZ78" s="87">
        <v>4.8719999999999999</v>
      </c>
      <c r="BL78" s="85"/>
      <c r="BM78" s="85"/>
      <c r="BN78" s="85"/>
    </row>
    <row r="79" spans="1:66" x14ac:dyDescent="0.25">
      <c r="A79" s="83">
        <v>45600</v>
      </c>
      <c r="B79" s="83"/>
      <c r="C79" s="87"/>
      <c r="D79" s="87">
        <v>3</v>
      </c>
      <c r="E79" s="87">
        <v>11.897500000000001</v>
      </c>
      <c r="F79" s="87">
        <v>2.2705000000000002</v>
      </c>
      <c r="G79" s="87">
        <v>3.42</v>
      </c>
      <c r="I79" s="87"/>
      <c r="J79" s="87"/>
      <c r="U79" s="87"/>
      <c r="V79" s="87"/>
      <c r="W79" s="87"/>
      <c r="X79" s="83">
        <v>45617</v>
      </c>
      <c r="Y79" s="83"/>
      <c r="Z79" s="83"/>
      <c r="AA79" s="87">
        <v>3</v>
      </c>
      <c r="AB79" s="87">
        <v>8.2100000000000009</v>
      </c>
      <c r="AC79" s="87">
        <v>10.285</v>
      </c>
      <c r="AD79" s="87">
        <v>5.3470000000000004</v>
      </c>
      <c r="AT79" s="115">
        <v>45637</v>
      </c>
      <c r="AU79" s="84"/>
      <c r="AV79" s="84"/>
      <c r="AW79" s="1">
        <v>27</v>
      </c>
      <c r="AX79" s="87">
        <v>26.44</v>
      </c>
      <c r="AY79" s="87">
        <v>2.456</v>
      </c>
      <c r="AZ79" s="87">
        <v>4.8719999999999999</v>
      </c>
      <c r="BL79" s="85"/>
      <c r="BM79" s="85"/>
      <c r="BN79" s="85"/>
    </row>
    <row r="80" spans="1:66" x14ac:dyDescent="0.25">
      <c r="A80" s="83">
        <v>45600</v>
      </c>
      <c r="B80" s="83"/>
      <c r="C80" s="87"/>
      <c r="D80" s="87">
        <v>4</v>
      </c>
      <c r="E80" s="87">
        <v>15.7735</v>
      </c>
      <c r="F80" s="87">
        <v>2.2044999999999999</v>
      </c>
      <c r="G80" s="87">
        <v>2.948</v>
      </c>
      <c r="I80" s="87"/>
      <c r="J80" s="87"/>
      <c r="U80" s="87"/>
      <c r="V80" s="87"/>
      <c r="W80" s="87"/>
      <c r="X80" s="83">
        <v>45617</v>
      </c>
      <c r="Y80" s="83"/>
      <c r="Z80" s="83"/>
      <c r="AA80" s="87">
        <v>4</v>
      </c>
      <c r="AB80" s="87">
        <v>9.5730000000000004</v>
      </c>
      <c r="AC80" s="87">
        <v>10.288</v>
      </c>
      <c r="AD80" s="87">
        <v>4.0114999999999998</v>
      </c>
      <c r="AT80" s="115">
        <v>45637</v>
      </c>
      <c r="AU80" s="84"/>
      <c r="AV80" s="84"/>
      <c r="AW80" s="1">
        <v>28.000000000116415</v>
      </c>
      <c r="AX80" s="87">
        <v>26.498000000000001</v>
      </c>
      <c r="AY80" s="87">
        <v>2.4500000000000002</v>
      </c>
      <c r="AZ80" s="87">
        <v>5.0540000000000003</v>
      </c>
      <c r="BL80" s="85"/>
      <c r="BM80" s="85"/>
      <c r="BN80" s="85"/>
    </row>
    <row r="81" spans="1:66" x14ac:dyDescent="0.25">
      <c r="A81" s="83">
        <v>45600</v>
      </c>
      <c r="B81" s="83"/>
      <c r="C81" s="87"/>
      <c r="D81" s="87">
        <v>5</v>
      </c>
      <c r="E81" s="87">
        <v>20.219000000000001</v>
      </c>
      <c r="F81" s="87">
        <v>2.1825000000000001</v>
      </c>
      <c r="G81" s="87">
        <v>2.762</v>
      </c>
      <c r="I81" s="87"/>
      <c r="J81" s="87"/>
      <c r="U81" s="87"/>
      <c r="V81" s="87"/>
      <c r="W81" s="87"/>
      <c r="X81" s="83">
        <v>45617</v>
      </c>
      <c r="Y81" s="83"/>
      <c r="Z81" s="83"/>
      <c r="AA81" s="87">
        <v>5</v>
      </c>
      <c r="AB81" s="87">
        <v>11.8485</v>
      </c>
      <c r="AC81" s="87">
        <v>9.6959999999999997</v>
      </c>
      <c r="AD81" s="87">
        <v>3.7934999999999999</v>
      </c>
      <c r="AT81" s="115">
        <v>45637</v>
      </c>
      <c r="AU81" s="84"/>
      <c r="AV81" s="84"/>
      <c r="AW81" s="1">
        <v>28.999999999883585</v>
      </c>
      <c r="AX81" s="87">
        <v>26.309000000000001</v>
      </c>
      <c r="AY81" s="87">
        <v>2.5299999999999998</v>
      </c>
      <c r="AZ81" s="87">
        <v>5.0540000000000003</v>
      </c>
      <c r="BL81" s="85"/>
      <c r="BM81" s="85"/>
      <c r="BN81" s="85"/>
    </row>
    <row r="82" spans="1:66" x14ac:dyDescent="0.25">
      <c r="A82" s="83">
        <v>45600</v>
      </c>
      <c r="B82" s="83"/>
      <c r="C82" s="87"/>
      <c r="D82" s="87">
        <v>6</v>
      </c>
      <c r="E82" s="87">
        <v>21.040500000000002</v>
      </c>
      <c r="F82" s="87">
        <v>2.3304999999999998</v>
      </c>
      <c r="G82" s="87">
        <v>3.351</v>
      </c>
      <c r="I82" s="87"/>
      <c r="J82" s="87"/>
      <c r="U82" s="87"/>
      <c r="V82" s="87"/>
      <c r="W82" s="87"/>
      <c r="X82" s="83">
        <v>45617</v>
      </c>
      <c r="Y82" s="83"/>
      <c r="Z82" s="83"/>
      <c r="AA82" s="87">
        <v>6</v>
      </c>
      <c r="AB82" s="87">
        <v>15.045500000000001</v>
      </c>
      <c r="AC82" s="87">
        <v>9.8279999999999994</v>
      </c>
      <c r="AD82" s="87">
        <v>4.3959999999999999</v>
      </c>
      <c r="AT82" s="115">
        <v>45637</v>
      </c>
      <c r="AU82" s="84"/>
      <c r="AV82" s="84"/>
      <c r="AW82" s="1">
        <v>30</v>
      </c>
      <c r="AX82" s="87">
        <v>26.189</v>
      </c>
      <c r="AY82" s="87">
        <v>2.5760000000000001</v>
      </c>
      <c r="AZ82" s="87">
        <v>5.1660000000000004</v>
      </c>
      <c r="BL82" s="85"/>
      <c r="BM82" s="85"/>
      <c r="BN82" s="85"/>
    </row>
    <row r="83" spans="1:66" x14ac:dyDescent="0.25">
      <c r="A83" s="83">
        <v>45600</v>
      </c>
      <c r="B83" s="83"/>
      <c r="C83" s="87"/>
      <c r="D83" s="87">
        <v>7</v>
      </c>
      <c r="E83" s="87">
        <v>21.205500000000001</v>
      </c>
      <c r="F83" s="87">
        <v>2.6114999999999999</v>
      </c>
      <c r="G83" s="87">
        <v>4.3659999999999997</v>
      </c>
      <c r="I83" s="87"/>
      <c r="J83" s="87"/>
      <c r="U83" s="87"/>
      <c r="V83" s="87"/>
      <c r="W83" s="87"/>
      <c r="X83" s="83">
        <v>45617</v>
      </c>
      <c r="Y83" s="83"/>
      <c r="Z83" s="83"/>
      <c r="AA83" s="87">
        <v>7</v>
      </c>
      <c r="AB83" s="87">
        <v>17.774000000000001</v>
      </c>
      <c r="AC83" s="87">
        <v>9.4664999999999999</v>
      </c>
      <c r="AD83" s="87">
        <v>5.7645</v>
      </c>
      <c r="AT83" s="115">
        <v>45637</v>
      </c>
      <c r="AU83" s="84"/>
      <c r="AV83" s="84"/>
      <c r="AW83" s="1">
        <v>31.000000000116415</v>
      </c>
      <c r="AX83" s="87">
        <v>26.433</v>
      </c>
      <c r="AY83" s="87">
        <v>2.4889999999999999</v>
      </c>
      <c r="AZ83" s="87">
        <v>5.1639999999999997</v>
      </c>
      <c r="BL83" s="85"/>
      <c r="BM83" s="85"/>
      <c r="BN83" s="85"/>
    </row>
    <row r="84" spans="1:66" x14ac:dyDescent="0.25">
      <c r="A84" s="83">
        <v>45600</v>
      </c>
      <c r="B84" s="83"/>
      <c r="C84" s="87"/>
      <c r="D84" s="87">
        <v>8</v>
      </c>
      <c r="E84" s="87">
        <v>21.385000000000002</v>
      </c>
      <c r="F84" s="87">
        <v>2.7025000000000001</v>
      </c>
      <c r="G84" s="87">
        <v>5.1920000000000002</v>
      </c>
      <c r="I84" s="87"/>
      <c r="J84" s="87"/>
      <c r="U84" s="87"/>
      <c r="V84" s="87"/>
      <c r="W84" s="87"/>
      <c r="X84" s="83">
        <v>45617</v>
      </c>
      <c r="Y84" s="83"/>
      <c r="Z84" s="83"/>
      <c r="AA84" s="87">
        <v>8</v>
      </c>
      <c r="AB84" s="87">
        <v>19.465499999999999</v>
      </c>
      <c r="AC84" s="87">
        <v>9.3815000000000008</v>
      </c>
      <c r="AD84" s="87">
        <v>6.2625000000000002</v>
      </c>
      <c r="AT84" s="115">
        <v>45637</v>
      </c>
      <c r="AU84" s="84"/>
      <c r="AV84" s="84"/>
      <c r="AW84" s="1">
        <v>31.999999999883585</v>
      </c>
      <c r="AX84" s="87">
        <v>26.239000000000001</v>
      </c>
      <c r="AY84" s="87">
        <v>2.5419999999999998</v>
      </c>
      <c r="AZ84" s="87">
        <v>5.2859999999999996</v>
      </c>
      <c r="BL84" s="85"/>
      <c r="BM84" s="85"/>
      <c r="BN84" s="85"/>
    </row>
    <row r="85" spans="1:66" x14ac:dyDescent="0.25">
      <c r="A85" s="83">
        <v>45600</v>
      </c>
      <c r="B85" s="83"/>
      <c r="C85" s="87"/>
      <c r="D85" s="87">
        <v>9</v>
      </c>
      <c r="E85" s="87">
        <v>21.640499999999999</v>
      </c>
      <c r="F85" s="87">
        <v>2.3635000000000002</v>
      </c>
      <c r="G85" s="87">
        <v>5.1829999999999998</v>
      </c>
      <c r="I85" s="87"/>
      <c r="J85" s="87"/>
      <c r="U85" s="87"/>
      <c r="V85" s="87"/>
      <c r="W85" s="87"/>
      <c r="X85" s="83">
        <v>45617</v>
      </c>
      <c r="Y85" s="83"/>
      <c r="Z85" s="83"/>
      <c r="AA85" s="87">
        <v>9</v>
      </c>
      <c r="AB85" s="87">
        <v>20.714500000000001</v>
      </c>
      <c r="AC85" s="87">
        <v>9.3810000000000002</v>
      </c>
      <c r="AD85" s="87">
        <v>5.7525000000000004</v>
      </c>
      <c r="AT85" s="115">
        <v>45637</v>
      </c>
      <c r="AU85" s="84"/>
      <c r="AV85" s="84"/>
      <c r="AW85" s="1">
        <v>33</v>
      </c>
      <c r="AX85" s="87">
        <v>26.614000000000001</v>
      </c>
      <c r="AY85" s="87">
        <v>2.649</v>
      </c>
      <c r="AZ85" s="87">
        <v>5.2880000000000003</v>
      </c>
      <c r="BL85" s="85"/>
      <c r="BM85" s="85"/>
      <c r="BN85" s="85"/>
    </row>
    <row r="86" spans="1:66" x14ac:dyDescent="0.25">
      <c r="A86" s="83">
        <v>45600</v>
      </c>
      <c r="B86" s="83"/>
      <c r="C86" s="87"/>
      <c r="D86" s="87">
        <v>10</v>
      </c>
      <c r="E86" s="87">
        <v>21.836500000000001</v>
      </c>
      <c r="F86" s="87">
        <v>2.1355</v>
      </c>
      <c r="G86" s="87">
        <v>5.4379999999999997</v>
      </c>
      <c r="I86" s="87"/>
      <c r="J86" s="87"/>
      <c r="U86" s="87"/>
      <c r="V86" s="87"/>
      <c r="W86" s="87"/>
      <c r="X86" s="83">
        <v>45617</v>
      </c>
      <c r="Y86" s="83"/>
      <c r="Z86" s="83"/>
      <c r="AA86" s="87">
        <v>10</v>
      </c>
      <c r="AB86" s="87">
        <v>21.663499999999999</v>
      </c>
      <c r="AC86" s="87">
        <v>9.6790000000000003</v>
      </c>
      <c r="AD86" s="87">
        <v>4.3029999999999999</v>
      </c>
      <c r="AT86" s="115">
        <v>45637</v>
      </c>
      <c r="AU86" s="84"/>
      <c r="AV86" s="84"/>
      <c r="AW86" s="1">
        <v>34.000000000116415</v>
      </c>
      <c r="AX86" s="87">
        <v>26.277000000000001</v>
      </c>
      <c r="AY86" s="87">
        <v>2.7010000000000001</v>
      </c>
      <c r="AZ86" s="87">
        <v>5.5220000000000002</v>
      </c>
      <c r="BL86" s="85"/>
      <c r="BM86" s="85"/>
      <c r="BN86" s="85"/>
    </row>
    <row r="87" spans="1:66" x14ac:dyDescent="0.25">
      <c r="A87" s="83">
        <v>45600</v>
      </c>
      <c r="B87" s="83"/>
      <c r="C87" s="87"/>
      <c r="D87" s="87">
        <v>11</v>
      </c>
      <c r="E87" s="87">
        <v>21.8995</v>
      </c>
      <c r="F87" s="87">
        <v>2.0329999999999999</v>
      </c>
      <c r="G87" s="87">
        <v>5.5659999999999998</v>
      </c>
      <c r="I87" s="87"/>
      <c r="J87" s="87"/>
      <c r="U87" s="87"/>
      <c r="V87" s="87"/>
      <c r="W87" s="87"/>
      <c r="X87" s="83">
        <v>45617</v>
      </c>
      <c r="Y87" s="83"/>
      <c r="Z87" s="83"/>
      <c r="AA87" s="87">
        <v>11</v>
      </c>
      <c r="AB87" s="87">
        <v>22.023</v>
      </c>
      <c r="AC87" s="87">
        <v>9.9429999999999996</v>
      </c>
      <c r="AD87" s="87">
        <v>3.3210000000000002</v>
      </c>
      <c r="AT87" s="115">
        <v>45637</v>
      </c>
      <c r="AU87" s="84"/>
      <c r="AV87" s="84"/>
      <c r="AW87" s="1">
        <v>34.999999999883585</v>
      </c>
      <c r="AX87" s="87">
        <v>26.143000000000001</v>
      </c>
      <c r="AY87" s="87">
        <v>2.6469999999999998</v>
      </c>
      <c r="AZ87" s="87">
        <v>5.53</v>
      </c>
      <c r="BL87" s="85"/>
      <c r="BM87" s="85"/>
      <c r="BN87" s="85"/>
    </row>
    <row r="88" spans="1:66" x14ac:dyDescent="0.25">
      <c r="A88" s="83">
        <v>45600</v>
      </c>
      <c r="B88" s="83"/>
      <c r="C88" s="87"/>
      <c r="D88" s="87">
        <v>12</v>
      </c>
      <c r="E88" s="87">
        <v>22.048500000000001</v>
      </c>
      <c r="F88" s="87">
        <v>1.746</v>
      </c>
      <c r="G88" s="87">
        <v>4.8029999999999999</v>
      </c>
      <c r="I88" s="87"/>
      <c r="J88" s="87"/>
      <c r="U88" s="87"/>
      <c r="V88" s="87"/>
      <c r="W88" s="87"/>
      <c r="X88" s="83">
        <v>45617</v>
      </c>
      <c r="Y88" s="83"/>
      <c r="Z88" s="83"/>
      <c r="AA88" s="87">
        <v>12</v>
      </c>
      <c r="AB88" s="87">
        <v>20.584499999999998</v>
      </c>
      <c r="AC88" s="87">
        <v>11.0345</v>
      </c>
      <c r="AD88" s="87">
        <v>3.536</v>
      </c>
      <c r="AT88" s="115">
        <v>45637</v>
      </c>
      <c r="AU88" s="84"/>
      <c r="AV88" s="84"/>
      <c r="AW88" s="1">
        <v>36</v>
      </c>
      <c r="AX88" s="87">
        <v>26.093</v>
      </c>
      <c r="AY88" s="87">
        <v>2.6419999999999999</v>
      </c>
      <c r="AZ88" s="87">
        <v>4.8860000000000001</v>
      </c>
      <c r="BL88" s="85"/>
      <c r="BM88" s="85"/>
      <c r="BN88" s="85"/>
    </row>
    <row r="89" spans="1:66" x14ac:dyDescent="0.25">
      <c r="A89" s="83">
        <v>45600</v>
      </c>
      <c r="B89" s="83"/>
      <c r="C89" s="87"/>
      <c r="D89" s="87">
        <v>13</v>
      </c>
      <c r="E89" s="87">
        <v>22.422999999999998</v>
      </c>
      <c r="F89" s="87">
        <v>1.492</v>
      </c>
      <c r="G89" s="87">
        <v>4.2119999999999997</v>
      </c>
      <c r="I89" s="87"/>
      <c r="J89" s="87"/>
      <c r="U89" s="87"/>
      <c r="V89" s="87"/>
      <c r="W89" s="87"/>
      <c r="X89" s="83">
        <v>45617</v>
      </c>
      <c r="Y89" s="83"/>
      <c r="Z89" s="83">
        <v>45617</v>
      </c>
      <c r="AA89" s="87">
        <v>13</v>
      </c>
      <c r="AB89" s="87">
        <v>19.295500000000001</v>
      </c>
      <c r="AC89" s="87">
        <v>12.9475</v>
      </c>
      <c r="AD89" s="87">
        <v>3.262</v>
      </c>
      <c r="AT89" s="115">
        <v>45637</v>
      </c>
      <c r="AU89" s="84"/>
      <c r="AV89" s="84"/>
      <c r="AW89" s="1">
        <v>37.000000000116415</v>
      </c>
      <c r="AX89" s="87">
        <v>26.257999999999999</v>
      </c>
      <c r="AY89" s="87">
        <v>2.65</v>
      </c>
      <c r="AZ89" s="87">
        <v>4.8620000000000001</v>
      </c>
      <c r="BL89" s="85"/>
      <c r="BM89" s="85"/>
      <c r="BN89" s="85"/>
    </row>
    <row r="90" spans="1:66" x14ac:dyDescent="0.25">
      <c r="A90" s="83">
        <v>45600</v>
      </c>
      <c r="B90" s="83"/>
      <c r="C90" s="83">
        <v>45600</v>
      </c>
      <c r="D90" s="87">
        <v>14</v>
      </c>
      <c r="E90" s="87">
        <v>23.018999999999998</v>
      </c>
      <c r="F90" s="87">
        <v>1.5535000000000001</v>
      </c>
      <c r="G90" s="87">
        <v>4.2210000000000001</v>
      </c>
      <c r="I90" s="87"/>
      <c r="J90" s="87"/>
      <c r="U90" s="87"/>
      <c r="V90" s="87"/>
      <c r="W90" s="87"/>
      <c r="X90" s="83">
        <v>45617</v>
      </c>
      <c r="Y90" s="83">
        <v>45617</v>
      </c>
      <c r="Z90" s="83"/>
      <c r="AA90" s="87">
        <v>14</v>
      </c>
      <c r="AB90" s="87">
        <v>20.144500000000001</v>
      </c>
      <c r="AC90" s="87">
        <v>14.191000000000001</v>
      </c>
      <c r="AD90" s="87">
        <v>2.4969999999999999</v>
      </c>
      <c r="AT90" s="115">
        <v>45637</v>
      </c>
      <c r="AU90" s="84"/>
      <c r="AV90" s="84"/>
      <c r="AW90" s="1">
        <v>37.999999999883585</v>
      </c>
      <c r="AX90" s="87">
        <v>25.904</v>
      </c>
      <c r="AY90" s="87">
        <v>2.5529999999999999</v>
      </c>
      <c r="AZ90" s="87">
        <v>4.7320000000000002</v>
      </c>
      <c r="BL90" s="85"/>
      <c r="BM90" s="85"/>
      <c r="BN90" s="85"/>
    </row>
    <row r="91" spans="1:66" x14ac:dyDescent="0.25">
      <c r="A91" s="83">
        <v>45600</v>
      </c>
      <c r="B91" s="83">
        <v>45600</v>
      </c>
      <c r="C91" s="87"/>
      <c r="D91" s="87">
        <v>15</v>
      </c>
      <c r="E91" s="87">
        <v>22.814</v>
      </c>
      <c r="F91" s="87">
        <v>1.6639999999999999</v>
      </c>
      <c r="G91" s="87">
        <v>4.4109999999999996</v>
      </c>
      <c r="I91" s="87"/>
      <c r="J91" s="87"/>
      <c r="U91" s="87"/>
      <c r="V91" s="87"/>
      <c r="W91" s="87"/>
      <c r="X91" s="83">
        <v>45617</v>
      </c>
      <c r="Y91" s="83">
        <v>45617</v>
      </c>
      <c r="Z91" s="83"/>
      <c r="AA91" s="87">
        <v>15</v>
      </c>
      <c r="AB91" s="87">
        <v>20.62</v>
      </c>
      <c r="AC91" s="87">
        <v>15.2075</v>
      </c>
      <c r="AD91" s="87">
        <v>1.972</v>
      </c>
      <c r="AT91" s="115">
        <v>45637</v>
      </c>
      <c r="AU91" s="84"/>
      <c r="AV91" s="84"/>
      <c r="AW91" s="1">
        <v>39</v>
      </c>
      <c r="AX91" s="87">
        <v>25.687000000000001</v>
      </c>
      <c r="AY91" s="87">
        <v>2.6040000000000001</v>
      </c>
      <c r="AZ91" s="87">
        <v>4.6840000000000002</v>
      </c>
      <c r="BL91" s="85"/>
      <c r="BM91" s="85"/>
      <c r="BN91" s="85"/>
    </row>
    <row r="92" spans="1:66" x14ac:dyDescent="0.25">
      <c r="A92" s="83">
        <v>45600</v>
      </c>
      <c r="B92" s="83">
        <v>45600</v>
      </c>
      <c r="C92" s="87"/>
      <c r="D92" s="87">
        <v>16</v>
      </c>
      <c r="E92" s="87">
        <v>22.691500000000001</v>
      </c>
      <c r="F92" s="87">
        <v>1.8414999999999999</v>
      </c>
      <c r="G92" s="87">
        <v>4.8209999999999997</v>
      </c>
      <c r="I92" s="87"/>
      <c r="J92" s="87"/>
      <c r="U92" s="87"/>
      <c r="V92" s="87"/>
      <c r="W92" s="87"/>
      <c r="X92" s="83">
        <v>45617</v>
      </c>
      <c r="Y92" s="83">
        <v>45617</v>
      </c>
      <c r="Z92" s="83"/>
      <c r="AA92" s="87">
        <v>16</v>
      </c>
      <c r="AB92" s="87">
        <v>20.2805</v>
      </c>
      <c r="AC92" s="87">
        <v>16.549499999999998</v>
      </c>
      <c r="AD92" s="87">
        <v>1.91</v>
      </c>
      <c r="AT92" s="115">
        <v>45637</v>
      </c>
      <c r="AU92" s="84"/>
      <c r="AV92" s="84"/>
      <c r="AW92" s="1">
        <v>40.000000000116415</v>
      </c>
      <c r="AX92" s="87">
        <v>25.234999999999999</v>
      </c>
      <c r="AY92" s="87">
        <v>2.5190000000000001</v>
      </c>
      <c r="AZ92" s="87">
        <v>4.694</v>
      </c>
      <c r="BL92" s="85"/>
      <c r="BM92" s="85"/>
      <c r="BN92" s="85"/>
    </row>
    <row r="93" spans="1:66" x14ac:dyDescent="0.25">
      <c r="A93" s="83">
        <v>45600</v>
      </c>
      <c r="B93" s="83">
        <v>45600</v>
      </c>
      <c r="C93" s="87"/>
      <c r="D93" s="87">
        <v>17</v>
      </c>
      <c r="E93" s="87">
        <v>22.306000000000001</v>
      </c>
      <c r="F93" s="87">
        <v>1.9844999999999999</v>
      </c>
      <c r="G93" s="87">
        <v>5.1260000000000003</v>
      </c>
      <c r="I93" s="87"/>
      <c r="J93" s="87"/>
      <c r="U93" s="87"/>
      <c r="V93" s="87"/>
      <c r="W93" s="87"/>
      <c r="X93" s="83">
        <v>45617</v>
      </c>
      <c r="Y93" s="83">
        <v>45617</v>
      </c>
      <c r="Z93" s="83"/>
      <c r="AA93" s="87">
        <v>17</v>
      </c>
      <c r="AB93" s="87">
        <v>20.5215</v>
      </c>
      <c r="AC93" s="87">
        <v>17.21</v>
      </c>
      <c r="AD93" s="87">
        <v>2.1669999999999998</v>
      </c>
      <c r="AT93" s="115">
        <v>45637</v>
      </c>
      <c r="AU93" s="84"/>
      <c r="AV93" s="84"/>
      <c r="AW93" s="1">
        <v>40.999999999883585</v>
      </c>
      <c r="AX93" s="87">
        <v>25.131</v>
      </c>
      <c r="AY93" s="87">
        <v>2.5190000000000001</v>
      </c>
      <c r="AZ93" s="87">
        <v>4.6520000000000001</v>
      </c>
      <c r="BL93" s="85"/>
      <c r="BM93" s="85"/>
      <c r="BN93" s="85"/>
    </row>
    <row r="94" spans="1:66" x14ac:dyDescent="0.25">
      <c r="A94" s="83">
        <v>45600</v>
      </c>
      <c r="B94" s="83">
        <v>45600</v>
      </c>
      <c r="C94" s="87"/>
      <c r="D94" s="87">
        <v>18</v>
      </c>
      <c r="E94" s="87">
        <v>21.837</v>
      </c>
      <c r="F94" s="87">
        <v>2.0135000000000001</v>
      </c>
      <c r="G94" s="87">
        <v>4.97</v>
      </c>
      <c r="I94" s="87"/>
      <c r="J94" s="87"/>
      <c r="U94" s="87"/>
      <c r="V94" s="87"/>
      <c r="W94" s="87"/>
      <c r="X94" s="83">
        <v>45617</v>
      </c>
      <c r="Y94" s="83"/>
      <c r="Z94" s="83"/>
      <c r="AA94" s="87">
        <v>18</v>
      </c>
      <c r="AB94" s="87">
        <v>18.933499999999999</v>
      </c>
      <c r="AC94" s="87">
        <v>17.638500000000001</v>
      </c>
      <c r="AD94" s="87">
        <v>2.3570000000000002</v>
      </c>
      <c r="AT94" s="115">
        <v>45637</v>
      </c>
      <c r="AU94" s="84"/>
      <c r="AV94" s="84"/>
      <c r="AW94" s="1">
        <v>42</v>
      </c>
      <c r="AX94" s="87">
        <v>24.451000000000001</v>
      </c>
      <c r="AY94" s="87">
        <v>2.4649999999999999</v>
      </c>
      <c r="AZ94" s="87">
        <v>3.8919999999999999</v>
      </c>
      <c r="BL94" s="85"/>
      <c r="BM94" s="85"/>
      <c r="BN94" s="85"/>
    </row>
    <row r="95" spans="1:66" x14ac:dyDescent="0.25">
      <c r="A95" s="83">
        <v>45600</v>
      </c>
      <c r="B95" s="83">
        <v>45600</v>
      </c>
      <c r="C95" s="87"/>
      <c r="D95" s="87">
        <v>19</v>
      </c>
      <c r="E95" s="87">
        <v>20.303000000000001</v>
      </c>
      <c r="F95" s="87">
        <v>2.1044999999999998</v>
      </c>
      <c r="G95" s="87">
        <v>4.4050000000000002</v>
      </c>
      <c r="I95" s="87"/>
      <c r="J95" s="87"/>
      <c r="U95" s="87"/>
      <c r="V95" s="87"/>
      <c r="W95" s="87"/>
      <c r="X95" s="83">
        <v>45617</v>
      </c>
      <c r="Y95" s="83"/>
      <c r="Z95" s="83"/>
      <c r="AA95" s="87">
        <v>19</v>
      </c>
      <c r="AB95" s="87">
        <v>15.5745</v>
      </c>
      <c r="AC95" s="87">
        <v>17.55</v>
      </c>
      <c r="AD95" s="87">
        <v>2.1480000000000001</v>
      </c>
      <c r="AT95" s="115">
        <v>45637</v>
      </c>
      <c r="AU95" s="84"/>
      <c r="AV95" s="84"/>
      <c r="AW95" s="1">
        <v>43.000000000116415</v>
      </c>
      <c r="AX95" s="87">
        <v>23.818000000000001</v>
      </c>
      <c r="AY95" s="87">
        <v>2.5009999999999999</v>
      </c>
      <c r="AZ95" s="87">
        <v>3.798</v>
      </c>
      <c r="BL95" s="85"/>
      <c r="BM95" s="85"/>
      <c r="BN95" s="85"/>
    </row>
    <row r="96" spans="1:66" x14ac:dyDescent="0.25">
      <c r="A96" s="83">
        <v>45600</v>
      </c>
      <c r="B96" s="83"/>
      <c r="C96" s="87"/>
      <c r="D96" s="87">
        <v>20</v>
      </c>
      <c r="E96" s="87">
        <v>17.899000000000001</v>
      </c>
      <c r="F96" s="87">
        <v>1.958</v>
      </c>
      <c r="G96" s="87">
        <v>3.4209999999999998</v>
      </c>
      <c r="I96" s="87"/>
      <c r="J96" s="87"/>
      <c r="U96" s="87"/>
      <c r="V96" s="87"/>
      <c r="W96" s="87"/>
      <c r="X96" s="83">
        <v>45617</v>
      </c>
      <c r="Y96" s="83"/>
      <c r="Z96" s="83"/>
      <c r="AA96" s="87">
        <v>20</v>
      </c>
      <c r="AB96" s="87">
        <v>12.0815</v>
      </c>
      <c r="AC96" s="87">
        <v>17.244499999999999</v>
      </c>
      <c r="AD96" s="87">
        <v>1.6830000000000001</v>
      </c>
      <c r="AT96" s="115">
        <v>45637</v>
      </c>
      <c r="AU96" s="84"/>
      <c r="AV96" s="84"/>
      <c r="AW96" s="1">
        <v>43.999999999883585</v>
      </c>
      <c r="AX96" s="87">
        <v>24.193999999999999</v>
      </c>
      <c r="AY96" s="87">
        <v>2.2789999999999999</v>
      </c>
      <c r="AZ96" s="87">
        <v>1.6240000000000001</v>
      </c>
      <c r="BL96" s="85"/>
      <c r="BM96" s="85"/>
      <c r="BN96" s="85"/>
    </row>
    <row r="97" spans="1:66" x14ac:dyDescent="0.25">
      <c r="A97" s="83">
        <v>45600</v>
      </c>
      <c r="B97" s="83"/>
      <c r="C97" s="87"/>
      <c r="D97" s="87">
        <v>21</v>
      </c>
      <c r="E97" s="87">
        <v>16.472000000000001</v>
      </c>
      <c r="F97" s="87">
        <v>1.796</v>
      </c>
      <c r="G97" s="87">
        <v>2.5489999999999999</v>
      </c>
      <c r="I97" s="87"/>
      <c r="J97" s="87"/>
      <c r="U97" s="87"/>
      <c r="V97" s="87"/>
      <c r="W97" s="87"/>
      <c r="X97" s="83">
        <v>45617</v>
      </c>
      <c r="Y97" s="83"/>
      <c r="Z97" s="83"/>
      <c r="AA97" s="87">
        <v>21</v>
      </c>
      <c r="AB97" s="87">
        <v>7.4835000000000003</v>
      </c>
      <c r="AC97" s="87">
        <v>17.080500000000001</v>
      </c>
      <c r="AD97" s="87">
        <v>2.6059999999999999</v>
      </c>
      <c r="AT97" s="115">
        <v>45637</v>
      </c>
      <c r="AU97" s="84"/>
      <c r="AV97" s="84"/>
      <c r="AW97" s="1">
        <v>45</v>
      </c>
      <c r="AX97" s="87">
        <v>23.774999999999999</v>
      </c>
      <c r="AY97" s="87">
        <v>2.21</v>
      </c>
      <c r="AZ97" s="87">
        <v>1.54</v>
      </c>
      <c r="BL97" s="85"/>
      <c r="BM97" s="85"/>
      <c r="BN97" s="85"/>
    </row>
    <row r="98" spans="1:66" x14ac:dyDescent="0.25">
      <c r="A98" s="83">
        <v>45600</v>
      </c>
      <c r="B98" s="83"/>
      <c r="C98" s="87"/>
      <c r="D98" s="87">
        <v>22</v>
      </c>
      <c r="E98" s="87">
        <v>14.978999999999999</v>
      </c>
      <c r="F98" s="87">
        <v>1.6065</v>
      </c>
      <c r="G98" s="87">
        <v>2.2850000000000001</v>
      </c>
      <c r="I98" s="87"/>
      <c r="J98" s="87"/>
      <c r="U98" s="87"/>
      <c r="V98" s="87"/>
      <c r="W98" s="87"/>
      <c r="X98" s="83">
        <v>45617</v>
      </c>
      <c r="Y98" s="83"/>
      <c r="Z98" s="83"/>
      <c r="AA98" s="87">
        <v>22</v>
      </c>
      <c r="AB98" s="87">
        <v>3.5695000000000001</v>
      </c>
      <c r="AC98" s="87">
        <v>17.325500000000002</v>
      </c>
      <c r="AD98" s="87">
        <v>3.8279999999999998</v>
      </c>
      <c r="AT98" s="115">
        <v>45637</v>
      </c>
      <c r="AU98" s="84"/>
      <c r="AV98" s="84"/>
      <c r="AW98" s="1">
        <v>46.000000000116415</v>
      </c>
      <c r="AX98" s="87">
        <v>23.562000000000001</v>
      </c>
      <c r="AY98" s="87">
        <v>2.14</v>
      </c>
      <c r="AZ98" s="87">
        <v>1.284</v>
      </c>
      <c r="BL98" s="85"/>
      <c r="BM98" s="85"/>
      <c r="BN98" s="85"/>
    </row>
    <row r="99" spans="1:66" x14ac:dyDescent="0.25">
      <c r="A99" s="83">
        <v>45600</v>
      </c>
      <c r="B99" s="83"/>
      <c r="C99" s="87"/>
      <c r="D99" s="87">
        <v>23</v>
      </c>
      <c r="E99" s="87">
        <v>15.391</v>
      </c>
      <c r="F99" s="87">
        <v>1.4395</v>
      </c>
      <c r="G99" s="87">
        <v>2.3325</v>
      </c>
      <c r="I99" s="87"/>
      <c r="J99" s="87"/>
      <c r="U99" s="87"/>
      <c r="V99" s="87"/>
      <c r="W99" s="87"/>
      <c r="X99" s="83">
        <v>45617</v>
      </c>
      <c r="Y99" s="83"/>
      <c r="Z99" s="83"/>
      <c r="AA99" s="87">
        <v>23</v>
      </c>
      <c r="AB99" s="87">
        <v>3.3370000000000002</v>
      </c>
      <c r="AC99" s="87">
        <v>17.139500000000002</v>
      </c>
      <c r="AD99" s="87">
        <v>4.1399999999999997</v>
      </c>
      <c r="AT99" s="115">
        <v>45637</v>
      </c>
      <c r="AU99" s="84"/>
      <c r="AV99" s="84"/>
      <c r="AW99" s="1">
        <v>46.999999999883585</v>
      </c>
      <c r="AX99" s="87">
        <v>23.315000000000001</v>
      </c>
      <c r="AY99" s="87">
        <v>2.0720000000000001</v>
      </c>
      <c r="AZ99" s="87">
        <v>1.33</v>
      </c>
      <c r="BL99" s="85"/>
      <c r="BM99" s="85"/>
      <c r="BN99" s="85"/>
    </row>
    <row r="100" spans="1:66" x14ac:dyDescent="0.25">
      <c r="A100" s="83">
        <v>45601</v>
      </c>
      <c r="B100" s="83"/>
      <c r="C100" s="87"/>
      <c r="D100" s="87">
        <v>0</v>
      </c>
      <c r="E100" s="87">
        <v>15.4605</v>
      </c>
      <c r="F100" s="87">
        <v>1.379</v>
      </c>
      <c r="G100" s="87">
        <v>2.4035000000000002</v>
      </c>
      <c r="I100" s="87"/>
      <c r="J100" s="87"/>
      <c r="U100" s="87"/>
      <c r="V100" s="87"/>
      <c r="W100" s="87"/>
      <c r="X100" s="83">
        <v>45618</v>
      </c>
      <c r="Y100" s="83"/>
      <c r="Z100" s="83"/>
      <c r="AA100" s="87">
        <v>0</v>
      </c>
      <c r="AB100" s="87">
        <v>3.371</v>
      </c>
      <c r="AC100" s="87">
        <v>17.258500000000002</v>
      </c>
      <c r="AD100" s="87">
        <v>4.1360000000000001</v>
      </c>
      <c r="AT100" s="115">
        <v>45638</v>
      </c>
      <c r="AU100" s="84"/>
      <c r="AV100" s="84"/>
      <c r="AW100" s="1">
        <v>0</v>
      </c>
      <c r="AX100" s="87">
        <v>23.268999999999998</v>
      </c>
      <c r="AY100" s="87">
        <v>2.0259999999999998</v>
      </c>
      <c r="AZ100" s="87">
        <v>1.39</v>
      </c>
      <c r="BL100" s="85"/>
      <c r="BM100" s="85"/>
      <c r="BN100" s="85"/>
    </row>
    <row r="101" spans="1:66" x14ac:dyDescent="0.25">
      <c r="A101" s="83">
        <v>45601</v>
      </c>
      <c r="B101" s="83"/>
      <c r="C101" s="87"/>
      <c r="D101" s="87">
        <v>1</v>
      </c>
      <c r="E101" s="87">
        <v>15.374000000000001</v>
      </c>
      <c r="F101" s="87">
        <v>1.2909999999999999</v>
      </c>
      <c r="G101" s="87">
        <v>2.2934999999999999</v>
      </c>
      <c r="I101" s="87"/>
      <c r="J101" s="87"/>
      <c r="U101" s="87"/>
      <c r="V101" s="87"/>
      <c r="W101" s="87"/>
      <c r="X101" s="83">
        <v>45618</v>
      </c>
      <c r="Y101" s="83"/>
      <c r="Z101" s="83"/>
      <c r="AA101" s="87">
        <v>1</v>
      </c>
      <c r="AB101" s="87">
        <v>3.5760000000000001</v>
      </c>
      <c r="AC101" s="87">
        <v>17.170999999999999</v>
      </c>
      <c r="AD101" s="87">
        <v>3.9569999999999999</v>
      </c>
      <c r="AT101" s="115">
        <v>45638</v>
      </c>
      <c r="AU101" s="84"/>
      <c r="AV101" s="84"/>
      <c r="AW101" s="1">
        <v>1.0000000001164153</v>
      </c>
      <c r="AX101" s="87">
        <v>23.376999999999999</v>
      </c>
      <c r="AY101" s="87">
        <v>2.1080000000000001</v>
      </c>
      <c r="AZ101" s="87">
        <v>1.3979999999999999</v>
      </c>
      <c r="BL101" s="85"/>
      <c r="BM101" s="85"/>
      <c r="BN101" s="85"/>
    </row>
    <row r="102" spans="1:66" x14ac:dyDescent="0.25">
      <c r="A102" s="83">
        <v>45601</v>
      </c>
      <c r="B102" s="83"/>
      <c r="C102" s="87"/>
      <c r="D102" s="87">
        <v>2</v>
      </c>
      <c r="E102" s="87">
        <v>15.260999999999999</v>
      </c>
      <c r="F102" s="87">
        <v>1.323</v>
      </c>
      <c r="G102" s="87">
        <v>2.3290000000000002</v>
      </c>
      <c r="I102" s="87"/>
      <c r="J102" s="87"/>
      <c r="U102" s="87"/>
      <c r="V102" s="87"/>
      <c r="W102" s="87"/>
      <c r="X102" s="83">
        <v>45618</v>
      </c>
      <c r="Y102" s="83"/>
      <c r="Z102" s="83"/>
      <c r="AA102" s="87">
        <v>2</v>
      </c>
      <c r="AB102" s="87">
        <v>3.8330000000000002</v>
      </c>
      <c r="AC102" s="87">
        <v>16.957999999999998</v>
      </c>
      <c r="AD102" s="87">
        <v>3.7480000000000002</v>
      </c>
      <c r="AT102" s="115">
        <v>45638</v>
      </c>
      <c r="AU102" s="84"/>
      <c r="AV102" s="84"/>
      <c r="AW102" s="1">
        <v>1.9999999998835847</v>
      </c>
      <c r="AX102" s="87">
        <v>23.37</v>
      </c>
      <c r="AY102" s="87">
        <v>2.2349999999999999</v>
      </c>
      <c r="AZ102" s="87">
        <v>1.3979999999999999</v>
      </c>
      <c r="BL102" s="85"/>
      <c r="BM102" s="85"/>
      <c r="BN102" s="85"/>
    </row>
    <row r="103" spans="1:66" x14ac:dyDescent="0.25">
      <c r="A103" s="83">
        <v>45601</v>
      </c>
      <c r="B103" s="83"/>
      <c r="C103" s="87"/>
      <c r="D103" s="87">
        <v>3</v>
      </c>
      <c r="E103" s="87">
        <v>15.3065</v>
      </c>
      <c r="F103" s="87">
        <v>1.3095000000000001</v>
      </c>
      <c r="G103" s="87">
        <v>2.359</v>
      </c>
      <c r="I103" s="87"/>
      <c r="J103" s="87"/>
      <c r="U103" s="87"/>
      <c r="V103" s="87"/>
      <c r="W103" s="87"/>
      <c r="X103" s="83">
        <v>45618</v>
      </c>
      <c r="Y103" s="83"/>
      <c r="Z103" s="83"/>
      <c r="AA103" s="87">
        <v>3</v>
      </c>
      <c r="AB103" s="87">
        <v>4.26</v>
      </c>
      <c r="AC103" s="87">
        <v>16.342500000000001</v>
      </c>
      <c r="AD103" s="87">
        <v>2.9380000000000002</v>
      </c>
      <c r="AT103" s="115">
        <v>45638</v>
      </c>
      <c r="AU103" s="84"/>
      <c r="AV103" s="84"/>
      <c r="AW103" s="1">
        <v>3</v>
      </c>
      <c r="AX103" s="87">
        <v>23.184999999999999</v>
      </c>
      <c r="AY103" s="87">
        <v>2.0920000000000001</v>
      </c>
      <c r="AZ103" s="87">
        <v>1.3979999999999999</v>
      </c>
      <c r="BL103" s="85"/>
      <c r="BM103" s="85"/>
      <c r="BN103" s="85"/>
    </row>
    <row r="104" spans="1:66" x14ac:dyDescent="0.25">
      <c r="A104" s="83">
        <v>45601</v>
      </c>
      <c r="B104" s="83"/>
      <c r="C104" s="87"/>
      <c r="D104" s="87">
        <v>4</v>
      </c>
      <c r="E104" s="87">
        <v>15.6845</v>
      </c>
      <c r="F104" s="87">
        <v>1.2725</v>
      </c>
      <c r="G104" s="87">
        <v>2.3374999999999999</v>
      </c>
      <c r="I104" s="87"/>
      <c r="J104" s="87"/>
      <c r="U104" s="87"/>
      <c r="V104" s="87"/>
      <c r="W104" s="87"/>
      <c r="X104" s="83">
        <v>45618</v>
      </c>
      <c r="Y104" s="83"/>
      <c r="Z104" s="83"/>
      <c r="AA104" s="87">
        <v>4</v>
      </c>
      <c r="AB104" s="87">
        <v>5.0549999999999997</v>
      </c>
      <c r="AC104" s="87">
        <v>16.048500000000001</v>
      </c>
      <c r="AD104" s="87">
        <v>1.282</v>
      </c>
      <c r="AT104" s="115">
        <v>45638</v>
      </c>
      <c r="AU104" s="84"/>
      <c r="AV104" s="84"/>
      <c r="AW104" s="1">
        <v>4.0000000001164153</v>
      </c>
      <c r="AX104" s="87">
        <v>22.824000000000002</v>
      </c>
      <c r="AY104" s="87">
        <v>2.0209999999999999</v>
      </c>
      <c r="AZ104" s="87">
        <v>1.3979999999999999</v>
      </c>
      <c r="BL104" s="85"/>
      <c r="BM104" s="85"/>
      <c r="BN104" s="85"/>
    </row>
    <row r="105" spans="1:66" x14ac:dyDescent="0.25">
      <c r="A105" s="83">
        <v>45601</v>
      </c>
      <c r="B105" s="83"/>
      <c r="C105" s="87"/>
      <c r="D105" s="87">
        <v>5</v>
      </c>
      <c r="E105" s="87">
        <v>16.956</v>
      </c>
      <c r="F105" s="87">
        <v>1.2084999999999999</v>
      </c>
      <c r="G105" s="87">
        <v>2.3940000000000001</v>
      </c>
      <c r="I105" s="87"/>
      <c r="J105" s="87"/>
      <c r="U105" s="87"/>
      <c r="V105" s="87"/>
      <c r="W105" s="87"/>
      <c r="X105" s="83">
        <v>45618</v>
      </c>
      <c r="Y105" s="83"/>
      <c r="Z105" s="83"/>
      <c r="AA105" s="87">
        <v>5</v>
      </c>
      <c r="AB105" s="87">
        <v>6.7389999999999999</v>
      </c>
      <c r="AC105" s="87">
        <v>15.846500000000001</v>
      </c>
      <c r="AD105" s="87">
        <v>1.4670000000000001</v>
      </c>
      <c r="AT105" s="115">
        <v>45638</v>
      </c>
      <c r="AU105" s="84"/>
      <c r="AV105" s="84"/>
      <c r="AW105" s="1">
        <v>4.9999999998835847</v>
      </c>
      <c r="AX105" s="87">
        <v>22.849</v>
      </c>
      <c r="AY105" s="87">
        <v>1.92</v>
      </c>
      <c r="AZ105" s="87">
        <v>1.3879999999999999</v>
      </c>
      <c r="BL105" s="85"/>
      <c r="BM105" s="85"/>
      <c r="BN105" s="85"/>
    </row>
    <row r="106" spans="1:66" x14ac:dyDescent="0.25">
      <c r="A106" s="83">
        <v>45601</v>
      </c>
      <c r="B106" s="83"/>
      <c r="C106" s="87"/>
      <c r="D106" s="87">
        <v>6</v>
      </c>
      <c r="E106" s="87">
        <v>19.125</v>
      </c>
      <c r="F106" s="87">
        <v>1.2605</v>
      </c>
      <c r="G106" s="87">
        <v>3.0529999999999999</v>
      </c>
      <c r="I106" s="87"/>
      <c r="J106" s="87"/>
      <c r="U106" s="87"/>
      <c r="V106" s="87"/>
      <c r="W106" s="87"/>
      <c r="X106" s="83">
        <v>45618</v>
      </c>
      <c r="Y106" s="83"/>
      <c r="Z106" s="83"/>
      <c r="AA106" s="87">
        <v>6</v>
      </c>
      <c r="AB106" s="87">
        <v>9.3179999999999996</v>
      </c>
      <c r="AC106" s="87">
        <v>15.077</v>
      </c>
      <c r="AD106" s="87">
        <v>3.016</v>
      </c>
      <c r="AT106" s="115">
        <v>45638</v>
      </c>
      <c r="AU106" s="84"/>
      <c r="AV106" s="84"/>
      <c r="AW106" s="1">
        <v>6</v>
      </c>
      <c r="AX106" s="87">
        <v>22.998000000000001</v>
      </c>
      <c r="AY106" s="87">
        <v>1.905</v>
      </c>
      <c r="AZ106" s="87">
        <v>1.294</v>
      </c>
      <c r="BL106" s="85"/>
      <c r="BM106" s="85"/>
      <c r="BN106" s="85"/>
    </row>
    <row r="107" spans="1:66" x14ac:dyDescent="0.25">
      <c r="A107" s="83">
        <v>45601</v>
      </c>
      <c r="B107" s="83"/>
      <c r="C107" s="87"/>
      <c r="D107" s="87">
        <v>7</v>
      </c>
      <c r="E107" s="87">
        <v>20.859500000000001</v>
      </c>
      <c r="F107" s="87">
        <v>1.1585000000000001</v>
      </c>
      <c r="G107" s="87">
        <v>4.4595000000000002</v>
      </c>
      <c r="I107" s="87"/>
      <c r="J107" s="87"/>
      <c r="U107" s="87"/>
      <c r="V107" s="87"/>
      <c r="W107" s="87"/>
      <c r="X107" s="83">
        <v>45618</v>
      </c>
      <c r="Y107" s="83"/>
      <c r="Z107" s="83"/>
      <c r="AA107" s="87">
        <v>7</v>
      </c>
      <c r="AB107" s="87">
        <v>11.509499999999999</v>
      </c>
      <c r="AC107" s="87">
        <v>13.9635</v>
      </c>
      <c r="AD107" s="87">
        <v>4.1950000000000003</v>
      </c>
      <c r="AT107" s="115">
        <v>45638</v>
      </c>
      <c r="AU107" s="84"/>
      <c r="AV107" s="84"/>
      <c r="AW107" s="1">
        <v>7.0000000001164153</v>
      </c>
      <c r="AX107" s="87">
        <v>22.9</v>
      </c>
      <c r="AY107" s="87">
        <v>1.8720000000000001</v>
      </c>
      <c r="AZ107" s="87">
        <v>1.272</v>
      </c>
      <c r="BL107" s="85"/>
      <c r="BM107" s="85"/>
      <c r="BN107" s="85"/>
    </row>
    <row r="108" spans="1:66" x14ac:dyDescent="0.25">
      <c r="A108" s="83">
        <v>45601</v>
      </c>
      <c r="B108" s="83"/>
      <c r="C108" s="87"/>
      <c r="D108" s="87">
        <v>8</v>
      </c>
      <c r="E108" s="87">
        <v>21.624500000000001</v>
      </c>
      <c r="F108" s="87">
        <v>1.071</v>
      </c>
      <c r="G108" s="87">
        <v>5.1755000000000004</v>
      </c>
      <c r="I108" s="87"/>
      <c r="J108" s="87"/>
      <c r="U108" s="87"/>
      <c r="V108" s="87"/>
      <c r="W108" s="87"/>
      <c r="X108" s="83">
        <v>45618</v>
      </c>
      <c r="Y108" s="83"/>
      <c r="Z108" s="83"/>
      <c r="AA108" s="87">
        <v>8</v>
      </c>
      <c r="AB108" s="87">
        <v>12.769</v>
      </c>
      <c r="AC108" s="87">
        <v>13.6425</v>
      </c>
      <c r="AD108" s="87">
        <v>4.7220000000000004</v>
      </c>
      <c r="AT108" s="115">
        <v>45638</v>
      </c>
      <c r="AU108" s="84"/>
      <c r="AV108" s="84"/>
      <c r="AW108" s="1">
        <v>7.9999999998835847</v>
      </c>
      <c r="AX108" s="87">
        <v>23.036999999999999</v>
      </c>
      <c r="AY108" s="87">
        <v>1.853</v>
      </c>
      <c r="AZ108" s="87">
        <v>0.874</v>
      </c>
      <c r="BL108" s="85"/>
      <c r="BM108" s="85"/>
      <c r="BN108" s="85"/>
    </row>
    <row r="109" spans="1:66" x14ac:dyDescent="0.25">
      <c r="A109" s="83">
        <v>45601</v>
      </c>
      <c r="B109" s="83"/>
      <c r="C109" s="87"/>
      <c r="D109" s="87">
        <v>9</v>
      </c>
      <c r="E109" s="87">
        <v>21.959</v>
      </c>
      <c r="F109" s="87">
        <v>1.0669999999999999</v>
      </c>
      <c r="G109" s="87">
        <v>5.0540000000000003</v>
      </c>
      <c r="I109" s="87"/>
      <c r="J109" s="87"/>
      <c r="U109" s="87"/>
      <c r="V109" s="87"/>
      <c r="W109" s="87"/>
      <c r="X109" s="83">
        <v>45618</v>
      </c>
      <c r="Y109" s="83"/>
      <c r="Z109" s="83"/>
      <c r="AA109" s="87">
        <v>9</v>
      </c>
      <c r="AB109" s="87">
        <v>13.6515</v>
      </c>
      <c r="AC109" s="87">
        <v>12.477</v>
      </c>
      <c r="AD109" s="87">
        <v>4.6319999999999997</v>
      </c>
      <c r="AT109" s="115">
        <v>45638</v>
      </c>
      <c r="AU109" s="84"/>
      <c r="AV109" s="84"/>
      <c r="AW109" s="1">
        <v>9</v>
      </c>
      <c r="AX109" s="87">
        <v>23.57</v>
      </c>
      <c r="AY109" s="87">
        <v>1.8260000000000001</v>
      </c>
      <c r="AZ109" s="87">
        <v>0.79800000000000004</v>
      </c>
      <c r="BL109" s="85"/>
      <c r="BM109" s="85"/>
      <c r="BN109" s="85"/>
    </row>
    <row r="110" spans="1:66" x14ac:dyDescent="0.25">
      <c r="A110" s="83">
        <v>45601</v>
      </c>
      <c r="B110" s="83"/>
      <c r="C110" s="87"/>
      <c r="D110" s="87">
        <v>10</v>
      </c>
      <c r="E110" s="87">
        <v>22.1</v>
      </c>
      <c r="F110" s="87">
        <v>1.0269999999999999</v>
      </c>
      <c r="G110" s="87">
        <v>4.8019999999999996</v>
      </c>
      <c r="I110" s="87"/>
      <c r="J110" s="87"/>
      <c r="U110" s="87"/>
      <c r="V110" s="87"/>
      <c r="W110" s="87"/>
      <c r="X110" s="83">
        <v>45618</v>
      </c>
      <c r="Y110" s="83"/>
      <c r="Z110" s="83"/>
      <c r="AA110" s="87">
        <v>10</v>
      </c>
      <c r="AB110" s="87">
        <v>14.398999999999999</v>
      </c>
      <c r="AC110" s="87">
        <v>12.035</v>
      </c>
      <c r="AD110" s="87">
        <v>5.2619999999999996</v>
      </c>
      <c r="AT110" s="115">
        <v>45638</v>
      </c>
      <c r="AU110" s="84"/>
      <c r="AV110" s="84"/>
      <c r="AW110" s="1">
        <v>10.000000000116415</v>
      </c>
      <c r="AX110" s="87">
        <v>24.102</v>
      </c>
      <c r="AY110" s="87">
        <v>1.8959999999999999</v>
      </c>
      <c r="AZ110" s="87">
        <v>0.43</v>
      </c>
      <c r="BL110" s="85"/>
      <c r="BM110" s="85"/>
      <c r="BN110" s="85"/>
    </row>
    <row r="111" spans="1:66" x14ac:dyDescent="0.25">
      <c r="A111" s="83">
        <v>45601</v>
      </c>
      <c r="B111" s="83"/>
      <c r="C111" s="87"/>
      <c r="D111" s="87">
        <v>11</v>
      </c>
      <c r="E111" s="87">
        <v>22.027000000000001</v>
      </c>
      <c r="F111" s="87">
        <v>1.2749999999999999</v>
      </c>
      <c r="G111" s="87">
        <v>4.8109999999999999</v>
      </c>
      <c r="I111" s="87"/>
      <c r="J111" s="87"/>
      <c r="U111" s="87"/>
      <c r="V111" s="87"/>
      <c r="W111" s="87"/>
      <c r="X111" s="83">
        <v>45618</v>
      </c>
      <c r="Y111" s="83"/>
      <c r="Z111" s="83"/>
      <c r="AA111" s="87">
        <v>11</v>
      </c>
      <c r="AB111" s="87">
        <v>15.090999999999999</v>
      </c>
      <c r="AC111" s="87">
        <v>10.785500000000001</v>
      </c>
      <c r="AD111" s="87">
        <v>5.9260000000000002</v>
      </c>
      <c r="AT111" s="115">
        <v>45638</v>
      </c>
      <c r="AU111" s="84"/>
      <c r="AV111" s="84"/>
      <c r="AW111" s="1">
        <v>10.999999999883585</v>
      </c>
      <c r="AX111" s="87">
        <v>24.67</v>
      </c>
      <c r="AY111" s="87">
        <v>2.0009999999999999</v>
      </c>
      <c r="AZ111" s="87">
        <v>0.34799999999999998</v>
      </c>
      <c r="BL111" s="85"/>
      <c r="BM111" s="85"/>
      <c r="BN111" s="85"/>
    </row>
    <row r="112" spans="1:66" x14ac:dyDescent="0.25">
      <c r="A112" s="83">
        <v>45601</v>
      </c>
      <c r="B112" s="83"/>
      <c r="C112" s="87"/>
      <c r="D112" s="87">
        <v>12</v>
      </c>
      <c r="E112" s="87">
        <v>22.092500000000001</v>
      </c>
      <c r="F112" s="87">
        <v>1.2569999999999999</v>
      </c>
      <c r="G112" s="87">
        <v>4.0990000000000002</v>
      </c>
      <c r="I112" s="87"/>
      <c r="J112" s="87"/>
      <c r="U112" s="87"/>
      <c r="V112" s="87"/>
      <c r="W112" s="87"/>
      <c r="X112" s="83">
        <v>45618</v>
      </c>
      <c r="Y112" s="83"/>
      <c r="Z112" s="83"/>
      <c r="AA112" s="87">
        <v>12</v>
      </c>
      <c r="AB112" s="87">
        <v>16.053000000000001</v>
      </c>
      <c r="AC112" s="87">
        <v>10.031499999999999</v>
      </c>
      <c r="AD112" s="87">
        <v>6.0410000000000004</v>
      </c>
      <c r="AT112" s="115">
        <v>45638</v>
      </c>
      <c r="AU112" s="84"/>
      <c r="AV112" s="84"/>
      <c r="AW112" s="1">
        <v>12</v>
      </c>
      <c r="AX112" s="87">
        <v>25.077999999999999</v>
      </c>
      <c r="AY112" s="87">
        <v>2.052</v>
      </c>
      <c r="AZ112" s="87">
        <v>0</v>
      </c>
      <c r="BL112" s="85"/>
      <c r="BM112" s="85"/>
      <c r="BN112" s="85"/>
    </row>
    <row r="113" spans="1:66" x14ac:dyDescent="0.25">
      <c r="A113" s="83">
        <v>45601</v>
      </c>
      <c r="B113" s="83"/>
      <c r="C113" s="87"/>
      <c r="D113" s="87">
        <v>13</v>
      </c>
      <c r="E113" s="87">
        <v>22.613</v>
      </c>
      <c r="F113" s="87">
        <v>1.3425</v>
      </c>
      <c r="G113" s="87">
        <v>3.1659999999999999</v>
      </c>
      <c r="I113" s="87"/>
      <c r="J113" s="87"/>
      <c r="U113" s="87"/>
      <c r="V113" s="87"/>
      <c r="W113" s="87"/>
      <c r="X113" s="83">
        <v>45618</v>
      </c>
      <c r="Y113" s="83"/>
      <c r="Z113" s="83">
        <v>45618</v>
      </c>
      <c r="AA113" s="87">
        <v>13</v>
      </c>
      <c r="AB113" s="87">
        <v>17.689</v>
      </c>
      <c r="AC113" s="87">
        <v>9.0555000000000003</v>
      </c>
      <c r="AD113" s="87">
        <v>6.16</v>
      </c>
      <c r="AT113" s="115">
        <v>45638</v>
      </c>
      <c r="AU113" s="84"/>
      <c r="AV113" s="84"/>
      <c r="AW113" s="1">
        <v>13.000000000116415</v>
      </c>
      <c r="AX113" s="87">
        <v>26.108000000000001</v>
      </c>
      <c r="AY113" s="87">
        <v>2.0539999999999998</v>
      </c>
      <c r="AZ113" s="87">
        <v>0</v>
      </c>
      <c r="BL113" s="85"/>
      <c r="BM113" s="85"/>
      <c r="BN113" s="85"/>
    </row>
    <row r="114" spans="1:66" x14ac:dyDescent="0.25">
      <c r="A114" s="83">
        <v>45601</v>
      </c>
      <c r="B114" s="83"/>
      <c r="C114" s="83">
        <v>45601</v>
      </c>
      <c r="D114" s="87">
        <v>14</v>
      </c>
      <c r="E114" s="87">
        <v>23.513500000000001</v>
      </c>
      <c r="F114" s="87">
        <v>1.3414999999999999</v>
      </c>
      <c r="G114" s="87">
        <v>3.3340000000000001</v>
      </c>
      <c r="I114" s="87"/>
      <c r="J114" s="87"/>
      <c r="U114" s="87"/>
      <c r="V114" s="87"/>
      <c r="W114" s="87"/>
      <c r="X114" s="83">
        <v>45618</v>
      </c>
      <c r="Y114" s="83">
        <v>45618</v>
      </c>
      <c r="Z114" s="83"/>
      <c r="AA114" s="87">
        <v>14</v>
      </c>
      <c r="AB114" s="87">
        <v>19.321999999999999</v>
      </c>
      <c r="AC114" s="87">
        <v>8.1980000000000004</v>
      </c>
      <c r="AD114" s="87">
        <v>6.3559999999999999</v>
      </c>
      <c r="AT114" s="115">
        <v>45638</v>
      </c>
      <c r="AU114" s="84"/>
      <c r="AV114" s="84"/>
      <c r="AW114" s="1">
        <v>13.999999999883585</v>
      </c>
      <c r="AX114" s="87">
        <v>26.959</v>
      </c>
      <c r="AY114" s="87">
        <v>1.9850000000000001</v>
      </c>
      <c r="AZ114" s="87">
        <v>1.548</v>
      </c>
      <c r="BL114" s="85"/>
      <c r="BM114" s="85"/>
      <c r="BN114" s="85"/>
    </row>
    <row r="115" spans="1:66" x14ac:dyDescent="0.25">
      <c r="A115" s="83">
        <v>45601</v>
      </c>
      <c r="B115" s="83">
        <v>45601</v>
      </c>
      <c r="C115" s="87"/>
      <c r="D115" s="87">
        <v>15</v>
      </c>
      <c r="E115" s="87">
        <v>23.938500000000001</v>
      </c>
      <c r="F115" s="87">
        <v>1.272</v>
      </c>
      <c r="G115" s="87">
        <v>3.7719999999999998</v>
      </c>
      <c r="I115" s="87"/>
      <c r="J115" s="87"/>
      <c r="U115" s="87"/>
      <c r="V115" s="87"/>
      <c r="W115" s="87"/>
      <c r="X115" s="83">
        <v>45618</v>
      </c>
      <c r="Y115" s="83">
        <v>45618</v>
      </c>
      <c r="Z115" s="83"/>
      <c r="AA115" s="87">
        <v>15</v>
      </c>
      <c r="AB115" s="87">
        <v>20.761500000000002</v>
      </c>
      <c r="AC115" s="87">
        <v>7.4329999999999998</v>
      </c>
      <c r="AD115" s="87">
        <v>6.4960000000000004</v>
      </c>
      <c r="AT115" s="115">
        <v>45638</v>
      </c>
      <c r="AU115" s="84"/>
      <c r="AV115" s="84"/>
      <c r="AW115" s="1">
        <v>15</v>
      </c>
      <c r="AX115" s="87">
        <v>27.609000000000002</v>
      </c>
      <c r="AY115" s="87">
        <v>1.9039999999999999</v>
      </c>
      <c r="AZ115" s="87">
        <v>2.3839999999999999</v>
      </c>
      <c r="BL115" s="85"/>
      <c r="BM115" s="85"/>
      <c r="BN115" s="85"/>
    </row>
    <row r="116" spans="1:66" x14ac:dyDescent="0.25">
      <c r="A116" s="83">
        <v>45601</v>
      </c>
      <c r="B116" s="83">
        <v>45601</v>
      </c>
      <c r="C116" s="87"/>
      <c r="D116" s="87">
        <v>16</v>
      </c>
      <c r="E116" s="87">
        <v>23.995999999999999</v>
      </c>
      <c r="F116" s="87">
        <v>1.33</v>
      </c>
      <c r="G116" s="87">
        <v>3.7730000000000001</v>
      </c>
      <c r="I116" s="87"/>
      <c r="J116" s="87"/>
      <c r="U116" s="87"/>
      <c r="V116" s="87"/>
      <c r="W116" s="87"/>
      <c r="X116" s="83">
        <v>45618</v>
      </c>
      <c r="Y116" s="83">
        <v>45618</v>
      </c>
      <c r="Z116" s="83"/>
      <c r="AA116" s="87">
        <v>16</v>
      </c>
      <c r="AB116" s="87">
        <v>21.023499999999999</v>
      </c>
      <c r="AC116" s="87">
        <v>6.7649999999999997</v>
      </c>
      <c r="AD116" s="87">
        <v>6.6139999999999999</v>
      </c>
      <c r="AT116" s="115">
        <v>45638</v>
      </c>
      <c r="AU116" s="84"/>
      <c r="AV116" s="84"/>
      <c r="AW116" s="1">
        <v>16.000000000116415</v>
      </c>
      <c r="AX116" s="87">
        <v>27.867999999999999</v>
      </c>
      <c r="AY116" s="87">
        <v>1.879</v>
      </c>
      <c r="AZ116" s="87">
        <v>2.97</v>
      </c>
      <c r="BL116" s="85"/>
      <c r="BM116" s="85"/>
      <c r="BN116" s="85"/>
    </row>
    <row r="117" spans="1:66" x14ac:dyDescent="0.25">
      <c r="A117" s="83">
        <v>45601</v>
      </c>
      <c r="B117" s="83">
        <v>45601</v>
      </c>
      <c r="C117" s="87"/>
      <c r="D117" s="87">
        <v>17</v>
      </c>
      <c r="E117" s="87">
        <v>23.648499999999999</v>
      </c>
      <c r="F117" s="87">
        <v>1.4515</v>
      </c>
      <c r="G117" s="87">
        <v>3.6840000000000002</v>
      </c>
      <c r="I117" s="87"/>
      <c r="J117" s="87"/>
      <c r="U117" s="87"/>
      <c r="V117" s="87"/>
      <c r="W117" s="87"/>
      <c r="X117" s="83">
        <v>45618</v>
      </c>
      <c r="Y117" s="83">
        <v>45618</v>
      </c>
      <c r="Z117" s="83"/>
      <c r="AA117" s="87">
        <v>17</v>
      </c>
      <c r="AB117" s="87">
        <v>20.748999999999999</v>
      </c>
      <c r="AC117" s="87">
        <v>6.3544999999999998</v>
      </c>
      <c r="AD117" s="87">
        <v>6.6950000000000003</v>
      </c>
      <c r="AT117" s="115">
        <v>45638</v>
      </c>
      <c r="AU117" s="84"/>
      <c r="AV117" s="84"/>
      <c r="AW117" s="1">
        <v>16.999999999883585</v>
      </c>
      <c r="AX117" s="87">
        <v>27.533000000000001</v>
      </c>
      <c r="AY117" s="87">
        <v>1.792</v>
      </c>
      <c r="AZ117" s="87">
        <v>3</v>
      </c>
      <c r="BL117" s="85"/>
      <c r="BM117" s="85"/>
      <c r="BN117" s="85"/>
    </row>
    <row r="118" spans="1:66" x14ac:dyDescent="0.25">
      <c r="A118" s="83">
        <v>45601</v>
      </c>
      <c r="B118" s="83">
        <v>45601</v>
      </c>
      <c r="C118" s="87"/>
      <c r="D118" s="87">
        <v>18</v>
      </c>
      <c r="E118" s="87">
        <v>22.848500000000001</v>
      </c>
      <c r="F118" s="87">
        <v>1.6225000000000001</v>
      </c>
      <c r="G118" s="87">
        <v>3.0750000000000002</v>
      </c>
      <c r="I118" s="87"/>
      <c r="J118" s="87"/>
      <c r="U118" s="87"/>
      <c r="V118" s="87"/>
      <c r="W118" s="87"/>
      <c r="X118" s="83">
        <v>45618</v>
      </c>
      <c r="Y118" s="83"/>
      <c r="Z118" s="83"/>
      <c r="AA118" s="87">
        <v>18</v>
      </c>
      <c r="AB118" s="87">
        <v>20.222999999999999</v>
      </c>
      <c r="AC118" s="87">
        <v>5.8639999999999999</v>
      </c>
      <c r="AD118" s="87">
        <v>6.72</v>
      </c>
      <c r="AT118" s="115">
        <v>45638</v>
      </c>
      <c r="AU118" s="84"/>
      <c r="AV118" s="84"/>
      <c r="AW118" s="1">
        <v>18</v>
      </c>
      <c r="AX118" s="87">
        <v>27.664000000000001</v>
      </c>
      <c r="AY118" s="87">
        <v>1.728</v>
      </c>
      <c r="AZ118" s="87">
        <v>2.996</v>
      </c>
      <c r="BL118" s="85"/>
      <c r="BM118" s="85"/>
      <c r="BN118" s="85"/>
    </row>
    <row r="119" spans="1:66" x14ac:dyDescent="0.25">
      <c r="A119" s="83">
        <v>45601</v>
      </c>
      <c r="B119" s="83">
        <v>45601</v>
      </c>
      <c r="C119" s="87"/>
      <c r="D119" s="87">
        <v>19</v>
      </c>
      <c r="E119" s="87">
        <v>21.819500000000001</v>
      </c>
      <c r="F119" s="87">
        <v>1.9870000000000001</v>
      </c>
      <c r="G119" s="87">
        <v>2.383</v>
      </c>
      <c r="I119" s="87"/>
      <c r="J119" s="87"/>
      <c r="U119" s="87"/>
      <c r="V119" s="87"/>
      <c r="W119" s="87"/>
      <c r="X119" s="83">
        <v>45618</v>
      </c>
      <c r="Y119" s="83"/>
      <c r="Z119" s="83"/>
      <c r="AA119" s="87">
        <v>19</v>
      </c>
      <c r="AB119" s="87">
        <v>18.643000000000001</v>
      </c>
      <c r="AC119" s="87">
        <v>4.9210000000000003</v>
      </c>
      <c r="AD119" s="87">
        <v>6.6189999999999998</v>
      </c>
      <c r="AT119" s="115">
        <v>45638</v>
      </c>
      <c r="AU119" s="84"/>
      <c r="AV119" s="84"/>
      <c r="AW119" s="1">
        <v>19.000000000116415</v>
      </c>
      <c r="AX119" s="87">
        <v>27.651</v>
      </c>
      <c r="AY119" s="87">
        <v>1.7370000000000001</v>
      </c>
      <c r="AZ119" s="87">
        <v>2.996</v>
      </c>
      <c r="BL119" s="85"/>
      <c r="BM119" s="85"/>
      <c r="BN119" s="85"/>
    </row>
    <row r="120" spans="1:66" x14ac:dyDescent="0.25">
      <c r="A120" s="83">
        <v>45601</v>
      </c>
      <c r="B120" s="83"/>
      <c r="C120" s="87"/>
      <c r="D120" s="87">
        <v>20</v>
      </c>
      <c r="E120" s="87">
        <v>19.739999999999998</v>
      </c>
      <c r="F120" s="87">
        <v>2.1945000000000001</v>
      </c>
      <c r="G120" s="87">
        <v>2.0049999999999999</v>
      </c>
      <c r="I120" s="87"/>
      <c r="J120" s="87"/>
      <c r="U120" s="87"/>
      <c r="V120" s="87"/>
      <c r="W120" s="87"/>
      <c r="X120" s="83">
        <v>45618</v>
      </c>
      <c r="Y120" s="83"/>
      <c r="Z120" s="83"/>
      <c r="AA120" s="87">
        <v>20</v>
      </c>
      <c r="AB120" s="87">
        <v>15.6845</v>
      </c>
      <c r="AC120" s="87">
        <v>4.3265000000000002</v>
      </c>
      <c r="AD120" s="87">
        <v>6.6580000000000004</v>
      </c>
      <c r="AT120" s="115">
        <v>45638</v>
      </c>
      <c r="AU120" s="84"/>
      <c r="AV120" s="84"/>
      <c r="AW120" s="1">
        <v>19.999999999883585</v>
      </c>
      <c r="AX120" s="87">
        <v>27.620999999999999</v>
      </c>
      <c r="AY120" s="87">
        <v>1.6379999999999999</v>
      </c>
      <c r="AZ120" s="87">
        <v>3.1779999999999999</v>
      </c>
      <c r="BL120" s="85"/>
      <c r="BM120" s="85"/>
      <c r="BN120" s="85"/>
    </row>
    <row r="121" spans="1:66" x14ac:dyDescent="0.25">
      <c r="A121" s="83">
        <v>45601</v>
      </c>
      <c r="B121" s="83"/>
      <c r="C121" s="87"/>
      <c r="D121" s="87">
        <v>21</v>
      </c>
      <c r="E121" s="87">
        <v>17.41</v>
      </c>
      <c r="F121" s="87">
        <v>2.286</v>
      </c>
      <c r="G121" s="87">
        <v>1.84</v>
      </c>
      <c r="I121" s="87"/>
      <c r="J121" s="87"/>
      <c r="U121" s="87"/>
      <c r="V121" s="87"/>
      <c r="W121" s="87"/>
      <c r="X121" s="83">
        <v>45618</v>
      </c>
      <c r="Y121" s="83"/>
      <c r="Z121" s="83"/>
      <c r="AA121" s="87">
        <v>21</v>
      </c>
      <c r="AB121" s="87">
        <v>12.801</v>
      </c>
      <c r="AC121" s="87">
        <v>4.3890000000000002</v>
      </c>
      <c r="AD121" s="87">
        <v>6.4880000000000004</v>
      </c>
      <c r="AT121" s="115">
        <v>45638</v>
      </c>
      <c r="AV121" s="84"/>
      <c r="AW121" s="1">
        <v>21</v>
      </c>
      <c r="AX121" s="87">
        <v>27.504000000000001</v>
      </c>
      <c r="AY121" s="87">
        <v>1.4830000000000001</v>
      </c>
      <c r="AZ121" s="87">
        <v>3.2</v>
      </c>
      <c r="BL121" s="85"/>
      <c r="BM121" s="85"/>
      <c r="BN121" s="85"/>
    </row>
    <row r="122" spans="1:66" x14ac:dyDescent="0.25">
      <c r="A122" s="83">
        <v>45601</v>
      </c>
      <c r="B122" s="83"/>
      <c r="C122" s="87"/>
      <c r="D122" s="87">
        <v>22</v>
      </c>
      <c r="E122" s="87">
        <v>14.93</v>
      </c>
      <c r="F122" s="87">
        <v>2.2244999999999999</v>
      </c>
      <c r="G122" s="87">
        <v>1.9510000000000001</v>
      </c>
      <c r="I122" s="87"/>
      <c r="J122" s="87"/>
      <c r="U122" s="87"/>
      <c r="V122" s="87"/>
      <c r="W122" s="87"/>
      <c r="X122" s="83">
        <v>45618</v>
      </c>
      <c r="Y122" s="83"/>
      <c r="Z122" s="83"/>
      <c r="AA122" s="87">
        <v>22</v>
      </c>
      <c r="AB122" s="87">
        <v>9.8539999999999992</v>
      </c>
      <c r="AC122" s="87">
        <v>5.0330000000000004</v>
      </c>
      <c r="AD122" s="87">
        <v>6.569</v>
      </c>
      <c r="AT122" s="115">
        <v>45638</v>
      </c>
      <c r="AV122" s="84"/>
      <c r="AW122" s="1">
        <v>22.000000000116415</v>
      </c>
      <c r="AX122" s="87">
        <v>27.422000000000001</v>
      </c>
      <c r="AY122" s="87">
        <v>1.4159999999999999</v>
      </c>
      <c r="AZ122" s="87">
        <v>3.5779999999999998</v>
      </c>
      <c r="BL122" s="85"/>
      <c r="BM122" s="85"/>
      <c r="BN122" s="85"/>
    </row>
    <row r="123" spans="1:66" x14ac:dyDescent="0.25">
      <c r="A123" s="83">
        <v>45601</v>
      </c>
      <c r="B123" s="83"/>
      <c r="C123" s="87"/>
      <c r="D123" s="87">
        <v>23</v>
      </c>
      <c r="E123" s="87">
        <v>14.709</v>
      </c>
      <c r="F123" s="87">
        <v>2.3635000000000002</v>
      </c>
      <c r="G123" s="87">
        <v>1.9470000000000001</v>
      </c>
      <c r="I123" s="87"/>
      <c r="J123" s="87"/>
      <c r="U123" s="87"/>
      <c r="V123" s="87"/>
      <c r="W123" s="87"/>
      <c r="X123" s="83">
        <v>45618</v>
      </c>
      <c r="Y123" s="83"/>
      <c r="Z123" s="83"/>
      <c r="AA123" s="87">
        <v>23</v>
      </c>
      <c r="AB123" s="87">
        <v>8.9260000000000002</v>
      </c>
      <c r="AC123" s="87">
        <v>5.5810000000000004</v>
      </c>
      <c r="AD123" s="87">
        <v>7.2830000000000004</v>
      </c>
      <c r="AT123" s="115">
        <v>45638</v>
      </c>
      <c r="AV123" s="84">
        <v>45638</v>
      </c>
      <c r="AW123" s="1">
        <v>22.999999999883585</v>
      </c>
      <c r="AX123" s="87">
        <v>27.44</v>
      </c>
      <c r="AY123" s="87">
        <v>1.391</v>
      </c>
      <c r="AZ123" s="87">
        <v>3.59</v>
      </c>
      <c r="BL123" s="85"/>
      <c r="BM123" s="85"/>
      <c r="BN123" s="85"/>
    </row>
    <row r="124" spans="1:66" x14ac:dyDescent="0.25">
      <c r="A124" s="83">
        <v>45602</v>
      </c>
      <c r="B124" s="83"/>
      <c r="C124" s="87"/>
      <c r="D124" s="87">
        <v>0</v>
      </c>
      <c r="E124" s="87">
        <v>13.988</v>
      </c>
      <c r="F124" s="87">
        <v>2.5960000000000001</v>
      </c>
      <c r="G124" s="87">
        <v>2.016</v>
      </c>
      <c r="I124" s="87"/>
      <c r="J124" s="87"/>
      <c r="U124" s="87"/>
      <c r="V124" s="87"/>
      <c r="W124" s="87"/>
      <c r="X124" s="83">
        <v>45619</v>
      </c>
      <c r="Y124" s="83"/>
      <c r="Z124" s="83"/>
      <c r="AA124" s="87">
        <v>0</v>
      </c>
      <c r="AB124" s="87">
        <v>6.2370000000000001</v>
      </c>
      <c r="AC124" s="87">
        <v>6.9634999999999998</v>
      </c>
      <c r="AD124" s="87">
        <v>7.3959999999999999</v>
      </c>
      <c r="AT124" s="115">
        <v>45638</v>
      </c>
      <c r="AU124" s="84">
        <v>45638</v>
      </c>
      <c r="AV124" s="84"/>
      <c r="AW124" s="1">
        <v>24</v>
      </c>
      <c r="AX124" s="87">
        <v>27.302</v>
      </c>
      <c r="AY124" s="87">
        <v>1.351</v>
      </c>
      <c r="AZ124" s="87">
        <v>4.0330000000000004</v>
      </c>
      <c r="BL124" s="85"/>
      <c r="BM124" s="85"/>
      <c r="BN124" s="85"/>
    </row>
    <row r="125" spans="1:66" x14ac:dyDescent="0.25">
      <c r="A125" s="83">
        <v>45602</v>
      </c>
      <c r="B125" s="83"/>
      <c r="C125" s="87"/>
      <c r="D125" s="87">
        <v>1</v>
      </c>
      <c r="E125" s="87">
        <v>13.6875</v>
      </c>
      <c r="F125" s="87">
        <v>2.665</v>
      </c>
      <c r="G125" s="87">
        <v>2.1015000000000001</v>
      </c>
      <c r="I125" s="87"/>
      <c r="J125" s="87"/>
      <c r="U125" s="87"/>
      <c r="V125" s="87"/>
      <c r="W125" s="87"/>
      <c r="X125" s="83">
        <v>45619</v>
      </c>
      <c r="Y125" s="83"/>
      <c r="Z125" s="83"/>
      <c r="AA125" s="87">
        <v>1</v>
      </c>
      <c r="AB125" s="87">
        <v>3.4474999999999998</v>
      </c>
      <c r="AC125" s="87">
        <v>9.3844999999999992</v>
      </c>
      <c r="AD125" s="87">
        <v>7.5289999999999999</v>
      </c>
      <c r="AT125" s="115">
        <v>45638</v>
      </c>
      <c r="AU125" s="84">
        <v>45638</v>
      </c>
      <c r="AV125" s="84"/>
      <c r="AW125" s="1">
        <v>25.000000000116415</v>
      </c>
      <c r="AX125" s="87">
        <v>27.114000000000001</v>
      </c>
      <c r="AY125" s="87">
        <v>1.5449999999999999</v>
      </c>
      <c r="AZ125" s="87">
        <v>4.0540000000000003</v>
      </c>
      <c r="BL125" s="85"/>
      <c r="BM125" s="85"/>
      <c r="BN125" s="85"/>
    </row>
    <row r="126" spans="1:66" x14ac:dyDescent="0.25">
      <c r="A126" s="83">
        <v>45602</v>
      </c>
      <c r="B126" s="83"/>
      <c r="C126" s="87"/>
      <c r="D126" s="87">
        <v>2</v>
      </c>
      <c r="E126" s="87">
        <v>13.675000000000001</v>
      </c>
      <c r="F126" s="87">
        <v>2.649</v>
      </c>
      <c r="G126" s="87">
        <v>2.1629999999999998</v>
      </c>
      <c r="I126" s="87"/>
      <c r="J126" s="87"/>
      <c r="U126" s="87"/>
      <c r="V126" s="87"/>
      <c r="W126" s="87"/>
      <c r="X126" s="83">
        <v>45619</v>
      </c>
      <c r="Y126" s="83"/>
      <c r="Z126" s="83"/>
      <c r="AA126" s="87">
        <v>2</v>
      </c>
      <c r="AB126" s="87">
        <v>2.302</v>
      </c>
      <c r="AC126" s="87">
        <v>10.8565</v>
      </c>
      <c r="AD126" s="87">
        <v>6.9210000000000003</v>
      </c>
      <c r="AT126" s="115">
        <v>45638</v>
      </c>
      <c r="AU126" s="84">
        <v>45638</v>
      </c>
      <c r="AV126" s="84"/>
      <c r="AW126" s="1">
        <v>25.999999999883585</v>
      </c>
      <c r="AX126" s="87">
        <v>26.718</v>
      </c>
      <c r="AY126" s="87">
        <v>1.5820000000000001</v>
      </c>
      <c r="AZ126" s="87">
        <v>3.8580000000000001</v>
      </c>
      <c r="BL126" s="85"/>
      <c r="BM126" s="85"/>
      <c r="BN126" s="85"/>
    </row>
    <row r="127" spans="1:66" x14ac:dyDescent="0.25">
      <c r="A127" s="83">
        <v>45602</v>
      </c>
      <c r="B127" s="83"/>
      <c r="C127" s="87"/>
      <c r="D127" s="87">
        <v>3</v>
      </c>
      <c r="E127" s="87">
        <v>14.5365</v>
      </c>
      <c r="F127" s="87">
        <v>2.7105000000000001</v>
      </c>
      <c r="G127" s="87">
        <v>2.1960000000000002</v>
      </c>
      <c r="I127" s="87"/>
      <c r="J127" s="87"/>
      <c r="U127" s="87"/>
      <c r="V127" s="87"/>
      <c r="W127" s="87"/>
      <c r="X127" s="83">
        <v>45619</v>
      </c>
      <c r="Y127" s="83"/>
      <c r="Z127" s="83"/>
      <c r="AA127" s="87">
        <v>3</v>
      </c>
      <c r="AB127" s="87">
        <v>2.1204999999999998</v>
      </c>
      <c r="AC127" s="87">
        <v>13.141999999999999</v>
      </c>
      <c r="AD127" s="87">
        <v>5.6950000000000003</v>
      </c>
      <c r="AT127" s="115">
        <v>45638</v>
      </c>
      <c r="AU127" s="84"/>
      <c r="AV127" s="84"/>
      <c r="AW127" s="1">
        <v>27</v>
      </c>
      <c r="AX127" s="87">
        <v>26.765000000000001</v>
      </c>
      <c r="AY127" s="87">
        <v>1.7809999999999999</v>
      </c>
      <c r="AZ127" s="87">
        <v>3.8220000000000001</v>
      </c>
      <c r="BL127" s="85"/>
      <c r="BM127" s="85"/>
      <c r="BN127" s="85"/>
    </row>
    <row r="128" spans="1:66" x14ac:dyDescent="0.25">
      <c r="A128" s="83">
        <v>45602</v>
      </c>
      <c r="B128" s="83"/>
      <c r="C128" s="87"/>
      <c r="D128" s="87">
        <v>4</v>
      </c>
      <c r="E128" s="87">
        <v>17.548500000000001</v>
      </c>
      <c r="F128" s="87">
        <v>2.976</v>
      </c>
      <c r="G128" s="87">
        <v>2.149</v>
      </c>
      <c r="I128" s="87"/>
      <c r="J128" s="87"/>
      <c r="U128" s="87"/>
      <c r="V128" s="87"/>
      <c r="W128" s="87"/>
      <c r="X128" s="83">
        <v>45619</v>
      </c>
      <c r="Y128" s="83"/>
      <c r="Z128" s="83"/>
      <c r="AA128" s="87">
        <v>4</v>
      </c>
      <c r="AB128" s="87">
        <v>2.31</v>
      </c>
      <c r="AC128" s="87">
        <v>15.490500000000001</v>
      </c>
      <c r="AD128" s="87">
        <v>4.4740000000000002</v>
      </c>
      <c r="AT128" s="115">
        <v>45638</v>
      </c>
      <c r="AU128" s="84"/>
      <c r="AV128" s="84"/>
      <c r="AW128" s="1">
        <v>28.000000000116415</v>
      </c>
      <c r="AX128" s="87">
        <v>26.844999999999999</v>
      </c>
      <c r="AY128" s="87">
        <v>1.8759999999999999</v>
      </c>
      <c r="AZ128" s="87">
        <v>3.1080000000000001</v>
      </c>
      <c r="BL128" s="85"/>
      <c r="BM128" s="85"/>
      <c r="BN128" s="85"/>
    </row>
    <row r="129" spans="1:66" x14ac:dyDescent="0.25">
      <c r="A129" s="83">
        <v>45602</v>
      </c>
      <c r="B129" s="83"/>
      <c r="C129" s="87"/>
      <c r="D129" s="87">
        <v>5</v>
      </c>
      <c r="E129" s="87">
        <v>20.687000000000001</v>
      </c>
      <c r="F129" s="87">
        <v>3.145</v>
      </c>
      <c r="G129" s="87">
        <v>2.1745000000000001</v>
      </c>
      <c r="I129" s="87"/>
      <c r="J129" s="87"/>
      <c r="U129" s="87"/>
      <c r="V129" s="87"/>
      <c r="W129" s="87"/>
      <c r="X129" s="83">
        <v>45619</v>
      </c>
      <c r="Y129" s="83"/>
      <c r="Z129" s="83"/>
      <c r="AA129" s="87">
        <v>5</v>
      </c>
      <c r="AB129" s="87">
        <v>2.5935000000000001</v>
      </c>
      <c r="AC129" s="87">
        <v>17.934999999999999</v>
      </c>
      <c r="AD129" s="87">
        <v>3.48</v>
      </c>
      <c r="AT129" s="115">
        <v>45638</v>
      </c>
      <c r="AU129" s="84"/>
      <c r="AV129" s="84"/>
      <c r="AW129" s="1">
        <v>28.999999999883585</v>
      </c>
      <c r="AX129" s="87">
        <v>26.431999999999999</v>
      </c>
      <c r="AY129" s="87">
        <v>1.95</v>
      </c>
      <c r="AZ129" s="87">
        <v>3.1160000000000001</v>
      </c>
      <c r="BL129" s="85"/>
      <c r="BM129" s="85"/>
      <c r="BN129" s="85"/>
    </row>
    <row r="130" spans="1:66" x14ac:dyDescent="0.25">
      <c r="A130" s="83">
        <v>45602</v>
      </c>
      <c r="B130" s="83"/>
      <c r="C130" s="87"/>
      <c r="D130" s="87">
        <v>6</v>
      </c>
      <c r="E130" s="87">
        <v>21.482500000000002</v>
      </c>
      <c r="F130" s="87">
        <v>3.2149999999999999</v>
      </c>
      <c r="G130" s="87">
        <v>2.3075000000000001</v>
      </c>
      <c r="I130" s="87"/>
      <c r="J130" s="87"/>
      <c r="U130" s="87"/>
      <c r="V130" s="87"/>
      <c r="W130" s="87"/>
      <c r="X130" s="83">
        <v>45619</v>
      </c>
      <c r="Y130" s="83"/>
      <c r="Z130" s="83"/>
      <c r="AA130" s="87">
        <v>6</v>
      </c>
      <c r="AB130" s="87">
        <v>3.3555000000000001</v>
      </c>
      <c r="AC130" s="87">
        <v>19.4755</v>
      </c>
      <c r="AD130" s="87">
        <v>3.2989999999999999</v>
      </c>
      <c r="AT130" s="115">
        <v>45638</v>
      </c>
      <c r="AU130" s="84"/>
      <c r="AV130" s="84"/>
      <c r="AW130" s="1">
        <v>30</v>
      </c>
      <c r="AX130" s="87">
        <v>26.073</v>
      </c>
      <c r="AY130" s="87">
        <v>2.08</v>
      </c>
      <c r="AZ130" s="87">
        <v>3.77</v>
      </c>
      <c r="BL130" s="85"/>
      <c r="BM130" s="85"/>
      <c r="BN130" s="85"/>
    </row>
    <row r="131" spans="1:66" x14ac:dyDescent="0.25">
      <c r="A131" s="83">
        <v>45602</v>
      </c>
      <c r="B131" s="83"/>
      <c r="C131" s="87"/>
      <c r="D131" s="87">
        <v>7</v>
      </c>
      <c r="E131" s="87">
        <v>21.465</v>
      </c>
      <c r="F131" s="87">
        <v>3.5465</v>
      </c>
      <c r="G131" s="87">
        <v>2.5169999999999999</v>
      </c>
      <c r="I131" s="87"/>
      <c r="J131" s="87"/>
      <c r="U131" s="87"/>
      <c r="V131" s="87"/>
      <c r="W131" s="87"/>
      <c r="X131" s="83">
        <v>45619</v>
      </c>
      <c r="Y131" s="83"/>
      <c r="Z131" s="83"/>
      <c r="AA131" s="87">
        <v>7</v>
      </c>
      <c r="AB131" s="87">
        <v>4.5285000000000002</v>
      </c>
      <c r="AC131" s="87">
        <v>20.41</v>
      </c>
      <c r="AD131" s="87">
        <v>4.665</v>
      </c>
      <c r="AT131" s="115">
        <v>45638</v>
      </c>
      <c r="AU131" s="84"/>
      <c r="AV131" s="84"/>
      <c r="AW131" s="1">
        <v>31.000000000116415</v>
      </c>
      <c r="AX131" s="87">
        <v>26.27</v>
      </c>
      <c r="AY131" s="87">
        <v>2.21</v>
      </c>
      <c r="AZ131" s="87">
        <v>3.7959999999999998</v>
      </c>
      <c r="BL131" s="85"/>
      <c r="BM131" s="85"/>
      <c r="BN131" s="85"/>
    </row>
    <row r="132" spans="1:66" x14ac:dyDescent="0.25">
      <c r="A132" s="83">
        <v>45602</v>
      </c>
      <c r="B132" s="83"/>
      <c r="C132" s="87"/>
      <c r="D132" s="87">
        <v>8</v>
      </c>
      <c r="E132" s="87">
        <v>21.558499999999999</v>
      </c>
      <c r="F132" s="87">
        <v>3.4550000000000001</v>
      </c>
      <c r="G132" s="87">
        <v>2.6429999999999998</v>
      </c>
      <c r="I132" s="87"/>
      <c r="J132" s="87"/>
      <c r="U132" s="87"/>
      <c r="V132" s="87"/>
      <c r="W132" s="87"/>
      <c r="X132" s="83">
        <v>45619</v>
      </c>
      <c r="Y132" s="83"/>
      <c r="Z132" s="83"/>
      <c r="AA132" s="87">
        <v>8</v>
      </c>
      <c r="AB132" s="87">
        <v>4.9535</v>
      </c>
      <c r="AC132" s="87">
        <v>21.2485</v>
      </c>
      <c r="AD132" s="87">
        <v>6.4290000000000003</v>
      </c>
      <c r="AT132" s="115">
        <v>45638</v>
      </c>
      <c r="AU132" s="84"/>
      <c r="AV132" s="84"/>
      <c r="AW132" s="1">
        <v>31.999999999883585</v>
      </c>
      <c r="AX132" s="87">
        <v>26.23</v>
      </c>
      <c r="AY132" s="87">
        <v>2.3740000000000001</v>
      </c>
      <c r="AZ132" s="87">
        <v>4.1059999999999999</v>
      </c>
      <c r="BL132" s="85"/>
      <c r="BM132" s="85"/>
      <c r="BN132" s="85"/>
    </row>
    <row r="133" spans="1:66" x14ac:dyDescent="0.25">
      <c r="A133" s="83">
        <v>45602</v>
      </c>
      <c r="B133" s="83"/>
      <c r="C133" s="87"/>
      <c r="D133" s="87">
        <v>9</v>
      </c>
      <c r="E133" s="87">
        <v>21.770499999999998</v>
      </c>
      <c r="F133" s="87">
        <v>3.2515000000000001</v>
      </c>
      <c r="G133" s="87">
        <v>2.7429999999999999</v>
      </c>
      <c r="I133" s="87"/>
      <c r="J133" s="87"/>
      <c r="U133" s="87"/>
      <c r="V133" s="87"/>
      <c r="W133" s="87"/>
      <c r="X133" s="83">
        <v>45619</v>
      </c>
      <c r="Y133" s="83"/>
      <c r="Z133" s="83"/>
      <c r="AA133" s="87">
        <v>9</v>
      </c>
      <c r="AB133" s="87">
        <v>5.6325000000000003</v>
      </c>
      <c r="AC133" s="87">
        <v>21.7165</v>
      </c>
      <c r="AD133" s="87">
        <v>6.84</v>
      </c>
      <c r="AT133" s="115">
        <v>45638</v>
      </c>
      <c r="AU133" s="84"/>
      <c r="AV133" s="84"/>
      <c r="AW133" s="1">
        <v>33</v>
      </c>
      <c r="AX133" s="87">
        <v>26.253</v>
      </c>
      <c r="AY133" s="87">
        <v>2.298</v>
      </c>
      <c r="AZ133" s="87">
        <v>4.16</v>
      </c>
      <c r="BL133" s="85"/>
      <c r="BM133" s="85"/>
      <c r="BN133" s="85"/>
    </row>
    <row r="134" spans="1:66" x14ac:dyDescent="0.25">
      <c r="A134" s="83">
        <v>45602</v>
      </c>
      <c r="B134" s="83"/>
      <c r="C134" s="87"/>
      <c r="D134" s="87">
        <v>10</v>
      </c>
      <c r="E134" s="87">
        <v>21.713999999999999</v>
      </c>
      <c r="F134" s="87">
        <v>3.2210000000000001</v>
      </c>
      <c r="G134" s="87">
        <v>2.9255</v>
      </c>
      <c r="I134" s="87"/>
      <c r="J134" s="87"/>
      <c r="U134" s="87"/>
      <c r="V134" s="87"/>
      <c r="W134" s="87"/>
      <c r="X134" s="83">
        <v>45619</v>
      </c>
      <c r="Y134" s="83"/>
      <c r="Z134" s="83"/>
      <c r="AA134" s="87">
        <v>10</v>
      </c>
      <c r="AB134" s="87">
        <v>6.4539999999999997</v>
      </c>
      <c r="AC134" s="87">
        <v>21.196000000000002</v>
      </c>
      <c r="AD134" s="87">
        <v>6.84</v>
      </c>
      <c r="AT134" s="115">
        <v>45638</v>
      </c>
      <c r="AU134" s="84"/>
      <c r="AV134" s="84"/>
      <c r="AW134" s="1">
        <v>34.000000000116415</v>
      </c>
      <c r="AX134" s="87">
        <v>25.875</v>
      </c>
      <c r="AY134" s="87">
        <v>2.3380000000000001</v>
      </c>
      <c r="AZ134" s="87">
        <v>4.532</v>
      </c>
      <c r="BL134" s="85"/>
      <c r="BM134" s="85"/>
      <c r="BN134" s="85"/>
    </row>
    <row r="135" spans="1:66" x14ac:dyDescent="0.25">
      <c r="A135" s="83">
        <v>45602</v>
      </c>
      <c r="B135" s="83"/>
      <c r="C135" s="87"/>
      <c r="D135" s="87">
        <v>11</v>
      </c>
      <c r="E135" s="87">
        <v>21.966999999999999</v>
      </c>
      <c r="F135" s="87">
        <v>3.1284999999999998</v>
      </c>
      <c r="G135" s="87">
        <v>3.0465</v>
      </c>
      <c r="I135" s="87"/>
      <c r="J135" s="87"/>
      <c r="U135" s="87"/>
      <c r="V135" s="87"/>
      <c r="W135" s="87"/>
      <c r="X135" s="83">
        <v>45619</v>
      </c>
      <c r="Y135" s="83"/>
      <c r="Z135" s="83"/>
      <c r="AA135" s="87">
        <v>11</v>
      </c>
      <c r="AB135" s="87">
        <v>6.79</v>
      </c>
      <c r="AC135" s="87">
        <v>20.6355</v>
      </c>
      <c r="AD135" s="87">
        <v>6.8360000000000003</v>
      </c>
      <c r="AT135" s="115">
        <v>45638</v>
      </c>
      <c r="AU135" s="84"/>
      <c r="AV135" s="84"/>
      <c r="AW135" s="1">
        <v>34.999999999883585</v>
      </c>
      <c r="AX135" s="87">
        <v>25.689</v>
      </c>
      <c r="AY135" s="87">
        <v>2.3759999999999999</v>
      </c>
      <c r="AZ135" s="87">
        <v>4.5739999999999998</v>
      </c>
      <c r="BL135" s="85"/>
      <c r="BM135" s="85"/>
      <c r="BN135" s="85"/>
    </row>
    <row r="136" spans="1:66" x14ac:dyDescent="0.25">
      <c r="A136" s="83">
        <v>45602</v>
      </c>
      <c r="B136" s="83"/>
      <c r="C136" s="87"/>
      <c r="D136" s="87">
        <v>12</v>
      </c>
      <c r="E136" s="87">
        <v>22.176500000000001</v>
      </c>
      <c r="F136" s="87">
        <v>3.08</v>
      </c>
      <c r="G136" s="87">
        <v>3.1240000000000001</v>
      </c>
      <c r="I136" s="87"/>
      <c r="J136" s="87"/>
      <c r="U136" s="87"/>
      <c r="V136" s="87"/>
      <c r="W136" s="87"/>
      <c r="X136" s="83">
        <v>45619</v>
      </c>
      <c r="Y136" s="83"/>
      <c r="Z136" s="83"/>
      <c r="AA136" s="87">
        <v>12</v>
      </c>
      <c r="AB136" s="87">
        <v>6.8979999999999997</v>
      </c>
      <c r="AC136" s="87">
        <v>19.780999999999999</v>
      </c>
      <c r="AD136" s="87">
        <v>6.827</v>
      </c>
      <c r="AT136" s="115">
        <v>45638</v>
      </c>
      <c r="AU136" s="84"/>
      <c r="AV136" s="84"/>
      <c r="AW136" s="1">
        <v>36</v>
      </c>
      <c r="AX136" s="87">
        <v>25.64</v>
      </c>
      <c r="AY136" s="87">
        <v>2.4470000000000001</v>
      </c>
      <c r="AZ136" s="87">
        <v>4.78</v>
      </c>
      <c r="BL136" s="85"/>
      <c r="BM136" s="85"/>
      <c r="BN136" s="85"/>
    </row>
    <row r="137" spans="1:66" x14ac:dyDescent="0.25">
      <c r="A137" s="83">
        <v>45602</v>
      </c>
      <c r="B137" s="83"/>
      <c r="C137" s="87"/>
      <c r="D137" s="87">
        <v>13</v>
      </c>
      <c r="E137" s="87">
        <v>22.0245</v>
      </c>
      <c r="F137" s="87">
        <v>2.8755000000000002</v>
      </c>
      <c r="G137" s="87">
        <v>3.1749999999999998</v>
      </c>
      <c r="I137" s="87"/>
      <c r="J137" s="87"/>
      <c r="U137" s="87"/>
      <c r="V137" s="87"/>
      <c r="W137" s="87"/>
      <c r="X137" s="83">
        <v>45619</v>
      </c>
      <c r="Y137" s="83"/>
      <c r="Z137" s="83">
        <v>45619</v>
      </c>
      <c r="AA137" s="87">
        <v>13</v>
      </c>
      <c r="AB137" s="87">
        <v>7.883</v>
      </c>
      <c r="AC137" s="87">
        <v>18.897500000000001</v>
      </c>
      <c r="AD137" s="87">
        <v>6.4550000000000001</v>
      </c>
      <c r="AT137" s="115">
        <v>45638</v>
      </c>
      <c r="AU137" s="84"/>
      <c r="AV137" s="84"/>
      <c r="AW137" s="1">
        <v>37.000000000116415</v>
      </c>
      <c r="AX137" s="87">
        <v>25.440999999999999</v>
      </c>
      <c r="AY137" s="87">
        <v>2.548</v>
      </c>
      <c r="AZ137" s="87">
        <v>4.7880000000000003</v>
      </c>
      <c r="BL137" s="85"/>
      <c r="BM137" s="85"/>
      <c r="BN137" s="85"/>
    </row>
    <row r="138" spans="1:66" x14ac:dyDescent="0.25">
      <c r="A138" s="83">
        <v>45602</v>
      </c>
      <c r="B138" s="83"/>
      <c r="C138" s="83">
        <v>45602</v>
      </c>
      <c r="D138" s="87">
        <v>14</v>
      </c>
      <c r="E138" s="87">
        <v>22.265999999999998</v>
      </c>
      <c r="F138" s="87">
        <v>2.7770000000000001</v>
      </c>
      <c r="G138" s="87">
        <v>3.2709999999999999</v>
      </c>
      <c r="I138" s="87"/>
      <c r="J138" s="87"/>
      <c r="U138" s="87"/>
      <c r="V138" s="87"/>
      <c r="W138" s="87"/>
      <c r="X138" s="83">
        <v>45619</v>
      </c>
      <c r="Y138" s="83">
        <v>45619</v>
      </c>
      <c r="Z138" s="83"/>
      <c r="AA138" s="87">
        <v>14</v>
      </c>
      <c r="AB138" s="87">
        <v>8.6</v>
      </c>
      <c r="AC138" s="87">
        <v>18.097000000000001</v>
      </c>
      <c r="AD138" s="87">
        <v>6.0919999999999996</v>
      </c>
      <c r="AT138" s="115">
        <v>45638</v>
      </c>
      <c r="AU138" s="84"/>
      <c r="AV138" s="84"/>
      <c r="AW138" s="1">
        <v>37.999999999883585</v>
      </c>
      <c r="AX138" s="87">
        <v>25.382999999999999</v>
      </c>
      <c r="AY138" s="87">
        <v>2.5059999999999998</v>
      </c>
      <c r="AZ138" s="87">
        <v>4.5060000000000002</v>
      </c>
      <c r="BL138" s="85"/>
      <c r="BM138" s="85"/>
      <c r="BN138" s="85"/>
    </row>
    <row r="139" spans="1:66" x14ac:dyDescent="0.25">
      <c r="A139" s="83">
        <v>45602</v>
      </c>
      <c r="B139" s="83">
        <v>45602</v>
      </c>
      <c r="C139" s="87"/>
      <c r="D139" s="87">
        <v>15</v>
      </c>
      <c r="E139" s="87">
        <v>22.513500000000001</v>
      </c>
      <c r="F139" s="87">
        <v>2.7765</v>
      </c>
      <c r="G139" s="87">
        <v>3.3690000000000002</v>
      </c>
      <c r="I139" s="87"/>
      <c r="J139" s="87"/>
      <c r="U139" s="87"/>
      <c r="V139" s="87"/>
      <c r="W139" s="87"/>
      <c r="X139" s="83">
        <v>45619</v>
      </c>
      <c r="Y139" s="83">
        <v>45619</v>
      </c>
      <c r="Z139" s="83"/>
      <c r="AA139" s="87">
        <v>15</v>
      </c>
      <c r="AB139" s="87">
        <v>8.5704999999999991</v>
      </c>
      <c r="AC139" s="87">
        <v>17.6265</v>
      </c>
      <c r="AD139" s="87">
        <v>6.0919999999999996</v>
      </c>
      <c r="AT139" s="115">
        <v>45638</v>
      </c>
      <c r="AU139" s="84"/>
      <c r="AV139" s="84"/>
      <c r="AW139" s="1">
        <v>39</v>
      </c>
      <c r="AX139" s="87">
        <v>25.045000000000002</v>
      </c>
      <c r="AY139" s="87">
        <v>2.5289999999999999</v>
      </c>
      <c r="AZ139" s="87">
        <v>4.508</v>
      </c>
      <c r="BL139" s="85"/>
      <c r="BM139" s="85"/>
      <c r="BN139" s="85"/>
    </row>
    <row r="140" spans="1:66" x14ac:dyDescent="0.25">
      <c r="A140" s="83">
        <v>45602</v>
      </c>
      <c r="B140" s="83">
        <v>45602</v>
      </c>
      <c r="C140" s="87"/>
      <c r="D140" s="87">
        <v>16</v>
      </c>
      <c r="E140" s="87">
        <v>22.653500000000001</v>
      </c>
      <c r="F140" s="87">
        <v>3.2040000000000002</v>
      </c>
      <c r="G140" s="87">
        <v>3.2210000000000001</v>
      </c>
      <c r="I140" s="87"/>
      <c r="J140" s="87"/>
      <c r="U140" s="87"/>
      <c r="V140" s="87"/>
      <c r="W140" s="87"/>
      <c r="X140" s="83">
        <v>45619</v>
      </c>
      <c r="Y140" s="83">
        <v>45619</v>
      </c>
      <c r="Z140" s="83"/>
      <c r="AA140" s="87">
        <v>16</v>
      </c>
      <c r="AB140" s="87">
        <v>7.6014999999999997</v>
      </c>
      <c r="AC140" s="87">
        <v>17.630500000000001</v>
      </c>
      <c r="AD140" s="87">
        <v>6.1109999999999998</v>
      </c>
      <c r="AT140" s="115">
        <v>45638</v>
      </c>
      <c r="AU140" s="84"/>
      <c r="AV140" s="84"/>
      <c r="AW140" s="1">
        <v>40.000000000116415</v>
      </c>
      <c r="AX140" s="87">
        <v>24.231999999999999</v>
      </c>
      <c r="AY140" s="87">
        <v>2.5139999999999998</v>
      </c>
      <c r="AZ140" s="87">
        <v>4.6840000000000002</v>
      </c>
      <c r="BL140" s="85"/>
      <c r="BM140" s="85"/>
      <c r="BN140" s="85"/>
    </row>
    <row r="141" spans="1:66" x14ac:dyDescent="0.25">
      <c r="A141" s="83">
        <v>45602</v>
      </c>
      <c r="B141" s="83">
        <v>45602</v>
      </c>
      <c r="C141" s="87"/>
      <c r="D141" s="87">
        <v>17</v>
      </c>
      <c r="E141" s="87">
        <v>22.726500000000001</v>
      </c>
      <c r="F141" s="87">
        <v>3.6655000000000002</v>
      </c>
      <c r="G141" s="87">
        <v>3.1040000000000001</v>
      </c>
      <c r="I141" s="87"/>
      <c r="J141" s="87"/>
      <c r="U141" s="87"/>
      <c r="V141" s="87"/>
      <c r="W141" s="87"/>
      <c r="X141" s="83">
        <v>45619</v>
      </c>
      <c r="Y141" s="83">
        <v>45619</v>
      </c>
      <c r="Z141" s="83"/>
      <c r="AA141" s="87">
        <v>17</v>
      </c>
      <c r="AB141" s="87">
        <v>6.2484999999999999</v>
      </c>
      <c r="AC141" s="87">
        <v>18.047999999999998</v>
      </c>
      <c r="AD141" s="87">
        <v>6.01</v>
      </c>
      <c r="AT141" s="115">
        <v>45638</v>
      </c>
      <c r="AU141" s="84"/>
      <c r="AV141" s="84"/>
      <c r="AW141" s="1">
        <v>40.999999999883585</v>
      </c>
      <c r="AX141" s="87">
        <v>23.902000000000001</v>
      </c>
      <c r="AY141" s="87">
        <v>2.4159999999999999</v>
      </c>
      <c r="AZ141" s="87">
        <v>4.6440000000000001</v>
      </c>
      <c r="BL141" s="85"/>
      <c r="BM141" s="85"/>
      <c r="BN141" s="85"/>
    </row>
    <row r="142" spans="1:66" x14ac:dyDescent="0.25">
      <c r="A142" s="83">
        <v>45602</v>
      </c>
      <c r="B142" s="83">
        <v>45602</v>
      </c>
      <c r="C142" s="87"/>
      <c r="D142" s="87">
        <v>18</v>
      </c>
      <c r="E142" s="87">
        <v>22.384</v>
      </c>
      <c r="F142" s="87">
        <v>4.0540000000000003</v>
      </c>
      <c r="G142" s="87">
        <v>2.9249999999999998</v>
      </c>
      <c r="I142" s="87"/>
      <c r="J142" s="87"/>
      <c r="U142" s="87"/>
      <c r="V142" s="87"/>
      <c r="W142" s="87"/>
      <c r="X142" s="83">
        <v>45619</v>
      </c>
      <c r="Y142" s="83"/>
      <c r="Z142" s="83"/>
      <c r="AA142" s="87">
        <v>18</v>
      </c>
      <c r="AB142" s="87">
        <v>3.9245000000000001</v>
      </c>
      <c r="AC142" s="87">
        <v>18.831</v>
      </c>
      <c r="AD142" s="87">
        <v>6.048</v>
      </c>
      <c r="AT142" s="115">
        <v>45638</v>
      </c>
      <c r="AU142" s="84"/>
      <c r="AV142" s="84"/>
      <c r="AW142" s="1">
        <v>42</v>
      </c>
      <c r="AX142" s="87">
        <v>23.582999999999998</v>
      </c>
      <c r="AY142" s="87">
        <v>2.468</v>
      </c>
      <c r="AZ142" s="87">
        <v>3.3420000000000001</v>
      </c>
      <c r="BL142" s="85"/>
      <c r="BM142" s="85"/>
      <c r="BN142" s="85"/>
    </row>
    <row r="143" spans="1:66" x14ac:dyDescent="0.25">
      <c r="A143" s="83">
        <v>45602</v>
      </c>
      <c r="B143" s="83">
        <v>45602</v>
      </c>
      <c r="C143" s="87"/>
      <c r="D143" s="87">
        <v>19</v>
      </c>
      <c r="E143" s="87">
        <v>21.638000000000002</v>
      </c>
      <c r="F143" s="87">
        <v>4.3959999999999999</v>
      </c>
      <c r="G143" s="87">
        <v>2.222</v>
      </c>
      <c r="I143" s="87"/>
      <c r="J143" s="87"/>
      <c r="U143" s="87"/>
      <c r="V143" s="87"/>
      <c r="W143" s="87"/>
      <c r="X143" s="83">
        <v>45619</v>
      </c>
      <c r="Y143" s="83"/>
      <c r="Z143" s="83"/>
      <c r="AA143" s="87">
        <v>19</v>
      </c>
      <c r="AB143" s="87">
        <v>2.617</v>
      </c>
      <c r="AC143" s="87">
        <v>19.3245</v>
      </c>
      <c r="AD143" s="87">
        <v>5.5679999999999996</v>
      </c>
      <c r="AT143" s="115">
        <v>45638</v>
      </c>
      <c r="AU143" s="84"/>
      <c r="AV143" s="84"/>
      <c r="AW143" s="1">
        <v>43.000000000116415</v>
      </c>
      <c r="AX143" s="87">
        <v>23.393000000000001</v>
      </c>
      <c r="AY143" s="87">
        <v>2.5680000000000001</v>
      </c>
      <c r="AZ143" s="87">
        <v>3.19</v>
      </c>
      <c r="BL143" s="85"/>
      <c r="BM143" s="85"/>
      <c r="BN143" s="85"/>
    </row>
    <row r="144" spans="1:66" x14ac:dyDescent="0.25">
      <c r="A144" s="83">
        <v>45602</v>
      </c>
      <c r="B144" s="83"/>
      <c r="C144" s="87"/>
      <c r="D144" s="87">
        <v>20</v>
      </c>
      <c r="E144" s="87">
        <v>20.436499999999999</v>
      </c>
      <c r="F144" s="87">
        <v>4.8345000000000002</v>
      </c>
      <c r="G144" s="87">
        <v>2.0249999999999999</v>
      </c>
      <c r="I144" s="87"/>
      <c r="J144" s="87"/>
      <c r="U144" s="87"/>
      <c r="V144" s="87"/>
      <c r="W144" s="87"/>
      <c r="X144" s="83">
        <v>45619</v>
      </c>
      <c r="Y144" s="83"/>
      <c r="Z144" s="83"/>
      <c r="AA144" s="87">
        <v>20</v>
      </c>
      <c r="AB144" s="87">
        <v>2.9940000000000002</v>
      </c>
      <c r="AC144" s="87">
        <v>19.512</v>
      </c>
      <c r="AD144" s="87">
        <v>3.9580000000000002</v>
      </c>
      <c r="AT144" s="115">
        <v>45638</v>
      </c>
      <c r="AU144" s="84"/>
      <c r="AV144" s="84"/>
      <c r="AW144" s="1">
        <v>43.999999999883585</v>
      </c>
      <c r="AX144" s="87">
        <v>23.486999999999998</v>
      </c>
      <c r="AY144" s="87">
        <v>2.6819999999999999</v>
      </c>
      <c r="AZ144" s="87">
        <v>1.22</v>
      </c>
      <c r="BL144" s="85"/>
      <c r="BM144" s="85"/>
      <c r="BN144" s="85"/>
    </row>
    <row r="145" spans="1:66" x14ac:dyDescent="0.25">
      <c r="A145" s="83">
        <v>45602</v>
      </c>
      <c r="B145" s="83"/>
      <c r="C145" s="87"/>
      <c r="D145" s="87">
        <v>21</v>
      </c>
      <c r="E145" s="87">
        <v>18.528500000000001</v>
      </c>
      <c r="F145" s="87">
        <v>5.0140000000000002</v>
      </c>
      <c r="G145" s="87">
        <v>2.8149999999999999</v>
      </c>
      <c r="I145" s="87"/>
      <c r="J145" s="87"/>
      <c r="U145" s="87"/>
      <c r="V145" s="87"/>
      <c r="W145" s="87"/>
      <c r="X145" s="83">
        <v>45619</v>
      </c>
      <c r="Y145" s="83"/>
      <c r="Z145" s="83"/>
      <c r="AA145" s="87">
        <v>21</v>
      </c>
      <c r="AB145" s="87">
        <v>3.4319999999999999</v>
      </c>
      <c r="AC145" s="87">
        <v>19.902999999999999</v>
      </c>
      <c r="AD145" s="87">
        <v>2.0609999999999999</v>
      </c>
      <c r="AT145" s="115">
        <v>45638</v>
      </c>
      <c r="AU145" s="84"/>
      <c r="AV145" s="84"/>
      <c r="AW145" s="1">
        <v>45</v>
      </c>
      <c r="AX145" s="87">
        <v>23.189</v>
      </c>
      <c r="AY145" s="87">
        <v>2.78</v>
      </c>
      <c r="AZ145" s="87">
        <v>1.1220000000000001</v>
      </c>
      <c r="BL145" s="85"/>
      <c r="BM145" s="85"/>
      <c r="BN145" s="85"/>
    </row>
    <row r="146" spans="1:66" x14ac:dyDescent="0.25">
      <c r="A146" s="83">
        <v>45602</v>
      </c>
      <c r="B146" s="83"/>
      <c r="C146" s="87"/>
      <c r="D146" s="87">
        <v>22</v>
      </c>
      <c r="E146" s="87">
        <v>16.3065</v>
      </c>
      <c r="F146" s="87">
        <v>5.0475000000000003</v>
      </c>
      <c r="G146" s="87">
        <v>3.4575</v>
      </c>
      <c r="I146" s="87"/>
      <c r="J146" s="87"/>
      <c r="U146" s="87"/>
      <c r="V146" s="87"/>
      <c r="W146" s="87"/>
      <c r="X146" s="83">
        <v>45619</v>
      </c>
      <c r="Y146" s="83"/>
      <c r="Z146" s="83"/>
      <c r="AA146" s="87">
        <v>22</v>
      </c>
      <c r="AB146" s="87">
        <v>3.7854999999999999</v>
      </c>
      <c r="AC146" s="87">
        <v>20.452000000000002</v>
      </c>
      <c r="AD146" s="87">
        <v>0.78400000000000003</v>
      </c>
      <c r="AT146" s="115">
        <v>45638</v>
      </c>
      <c r="AU146" s="84"/>
      <c r="AV146" s="84"/>
      <c r="AW146" s="1">
        <v>46.000000000116415</v>
      </c>
      <c r="AX146" s="87">
        <v>22.916</v>
      </c>
      <c r="AY146" s="87">
        <v>2.6739999999999999</v>
      </c>
      <c r="AZ146" s="87">
        <v>0.75600000000000001</v>
      </c>
      <c r="BL146" s="85"/>
      <c r="BM146" s="85"/>
      <c r="BN146" s="85"/>
    </row>
    <row r="147" spans="1:66" x14ac:dyDescent="0.25">
      <c r="A147" s="83">
        <v>45602</v>
      </c>
      <c r="B147" s="83"/>
      <c r="C147" s="87"/>
      <c r="D147" s="87">
        <v>23</v>
      </c>
      <c r="E147" s="87">
        <v>14.827</v>
      </c>
      <c r="F147" s="87">
        <v>4.8620000000000001</v>
      </c>
      <c r="G147" s="87">
        <v>3.5059999999999998</v>
      </c>
      <c r="I147" s="87"/>
      <c r="J147" s="87"/>
      <c r="U147" s="87"/>
      <c r="V147" s="87"/>
      <c r="W147" s="87"/>
      <c r="X147" s="83">
        <v>45619</v>
      </c>
      <c r="Y147" s="83"/>
      <c r="Z147" s="83"/>
      <c r="AA147" s="87">
        <v>23</v>
      </c>
      <c r="AB147" s="87">
        <v>4.1005000000000003</v>
      </c>
      <c r="AC147" s="87">
        <v>20.557500000000001</v>
      </c>
      <c r="AD147" s="87">
        <v>0.21199999999999999</v>
      </c>
      <c r="AT147" s="115">
        <v>45638</v>
      </c>
      <c r="AU147" s="84"/>
      <c r="AV147" s="84"/>
      <c r="AW147" s="1">
        <v>46.999999999883585</v>
      </c>
      <c r="AX147" s="87">
        <v>22.707999999999998</v>
      </c>
      <c r="AY147" s="87">
        <v>2.4790000000000001</v>
      </c>
      <c r="AZ147" s="87">
        <v>0.80100000000000005</v>
      </c>
      <c r="BL147" s="85"/>
      <c r="BM147" s="85"/>
      <c r="BN147" s="85"/>
    </row>
    <row r="148" spans="1:66" x14ac:dyDescent="0.25">
      <c r="A148" s="83">
        <v>45603</v>
      </c>
      <c r="B148" s="83"/>
      <c r="C148" s="87"/>
      <c r="D148" s="87">
        <v>0</v>
      </c>
      <c r="E148" s="87">
        <v>14.4885</v>
      </c>
      <c r="F148" s="87">
        <v>4.7835000000000001</v>
      </c>
      <c r="G148" s="87">
        <v>3.3165</v>
      </c>
      <c r="I148" s="87"/>
      <c r="J148" s="87"/>
      <c r="U148" s="87"/>
      <c r="V148" s="87"/>
      <c r="W148" s="87"/>
      <c r="X148" s="83">
        <v>45620</v>
      </c>
      <c r="Y148" s="83"/>
      <c r="Z148" s="83"/>
      <c r="AA148" s="87">
        <v>0</v>
      </c>
      <c r="AB148" s="87">
        <v>4.1064999999999996</v>
      </c>
      <c r="AC148" s="87">
        <v>20.8675</v>
      </c>
      <c r="AD148" s="87">
        <v>1.2999999999999999E-2</v>
      </c>
      <c r="AT148" s="115">
        <v>45639</v>
      </c>
      <c r="AU148" s="84"/>
      <c r="AV148" s="84"/>
      <c r="AW148" s="1">
        <v>0</v>
      </c>
      <c r="AX148" s="87">
        <v>22.681000000000001</v>
      </c>
      <c r="AY148" s="87">
        <v>2.613</v>
      </c>
      <c r="AZ148" s="87">
        <v>0.86799999999999999</v>
      </c>
      <c r="BL148" s="85"/>
      <c r="BM148" s="85"/>
      <c r="BN148" s="85"/>
    </row>
    <row r="149" spans="1:66" x14ac:dyDescent="0.25">
      <c r="A149" s="83">
        <v>45603</v>
      </c>
      <c r="B149" s="83"/>
      <c r="C149" s="87"/>
      <c r="D149" s="87">
        <v>1</v>
      </c>
      <c r="E149" s="87">
        <v>14.182499999999999</v>
      </c>
      <c r="F149" s="87">
        <v>4.9470000000000001</v>
      </c>
      <c r="G149" s="87">
        <v>3.0325000000000002</v>
      </c>
      <c r="I149" s="87"/>
      <c r="J149" s="87"/>
      <c r="U149" s="87"/>
      <c r="V149" s="87"/>
      <c r="W149" s="87"/>
      <c r="X149" s="83">
        <v>45620</v>
      </c>
      <c r="Y149" s="83"/>
      <c r="Z149" s="83"/>
      <c r="AA149" s="87">
        <v>1</v>
      </c>
      <c r="AB149" s="87">
        <v>4.0670000000000002</v>
      </c>
      <c r="AC149" s="87">
        <v>21.0535</v>
      </c>
      <c r="AD149" s="87">
        <v>0</v>
      </c>
      <c r="AT149" s="115">
        <v>45639</v>
      </c>
      <c r="AU149" s="84"/>
      <c r="AV149" s="84"/>
      <c r="AW149" s="1">
        <v>1.0000000001164153</v>
      </c>
      <c r="AX149" s="87">
        <v>22.67</v>
      </c>
      <c r="AY149" s="87">
        <v>2.7370000000000001</v>
      </c>
      <c r="AZ149" s="87">
        <v>0.874</v>
      </c>
      <c r="BL149" s="85"/>
      <c r="BM149" s="85"/>
      <c r="BN149" s="85"/>
    </row>
    <row r="150" spans="1:66" x14ac:dyDescent="0.25">
      <c r="A150" s="83">
        <v>45603</v>
      </c>
      <c r="B150" s="83"/>
      <c r="C150" s="87"/>
      <c r="D150" s="87">
        <v>2</v>
      </c>
      <c r="E150" s="87">
        <v>13.843500000000001</v>
      </c>
      <c r="F150" s="87">
        <v>5.0895000000000001</v>
      </c>
      <c r="G150" s="87">
        <v>2.8959999999999999</v>
      </c>
      <c r="I150" s="87"/>
      <c r="J150" s="87"/>
      <c r="U150" s="87"/>
      <c r="V150" s="87"/>
      <c r="W150" s="87"/>
      <c r="X150" s="83">
        <v>45620</v>
      </c>
      <c r="Y150" s="83"/>
      <c r="Z150" s="83"/>
      <c r="AA150" s="87">
        <v>2</v>
      </c>
      <c r="AB150" s="87">
        <v>3.835</v>
      </c>
      <c r="AC150" s="87">
        <v>21.159500000000001</v>
      </c>
      <c r="AD150" s="87">
        <v>0</v>
      </c>
      <c r="AT150" s="115">
        <v>45639</v>
      </c>
      <c r="AU150" s="84"/>
      <c r="AV150" s="84"/>
      <c r="AW150" s="1">
        <v>1.9999999998835847</v>
      </c>
      <c r="AX150" s="87">
        <v>22.407</v>
      </c>
      <c r="AY150" s="87">
        <v>2.79</v>
      </c>
      <c r="AZ150" s="87">
        <v>0.84599999999999997</v>
      </c>
      <c r="BL150" s="85"/>
      <c r="BM150" s="85"/>
      <c r="BN150" s="85"/>
    </row>
    <row r="151" spans="1:66" x14ac:dyDescent="0.25">
      <c r="A151" s="83">
        <v>45603</v>
      </c>
      <c r="B151" s="83"/>
      <c r="C151" s="87"/>
      <c r="D151" s="87">
        <v>3</v>
      </c>
      <c r="E151" s="87">
        <v>13.647</v>
      </c>
      <c r="F151" s="87">
        <v>5.532</v>
      </c>
      <c r="G151" s="87">
        <v>2.8334999999999999</v>
      </c>
      <c r="I151" s="87"/>
      <c r="J151" s="87"/>
      <c r="U151" s="87"/>
      <c r="V151" s="87"/>
      <c r="W151" s="87"/>
      <c r="X151" s="83">
        <v>45620</v>
      </c>
      <c r="Y151" s="83"/>
      <c r="Z151" s="83"/>
      <c r="AA151" s="87">
        <v>3</v>
      </c>
      <c r="AB151" s="87">
        <v>3.7214999999999998</v>
      </c>
      <c r="AC151" s="87">
        <v>20.921500000000002</v>
      </c>
      <c r="AD151" s="87">
        <v>0</v>
      </c>
      <c r="AT151" s="115">
        <v>45639</v>
      </c>
      <c r="AU151" s="84"/>
      <c r="AV151" s="84"/>
      <c r="AW151" s="1">
        <v>3</v>
      </c>
      <c r="AX151" s="87">
        <v>22.07</v>
      </c>
      <c r="AY151" s="87">
        <v>2.7010000000000001</v>
      </c>
      <c r="AZ151" s="87">
        <v>0.83099999999999996</v>
      </c>
      <c r="BL151" s="85"/>
      <c r="BM151" s="85"/>
      <c r="BN151" s="85"/>
    </row>
    <row r="152" spans="1:66" x14ac:dyDescent="0.25">
      <c r="A152" s="83">
        <v>45603</v>
      </c>
      <c r="B152" s="83"/>
      <c r="C152" s="87"/>
      <c r="D152" s="87">
        <v>4</v>
      </c>
      <c r="E152" s="87">
        <v>13.7995</v>
      </c>
      <c r="F152" s="87">
        <v>5.8479999999999999</v>
      </c>
      <c r="G152" s="87">
        <v>2.8005</v>
      </c>
      <c r="I152" s="87"/>
      <c r="J152" s="87"/>
      <c r="U152" s="87"/>
      <c r="V152" s="87"/>
      <c r="W152" s="87"/>
      <c r="X152" s="83">
        <v>45620</v>
      </c>
      <c r="Y152" s="83"/>
      <c r="Z152" s="83"/>
      <c r="AA152" s="87">
        <v>4</v>
      </c>
      <c r="AB152" s="87">
        <v>3.4889999999999999</v>
      </c>
      <c r="AC152" s="87">
        <v>21.088999999999999</v>
      </c>
      <c r="AD152" s="87">
        <v>0.13400000000000001</v>
      </c>
      <c r="AT152" s="115">
        <v>45639</v>
      </c>
      <c r="AU152" s="84"/>
      <c r="AV152" s="84"/>
      <c r="AW152" s="1">
        <v>4.0000000001164153</v>
      </c>
      <c r="AX152" s="87">
        <v>22.207999999999998</v>
      </c>
      <c r="AY152" s="87">
        <v>2.8410000000000002</v>
      </c>
      <c r="AZ152" s="87">
        <v>0.72199999999999998</v>
      </c>
      <c r="BL152" s="85"/>
      <c r="BM152" s="85"/>
      <c r="BN152" s="85"/>
    </row>
    <row r="153" spans="1:66" x14ac:dyDescent="0.25">
      <c r="A153" s="83">
        <v>45603</v>
      </c>
      <c r="B153" s="83"/>
      <c r="C153" s="87"/>
      <c r="D153" s="87">
        <v>5</v>
      </c>
      <c r="E153" s="87">
        <v>14.846500000000001</v>
      </c>
      <c r="F153" s="87">
        <v>6.4885000000000002</v>
      </c>
      <c r="G153" s="87">
        <v>2.524</v>
      </c>
      <c r="I153" s="87"/>
      <c r="J153" s="87"/>
      <c r="U153" s="87"/>
      <c r="V153" s="87"/>
      <c r="W153" s="87"/>
      <c r="X153" s="83">
        <v>45620</v>
      </c>
      <c r="Y153" s="83"/>
      <c r="Z153" s="83"/>
      <c r="AA153" s="87">
        <v>5</v>
      </c>
      <c r="AB153" s="87">
        <v>3.6539999999999999</v>
      </c>
      <c r="AC153" s="87">
        <v>20.401499999999999</v>
      </c>
      <c r="AD153" s="87">
        <v>0.75900000000000001</v>
      </c>
      <c r="AT153" s="115">
        <v>45639</v>
      </c>
      <c r="AU153" s="84"/>
      <c r="AV153" s="84"/>
      <c r="AW153" s="1">
        <v>4.9999999998835847</v>
      </c>
      <c r="AX153" s="87">
        <v>21.628</v>
      </c>
      <c r="AY153" s="87">
        <v>2.9870000000000001</v>
      </c>
      <c r="AZ153" s="87">
        <v>0.71</v>
      </c>
      <c r="BL153" s="85"/>
      <c r="BM153" s="85"/>
      <c r="BN153" s="85"/>
    </row>
    <row r="154" spans="1:66" x14ac:dyDescent="0.25">
      <c r="A154" s="83">
        <v>45603</v>
      </c>
      <c r="B154" s="83"/>
      <c r="C154" s="87"/>
      <c r="D154" s="87">
        <v>6</v>
      </c>
      <c r="E154" s="87">
        <v>16.792000000000002</v>
      </c>
      <c r="F154" s="87">
        <v>7.2060000000000004</v>
      </c>
      <c r="G154" s="87">
        <v>2.4119999999999999</v>
      </c>
      <c r="I154" s="87"/>
      <c r="J154" s="87"/>
      <c r="U154" s="87"/>
      <c r="V154" s="87"/>
      <c r="W154" s="87"/>
      <c r="X154" s="83">
        <v>45620</v>
      </c>
      <c r="Y154" s="83"/>
      <c r="Z154" s="83"/>
      <c r="AA154" s="87">
        <v>6</v>
      </c>
      <c r="AB154" s="87">
        <v>3.2404999999999999</v>
      </c>
      <c r="AC154" s="87">
        <v>20.044</v>
      </c>
      <c r="AD154" s="87">
        <v>2.052</v>
      </c>
      <c r="AT154" s="115">
        <v>45639</v>
      </c>
      <c r="AU154" s="84"/>
      <c r="AV154" s="84"/>
      <c r="AW154" s="1">
        <v>6</v>
      </c>
      <c r="AX154" s="87">
        <v>22.009</v>
      </c>
      <c r="AY154" s="87">
        <v>2.94</v>
      </c>
      <c r="AZ154" s="87">
        <v>0.74199999999999999</v>
      </c>
      <c r="BL154" s="85"/>
      <c r="BM154" s="85"/>
      <c r="BN154" s="85"/>
    </row>
    <row r="155" spans="1:66" x14ac:dyDescent="0.25">
      <c r="A155" s="83">
        <v>45603</v>
      </c>
      <c r="B155" s="83"/>
      <c r="C155" s="87"/>
      <c r="D155" s="87">
        <v>7</v>
      </c>
      <c r="E155" s="87">
        <v>18.297000000000001</v>
      </c>
      <c r="F155" s="87">
        <v>7.7474999999999996</v>
      </c>
      <c r="G155" s="87">
        <v>2.3530000000000002</v>
      </c>
      <c r="I155" s="87"/>
      <c r="J155" s="87"/>
      <c r="U155" s="87"/>
      <c r="V155" s="87"/>
      <c r="W155" s="87"/>
      <c r="X155" s="83">
        <v>45620</v>
      </c>
      <c r="Y155" s="83"/>
      <c r="Z155" s="83"/>
      <c r="AA155" s="87">
        <v>7</v>
      </c>
      <c r="AB155" s="87">
        <v>2.9784999999999999</v>
      </c>
      <c r="AC155" s="87">
        <v>20.027999999999999</v>
      </c>
      <c r="AD155" s="87">
        <v>4.2460000000000004</v>
      </c>
      <c r="AT155" s="115">
        <v>45639</v>
      </c>
      <c r="AU155" s="84"/>
      <c r="AV155" s="84"/>
      <c r="AW155" s="1">
        <v>7.0000000001164153</v>
      </c>
      <c r="AX155" s="87">
        <v>21.838999999999999</v>
      </c>
      <c r="AY155" s="87">
        <v>2.8849999999999998</v>
      </c>
      <c r="AZ155" s="87">
        <v>0.71899999999999997</v>
      </c>
      <c r="BL155" s="85"/>
      <c r="BM155" s="85"/>
      <c r="BN155" s="85"/>
    </row>
    <row r="156" spans="1:66" x14ac:dyDescent="0.25">
      <c r="A156" s="83">
        <v>45603</v>
      </c>
      <c r="B156" s="83"/>
      <c r="C156" s="87"/>
      <c r="D156" s="87">
        <v>8</v>
      </c>
      <c r="E156" s="87">
        <v>18.780999999999999</v>
      </c>
      <c r="F156" s="87">
        <v>7.9089999999999998</v>
      </c>
      <c r="G156" s="87">
        <v>2.2069999999999999</v>
      </c>
      <c r="I156" s="87"/>
      <c r="J156" s="87"/>
      <c r="U156" s="87"/>
      <c r="V156" s="87"/>
      <c r="W156" s="87"/>
      <c r="X156" s="83">
        <v>45620</v>
      </c>
      <c r="Y156" s="83"/>
      <c r="Z156" s="83"/>
      <c r="AA156" s="87">
        <v>8</v>
      </c>
      <c r="AB156" s="87">
        <v>2.8839999999999999</v>
      </c>
      <c r="AC156" s="87">
        <v>19.829999999999998</v>
      </c>
      <c r="AD156" s="87">
        <v>5.6710000000000003</v>
      </c>
      <c r="AT156" s="115">
        <v>45639</v>
      </c>
      <c r="AU156" s="84"/>
      <c r="AV156" s="84"/>
      <c r="AW156" s="1">
        <v>7.9999999998835847</v>
      </c>
      <c r="AX156" s="87">
        <v>21.431000000000001</v>
      </c>
      <c r="AY156" s="87">
        <v>2.7759999999999998</v>
      </c>
      <c r="AZ156" s="87">
        <v>0.46800000000000003</v>
      </c>
      <c r="BL156" s="85"/>
      <c r="BM156" s="85"/>
      <c r="BN156" s="85"/>
    </row>
    <row r="157" spans="1:66" x14ac:dyDescent="0.25">
      <c r="A157" s="83">
        <v>45603</v>
      </c>
      <c r="B157" s="83"/>
      <c r="C157" s="87"/>
      <c r="D157" s="87">
        <v>9</v>
      </c>
      <c r="E157" s="87">
        <v>18.890999999999998</v>
      </c>
      <c r="F157" s="87">
        <v>8.0719999999999992</v>
      </c>
      <c r="G157" s="87">
        <v>2.0185</v>
      </c>
      <c r="I157" s="87"/>
      <c r="J157" s="87"/>
      <c r="U157" s="87"/>
      <c r="V157" s="87"/>
      <c r="W157" s="87"/>
      <c r="X157" s="83">
        <v>45620</v>
      </c>
      <c r="Y157" s="83"/>
      <c r="Z157" s="83"/>
      <c r="AA157" s="87">
        <v>9</v>
      </c>
      <c r="AB157" s="87">
        <v>3.2475000000000001</v>
      </c>
      <c r="AC157" s="87">
        <v>19.725000000000001</v>
      </c>
      <c r="AD157" s="87">
        <v>6.2889999999999997</v>
      </c>
      <c r="AT157" s="115">
        <v>45639</v>
      </c>
      <c r="AU157" s="84"/>
      <c r="AV157" s="84"/>
      <c r="AW157" s="1">
        <v>9</v>
      </c>
      <c r="AX157" s="87">
        <v>21.48</v>
      </c>
      <c r="AY157" s="87">
        <v>2.7429999999999999</v>
      </c>
      <c r="AZ157" s="87">
        <v>0.4</v>
      </c>
      <c r="BL157" s="85"/>
      <c r="BM157" s="85"/>
      <c r="BN157" s="85"/>
    </row>
    <row r="158" spans="1:66" x14ac:dyDescent="0.25">
      <c r="A158" s="83">
        <v>45603</v>
      </c>
      <c r="B158" s="83"/>
      <c r="C158" s="87"/>
      <c r="D158" s="87">
        <v>10</v>
      </c>
      <c r="E158" s="87">
        <v>18.907499999999999</v>
      </c>
      <c r="F158" s="87">
        <v>8.1989999999999998</v>
      </c>
      <c r="G158" s="87">
        <v>2.29</v>
      </c>
      <c r="I158" s="87"/>
      <c r="J158" s="87"/>
      <c r="U158" s="87"/>
      <c r="V158" s="87"/>
      <c r="W158" s="87"/>
      <c r="X158" s="83">
        <v>45620</v>
      </c>
      <c r="Y158" s="83"/>
      <c r="Z158" s="83"/>
      <c r="AA158" s="87">
        <v>10</v>
      </c>
      <c r="AB158" s="87">
        <v>3.4714999999999998</v>
      </c>
      <c r="AC158" s="87">
        <v>19.032</v>
      </c>
      <c r="AD158" s="87">
        <v>6.7430000000000003</v>
      </c>
      <c r="AT158" s="115">
        <v>45639</v>
      </c>
      <c r="AU158" s="84"/>
      <c r="AV158" s="84"/>
      <c r="AW158" s="1">
        <v>10.000000000116415</v>
      </c>
      <c r="AX158" s="87">
        <v>22.305</v>
      </c>
      <c r="AY158" s="87">
        <v>2.6309999999999998</v>
      </c>
      <c r="AZ158" s="87">
        <v>0.03</v>
      </c>
      <c r="BL158" s="85"/>
      <c r="BM158" s="85"/>
      <c r="BN158" s="85"/>
    </row>
    <row r="159" spans="1:66" x14ac:dyDescent="0.25">
      <c r="A159" s="83">
        <v>45603</v>
      </c>
      <c r="B159" s="83"/>
      <c r="C159" s="87"/>
      <c r="D159" s="87">
        <v>11</v>
      </c>
      <c r="E159" s="87">
        <v>18.798999999999999</v>
      </c>
      <c r="F159" s="87">
        <v>8.093</v>
      </c>
      <c r="G159" s="87">
        <v>2.806</v>
      </c>
      <c r="I159" s="87"/>
      <c r="J159" s="87"/>
      <c r="U159" s="87"/>
      <c r="V159" s="87"/>
      <c r="W159" s="87"/>
      <c r="X159" s="83">
        <v>45620</v>
      </c>
      <c r="Y159" s="83"/>
      <c r="Z159" s="83"/>
      <c r="AA159" s="87">
        <v>11</v>
      </c>
      <c r="AB159" s="87">
        <v>3.8614999999999999</v>
      </c>
      <c r="AC159" s="87">
        <v>19.122499999999999</v>
      </c>
      <c r="AD159" s="87">
        <v>6.7060000000000004</v>
      </c>
      <c r="AT159" s="115">
        <v>45639</v>
      </c>
      <c r="AU159" s="84"/>
      <c r="AV159" s="84"/>
      <c r="AW159" s="1">
        <v>10.999999999883585</v>
      </c>
      <c r="AX159" s="87">
        <v>23.405000000000001</v>
      </c>
      <c r="AY159" s="87">
        <v>2.452</v>
      </c>
      <c r="AZ159" s="87">
        <v>0</v>
      </c>
      <c r="BL159" s="85"/>
      <c r="BM159" s="85"/>
      <c r="BN159" s="85"/>
    </row>
    <row r="160" spans="1:66" x14ac:dyDescent="0.25">
      <c r="A160" s="83">
        <v>45603</v>
      </c>
      <c r="B160" s="83"/>
      <c r="C160" s="87"/>
      <c r="D160" s="87">
        <v>12</v>
      </c>
      <c r="E160" s="87">
        <v>18.670500000000001</v>
      </c>
      <c r="F160" s="87">
        <v>8.0954999999999995</v>
      </c>
      <c r="G160" s="87">
        <v>2.8610000000000002</v>
      </c>
      <c r="I160" s="87"/>
      <c r="J160" s="87"/>
      <c r="U160" s="87"/>
      <c r="V160" s="87"/>
      <c r="W160" s="87"/>
      <c r="X160" s="83">
        <v>45620</v>
      </c>
      <c r="Y160" s="83"/>
      <c r="Z160" s="83"/>
      <c r="AA160" s="87">
        <v>12</v>
      </c>
      <c r="AB160" s="87">
        <v>4.2489999999999997</v>
      </c>
      <c r="AC160" s="87">
        <v>19.554500000000001</v>
      </c>
      <c r="AD160" s="87">
        <v>6.5890000000000004</v>
      </c>
      <c r="AT160" s="115">
        <v>45639</v>
      </c>
      <c r="AU160" s="84"/>
      <c r="AV160" s="84"/>
      <c r="AW160" s="1">
        <v>12</v>
      </c>
      <c r="AX160" s="87">
        <v>24.58</v>
      </c>
      <c r="AY160" s="87">
        <v>2.3719999999999999</v>
      </c>
      <c r="AZ160" s="87">
        <v>0</v>
      </c>
      <c r="BL160" s="85"/>
      <c r="BM160" s="85"/>
      <c r="BN160" s="85"/>
    </row>
    <row r="161" spans="1:66" x14ac:dyDescent="0.25">
      <c r="A161" s="83">
        <v>45603</v>
      </c>
      <c r="B161" s="83"/>
      <c r="C161" s="87"/>
      <c r="D161" s="87">
        <v>13</v>
      </c>
      <c r="E161" s="87">
        <v>18.738499999999998</v>
      </c>
      <c r="F161" s="87">
        <v>8.4115000000000002</v>
      </c>
      <c r="G161" s="87">
        <v>2.8620000000000001</v>
      </c>
      <c r="I161" s="87"/>
      <c r="J161" s="87"/>
      <c r="U161" s="87"/>
      <c r="V161" s="87"/>
      <c r="W161" s="87"/>
      <c r="X161" s="83">
        <v>45620</v>
      </c>
      <c r="Y161" s="83"/>
      <c r="Z161" s="83">
        <v>45620</v>
      </c>
      <c r="AA161" s="87">
        <v>13</v>
      </c>
      <c r="AB161" s="87">
        <v>4.6684999999999999</v>
      </c>
      <c r="AC161" s="87">
        <v>19.4115</v>
      </c>
      <c r="AD161" s="87">
        <v>6.4009999999999998</v>
      </c>
      <c r="AT161" s="115">
        <v>45639</v>
      </c>
      <c r="AU161" s="84"/>
      <c r="AV161" s="84"/>
      <c r="AW161" s="1">
        <v>13.000000000116415</v>
      </c>
      <c r="AX161" s="87">
        <v>26.030999999999999</v>
      </c>
      <c r="AY161" s="87">
        <v>2.3519999999999999</v>
      </c>
      <c r="AZ161" s="87">
        <v>0</v>
      </c>
      <c r="BL161" s="85"/>
      <c r="BM161" s="85"/>
      <c r="BN161" s="85"/>
    </row>
    <row r="162" spans="1:66" x14ac:dyDescent="0.25">
      <c r="A162" s="83">
        <v>45603</v>
      </c>
      <c r="B162" s="83"/>
      <c r="C162" s="83">
        <v>45603</v>
      </c>
      <c r="D162" s="87">
        <v>14</v>
      </c>
      <c r="E162" s="87">
        <v>18.790500000000002</v>
      </c>
      <c r="F162" s="87">
        <v>8.5995000000000008</v>
      </c>
      <c r="G162" s="87">
        <v>2.9159999999999999</v>
      </c>
      <c r="I162" s="87"/>
      <c r="J162" s="87"/>
      <c r="U162" s="87"/>
      <c r="V162" s="87"/>
      <c r="W162" s="87"/>
      <c r="X162" s="83">
        <v>45620</v>
      </c>
      <c r="Y162" s="83">
        <v>45620</v>
      </c>
      <c r="Z162" s="83"/>
      <c r="AA162" s="87">
        <v>14</v>
      </c>
      <c r="AB162" s="87">
        <v>5.6139999999999999</v>
      </c>
      <c r="AC162" s="87">
        <v>19.417999999999999</v>
      </c>
      <c r="AD162" s="87">
        <v>6.3440000000000003</v>
      </c>
      <c r="AT162" s="115">
        <v>45639</v>
      </c>
      <c r="AU162" s="84"/>
      <c r="AV162" s="84"/>
      <c r="AW162" s="1">
        <v>13.999999999883585</v>
      </c>
      <c r="AX162" s="87">
        <v>26.416</v>
      </c>
      <c r="AY162" s="87">
        <v>2.3130000000000002</v>
      </c>
      <c r="AZ162" s="87">
        <v>0.66600000000000004</v>
      </c>
      <c r="BL162" s="85"/>
      <c r="BM162" s="85"/>
      <c r="BN162" s="85"/>
    </row>
    <row r="163" spans="1:66" x14ac:dyDescent="0.25">
      <c r="A163" s="83">
        <v>45603</v>
      </c>
      <c r="B163" s="83">
        <v>45603</v>
      </c>
      <c r="C163" s="87"/>
      <c r="D163" s="87">
        <v>15</v>
      </c>
      <c r="E163" s="87">
        <v>19.441500000000001</v>
      </c>
      <c r="F163" s="87">
        <v>8.6039999999999992</v>
      </c>
      <c r="G163" s="87">
        <v>2.339</v>
      </c>
      <c r="I163" s="87"/>
      <c r="J163" s="87"/>
      <c r="U163" s="87"/>
      <c r="V163" s="87"/>
      <c r="W163" s="87"/>
      <c r="X163" s="83">
        <v>45620</v>
      </c>
      <c r="Y163" s="83">
        <v>45620</v>
      </c>
      <c r="Z163" s="83"/>
      <c r="AA163" s="87">
        <v>15</v>
      </c>
      <c r="AB163" s="87">
        <v>6.3585000000000003</v>
      </c>
      <c r="AC163" s="87">
        <v>19.701499999999999</v>
      </c>
      <c r="AD163" s="87">
        <v>6.3419999999999996</v>
      </c>
      <c r="AT163" s="115">
        <v>45639</v>
      </c>
      <c r="AU163" s="84"/>
      <c r="AV163" s="84"/>
      <c r="AW163" s="1">
        <v>15</v>
      </c>
      <c r="AX163" s="87">
        <v>26.719000000000001</v>
      </c>
      <c r="AY163" s="87">
        <v>2.3380000000000001</v>
      </c>
      <c r="AZ163" s="87">
        <v>0.80600000000000005</v>
      </c>
      <c r="BL163" s="85"/>
      <c r="BM163" s="85"/>
      <c r="BN163" s="85"/>
    </row>
    <row r="164" spans="1:66" x14ac:dyDescent="0.25">
      <c r="A164" s="83">
        <v>45603</v>
      </c>
      <c r="B164" s="83">
        <v>45603</v>
      </c>
      <c r="C164" s="87"/>
      <c r="D164" s="87">
        <v>16</v>
      </c>
      <c r="E164" s="87">
        <v>19.798500000000001</v>
      </c>
      <c r="F164" s="87">
        <v>8.6854999999999993</v>
      </c>
      <c r="G164" s="87">
        <v>1.754</v>
      </c>
      <c r="I164" s="87"/>
      <c r="J164" s="87"/>
      <c r="U164" s="87"/>
      <c r="V164" s="87"/>
      <c r="W164" s="87"/>
      <c r="X164" s="83">
        <v>45620</v>
      </c>
      <c r="Y164" s="83">
        <v>45620</v>
      </c>
      <c r="Z164" s="83"/>
      <c r="AA164" s="87">
        <v>16</v>
      </c>
      <c r="AB164" s="87">
        <v>6.3620000000000001</v>
      </c>
      <c r="AC164" s="87">
        <v>20.016999999999999</v>
      </c>
      <c r="AD164" s="87">
        <v>6.1660000000000004</v>
      </c>
      <c r="AT164" s="115">
        <v>45639</v>
      </c>
      <c r="AU164" s="84"/>
      <c r="AV164" s="84"/>
      <c r="AW164" s="1">
        <v>16.000000000116415</v>
      </c>
      <c r="AX164" s="87">
        <v>26.617000000000001</v>
      </c>
      <c r="AY164" s="87">
        <v>2.3170000000000002</v>
      </c>
      <c r="AZ164" s="87">
        <v>2.1800000000000002</v>
      </c>
      <c r="BL164" s="85"/>
      <c r="BM164" s="85"/>
      <c r="BN164" s="85"/>
    </row>
    <row r="165" spans="1:66" x14ac:dyDescent="0.25">
      <c r="A165" s="83">
        <v>45603</v>
      </c>
      <c r="B165" s="83">
        <v>45603</v>
      </c>
      <c r="C165" s="87"/>
      <c r="D165" s="87">
        <v>17</v>
      </c>
      <c r="E165" s="87">
        <v>19.023</v>
      </c>
      <c r="F165" s="87">
        <v>8.8629999999999995</v>
      </c>
      <c r="G165" s="87">
        <v>2.0590000000000002</v>
      </c>
      <c r="I165" s="87"/>
      <c r="J165" s="87"/>
      <c r="U165" s="87"/>
      <c r="V165" s="87"/>
      <c r="W165" s="87"/>
      <c r="X165" s="83">
        <v>45620</v>
      </c>
      <c r="Y165" s="83"/>
      <c r="Z165" s="83"/>
      <c r="AA165" s="87">
        <v>17</v>
      </c>
      <c r="AB165" s="87">
        <v>6.0259999999999998</v>
      </c>
      <c r="AC165" s="87">
        <v>19.649999999999999</v>
      </c>
      <c r="AD165" s="87">
        <v>5.6719999999999997</v>
      </c>
      <c r="AT165" s="115">
        <v>45639</v>
      </c>
      <c r="AU165" s="84"/>
      <c r="AV165" s="84"/>
      <c r="AW165" s="1">
        <v>16.999999999883585</v>
      </c>
      <c r="AX165" s="87">
        <v>26.661000000000001</v>
      </c>
      <c r="AY165" s="87">
        <v>2.3010000000000002</v>
      </c>
      <c r="AZ165" s="87">
        <v>2.3660000000000001</v>
      </c>
      <c r="BL165" s="85"/>
      <c r="BM165" s="85"/>
      <c r="BN165" s="85"/>
    </row>
    <row r="166" spans="1:66" x14ac:dyDescent="0.25">
      <c r="A166" s="83">
        <v>45603</v>
      </c>
      <c r="B166" s="83">
        <v>45603</v>
      </c>
      <c r="C166" s="87"/>
      <c r="D166" s="87">
        <v>18</v>
      </c>
      <c r="E166" s="87">
        <v>18.110499999999998</v>
      </c>
      <c r="F166" s="87">
        <v>8.9024999999999999</v>
      </c>
      <c r="G166" s="87">
        <v>2.0619999999999998</v>
      </c>
      <c r="I166" s="87"/>
      <c r="J166" s="87"/>
      <c r="U166" s="87"/>
      <c r="V166" s="87"/>
      <c r="W166" s="87"/>
      <c r="X166" s="83">
        <v>45620</v>
      </c>
      <c r="Y166" s="83"/>
      <c r="Z166" s="83"/>
      <c r="AA166" s="87">
        <v>18</v>
      </c>
      <c r="AB166" s="87">
        <v>5.694</v>
      </c>
      <c r="AC166" s="87">
        <v>19.498000000000001</v>
      </c>
      <c r="AD166" s="87">
        <v>4.9885000000000002</v>
      </c>
      <c r="AT166" s="115">
        <v>45639</v>
      </c>
      <c r="AU166" s="84"/>
      <c r="AV166" s="84"/>
      <c r="AW166" s="1">
        <v>18</v>
      </c>
      <c r="AX166" s="87">
        <v>26.713000000000001</v>
      </c>
      <c r="AY166" s="87">
        <v>2.327</v>
      </c>
      <c r="AZ166" s="87">
        <v>3.452</v>
      </c>
      <c r="BL166" s="85"/>
      <c r="BM166" s="85"/>
      <c r="BN166" s="85"/>
    </row>
    <row r="167" spans="1:66" x14ac:dyDescent="0.25">
      <c r="A167" s="83">
        <v>45603</v>
      </c>
      <c r="B167" s="83"/>
      <c r="C167" s="87"/>
      <c r="D167" s="87">
        <v>19</v>
      </c>
      <c r="E167" s="87">
        <v>17.047499999999999</v>
      </c>
      <c r="F167" s="87">
        <v>8.7104999999999997</v>
      </c>
      <c r="G167" s="87">
        <v>1.516</v>
      </c>
      <c r="I167" s="87"/>
      <c r="J167" s="87"/>
      <c r="U167" s="87"/>
      <c r="V167" s="87"/>
      <c r="W167" s="87"/>
      <c r="X167" s="83">
        <v>45620</v>
      </c>
      <c r="Y167" s="83"/>
      <c r="Z167" s="83"/>
      <c r="AA167" s="87">
        <v>19</v>
      </c>
      <c r="AB167" s="87">
        <v>5.1349999999999998</v>
      </c>
      <c r="AC167" s="87">
        <v>19.910499999999999</v>
      </c>
      <c r="AD167" s="87">
        <v>3.8045</v>
      </c>
      <c r="AT167" s="115">
        <v>45639</v>
      </c>
      <c r="AU167" s="84"/>
      <c r="AV167" s="84"/>
      <c r="AW167" s="1">
        <v>19.000000000116415</v>
      </c>
      <c r="AX167" s="87">
        <v>26.870999999999999</v>
      </c>
      <c r="AY167" s="87">
        <v>2.3380000000000001</v>
      </c>
      <c r="AZ167" s="87">
        <v>3.5920000000000001</v>
      </c>
      <c r="BL167" s="85"/>
      <c r="BM167" s="85"/>
      <c r="BN167" s="85"/>
    </row>
    <row r="168" spans="1:66" x14ac:dyDescent="0.25">
      <c r="A168" s="83">
        <v>45603</v>
      </c>
      <c r="B168" s="83"/>
      <c r="C168" s="87"/>
      <c r="D168" s="87">
        <v>20</v>
      </c>
      <c r="E168" s="87">
        <v>14.295</v>
      </c>
      <c r="F168" s="87">
        <v>8.3695000000000004</v>
      </c>
      <c r="G168" s="87">
        <v>1.4079999999999999</v>
      </c>
      <c r="I168" s="87"/>
      <c r="J168" s="87"/>
      <c r="U168" s="87"/>
      <c r="V168" s="87"/>
      <c r="W168" s="87"/>
      <c r="X168" s="83">
        <v>45620</v>
      </c>
      <c r="Y168" s="83"/>
      <c r="Z168" s="83"/>
      <c r="AA168" s="87">
        <v>20</v>
      </c>
      <c r="AB168" s="87">
        <v>4.0395000000000003</v>
      </c>
      <c r="AC168" s="87">
        <v>20.635000000000002</v>
      </c>
      <c r="AD168" s="87">
        <v>2.5049999999999999</v>
      </c>
      <c r="AT168" s="115">
        <v>45639</v>
      </c>
      <c r="AU168" s="84"/>
      <c r="AV168" s="84"/>
      <c r="AW168" s="1">
        <v>19.999999999883585</v>
      </c>
      <c r="AX168" s="87">
        <v>26.6</v>
      </c>
      <c r="AY168" s="87">
        <v>2.1520000000000001</v>
      </c>
      <c r="AZ168" s="87">
        <v>3.6819999999999999</v>
      </c>
      <c r="BL168" s="85"/>
      <c r="BM168" s="85"/>
      <c r="BN168" s="85"/>
    </row>
    <row r="169" spans="1:66" x14ac:dyDescent="0.25">
      <c r="A169" s="83">
        <v>45603</v>
      </c>
      <c r="B169" s="83"/>
      <c r="C169" s="87"/>
      <c r="D169" s="87">
        <v>21</v>
      </c>
      <c r="E169" s="87">
        <v>11.6755</v>
      </c>
      <c r="F169" s="87">
        <v>7.7904999999999998</v>
      </c>
      <c r="G169" s="87">
        <v>1.88</v>
      </c>
      <c r="I169" s="87"/>
      <c r="J169" s="87"/>
      <c r="U169" s="87"/>
      <c r="V169" s="87"/>
      <c r="W169" s="87"/>
      <c r="X169" s="83">
        <v>45620</v>
      </c>
      <c r="Y169" s="83"/>
      <c r="Z169" s="83"/>
      <c r="AA169" s="87">
        <v>21</v>
      </c>
      <c r="AB169" s="87">
        <v>3.9485000000000001</v>
      </c>
      <c r="AC169" s="87">
        <v>20.599</v>
      </c>
      <c r="AD169" s="87">
        <v>1.4039999999999999</v>
      </c>
      <c r="AT169" s="115">
        <v>45639</v>
      </c>
      <c r="AV169" s="84"/>
      <c r="AW169" s="1">
        <v>21</v>
      </c>
      <c r="AX169" s="87">
        <v>26.382000000000001</v>
      </c>
      <c r="AY169" s="87">
        <v>2.1120000000000001</v>
      </c>
      <c r="AZ169" s="87">
        <v>3.8919999999999999</v>
      </c>
      <c r="BL169" s="85"/>
      <c r="BM169" s="85"/>
      <c r="BN169" s="85"/>
    </row>
    <row r="170" spans="1:66" x14ac:dyDescent="0.25">
      <c r="A170" s="83">
        <v>45603</v>
      </c>
      <c r="B170" s="83"/>
      <c r="C170" s="87"/>
      <c r="D170" s="87">
        <v>22</v>
      </c>
      <c r="E170" s="87">
        <v>9.5694999999999997</v>
      </c>
      <c r="F170" s="87">
        <v>7.3949999999999996</v>
      </c>
      <c r="G170" s="87">
        <v>2.4140000000000001</v>
      </c>
      <c r="I170" s="87"/>
      <c r="J170" s="87"/>
      <c r="U170" s="87"/>
      <c r="V170" s="87"/>
      <c r="W170" s="87"/>
      <c r="X170" s="83">
        <v>45620</v>
      </c>
      <c r="Y170" s="83"/>
      <c r="Z170" s="83"/>
      <c r="AA170" s="87">
        <v>22</v>
      </c>
      <c r="AB170" s="87">
        <v>3.5695000000000001</v>
      </c>
      <c r="AC170" s="87">
        <v>20.49</v>
      </c>
      <c r="AD170" s="87">
        <v>1.0629999999999999</v>
      </c>
      <c r="AT170" s="115">
        <v>45639</v>
      </c>
      <c r="AV170" s="84"/>
      <c r="AW170" s="1">
        <v>22.000000000116415</v>
      </c>
      <c r="AX170" s="87">
        <v>26.573</v>
      </c>
      <c r="AY170" s="87">
        <v>2.12</v>
      </c>
      <c r="AZ170" s="87">
        <v>3.8220000000000001</v>
      </c>
      <c r="BL170" s="85"/>
      <c r="BM170" s="85"/>
      <c r="BN170" s="85"/>
    </row>
    <row r="171" spans="1:66" x14ac:dyDescent="0.25">
      <c r="A171" s="83">
        <v>45603</v>
      </c>
      <c r="B171" s="83"/>
      <c r="C171" s="87"/>
      <c r="D171" s="87">
        <v>23</v>
      </c>
      <c r="E171" s="87">
        <v>9.2654999999999994</v>
      </c>
      <c r="F171" s="87">
        <v>6.7915000000000001</v>
      </c>
      <c r="G171" s="87">
        <v>2.7995000000000001</v>
      </c>
      <c r="H171" s="87"/>
      <c r="I171" s="87"/>
      <c r="J171" s="87"/>
      <c r="U171" s="87"/>
      <c r="V171" s="87"/>
      <c r="W171" s="87"/>
      <c r="X171" s="83">
        <v>45620</v>
      </c>
      <c r="Y171" s="83"/>
      <c r="Z171" s="83"/>
      <c r="AA171" s="87">
        <v>23</v>
      </c>
      <c r="AB171" s="87">
        <v>3.9575</v>
      </c>
      <c r="AC171" s="87">
        <v>20.225000000000001</v>
      </c>
      <c r="AD171" s="87">
        <v>0.95899999999999996</v>
      </c>
      <c r="AT171" s="115">
        <v>45639</v>
      </c>
      <c r="AV171" s="84">
        <v>45639</v>
      </c>
      <c r="AW171" s="1">
        <v>22.999999999883585</v>
      </c>
      <c r="AX171" s="87">
        <v>26.763000000000002</v>
      </c>
      <c r="AY171" s="87">
        <v>2.0350000000000001</v>
      </c>
      <c r="AZ171" s="87">
        <v>3.8279999999999998</v>
      </c>
      <c r="BL171" s="85"/>
      <c r="BM171" s="85"/>
      <c r="BN171" s="85"/>
    </row>
    <row r="172" spans="1:66" x14ac:dyDescent="0.25">
      <c r="AT172" s="115">
        <v>45639</v>
      </c>
      <c r="AU172" s="84">
        <v>45639</v>
      </c>
      <c r="AV172" s="84"/>
      <c r="AW172" s="1">
        <v>24</v>
      </c>
      <c r="AX172" s="87">
        <v>26.748000000000001</v>
      </c>
      <c r="AY172" s="87">
        <v>2.052</v>
      </c>
      <c r="AZ172" s="87">
        <v>4.298</v>
      </c>
      <c r="BL172" s="85"/>
      <c r="BM172" s="85"/>
      <c r="BN172" s="85"/>
    </row>
    <row r="173" spans="1:66" x14ac:dyDescent="0.25">
      <c r="AT173" s="115">
        <v>45639</v>
      </c>
      <c r="AU173" s="84">
        <v>45639</v>
      </c>
      <c r="AV173" s="84"/>
      <c r="AW173" s="1">
        <v>25.000000000116415</v>
      </c>
      <c r="AX173" s="87">
        <v>26.728000000000002</v>
      </c>
      <c r="AY173" s="87">
        <v>2.3420000000000001</v>
      </c>
      <c r="AZ173" s="87">
        <v>4.3</v>
      </c>
      <c r="BL173" s="85"/>
      <c r="BM173" s="85"/>
      <c r="BN173" s="85"/>
    </row>
    <row r="174" spans="1:66" x14ac:dyDescent="0.25">
      <c r="AT174" s="115">
        <v>45639</v>
      </c>
      <c r="AU174" s="84">
        <v>45639</v>
      </c>
      <c r="AV174" s="84"/>
      <c r="AW174" s="1">
        <v>25.999999999883585</v>
      </c>
      <c r="AX174" s="87">
        <v>26.544</v>
      </c>
      <c r="AY174" s="87">
        <v>2.5550000000000002</v>
      </c>
      <c r="AZ174" s="87">
        <v>4.1619999999999999</v>
      </c>
      <c r="BL174" s="85"/>
      <c r="BM174" s="85"/>
      <c r="BN174" s="85"/>
    </row>
    <row r="175" spans="1:66" x14ac:dyDescent="0.25">
      <c r="AT175" s="115">
        <v>45639</v>
      </c>
      <c r="AU175" s="84"/>
      <c r="AV175" s="84"/>
      <c r="AW175" s="1">
        <v>27</v>
      </c>
      <c r="AX175" s="87">
        <v>26.678000000000001</v>
      </c>
      <c r="AY175" s="87">
        <v>2.573</v>
      </c>
      <c r="AZ175" s="87">
        <v>4.1539999999999999</v>
      </c>
      <c r="BL175" s="85"/>
      <c r="BM175" s="85"/>
      <c r="BN175" s="85"/>
    </row>
    <row r="176" spans="1:66" x14ac:dyDescent="0.25">
      <c r="AT176" s="115">
        <v>45639</v>
      </c>
      <c r="AU176" s="84"/>
      <c r="AV176" s="84"/>
      <c r="AW176" s="1">
        <v>28.000000000116415</v>
      </c>
      <c r="AX176" s="87">
        <v>26.814</v>
      </c>
      <c r="AY176" s="87">
        <v>2.48</v>
      </c>
      <c r="AZ176" s="87">
        <v>2.84</v>
      </c>
      <c r="BL176" s="85"/>
      <c r="BM176" s="85"/>
      <c r="BN176" s="85"/>
    </row>
    <row r="177" spans="46:66" x14ac:dyDescent="0.25">
      <c r="AT177" s="115">
        <v>45639</v>
      </c>
      <c r="AU177" s="84"/>
      <c r="AV177" s="84"/>
      <c r="AW177" s="1">
        <v>28.999999999883585</v>
      </c>
      <c r="AX177" s="87">
        <v>26.617000000000001</v>
      </c>
      <c r="AY177" s="87">
        <v>2.2370000000000001</v>
      </c>
      <c r="AZ177" s="87">
        <v>2.722</v>
      </c>
      <c r="BL177" s="85"/>
      <c r="BM177" s="85"/>
      <c r="BN177" s="85"/>
    </row>
    <row r="178" spans="46:66" x14ac:dyDescent="0.25">
      <c r="AT178" s="115">
        <v>45639</v>
      </c>
      <c r="AU178" s="84"/>
      <c r="AV178" s="84"/>
      <c r="AW178" s="1">
        <v>30</v>
      </c>
      <c r="AX178" s="87">
        <v>26.123999999999999</v>
      </c>
      <c r="AY178" s="87">
        <v>2.129</v>
      </c>
      <c r="AZ178" s="87">
        <v>2.452</v>
      </c>
      <c r="BL178" s="85"/>
      <c r="BM178" s="85"/>
      <c r="BN178" s="85"/>
    </row>
    <row r="179" spans="46:66" x14ac:dyDescent="0.25">
      <c r="AT179" s="115">
        <v>45639</v>
      </c>
      <c r="AU179" s="84"/>
      <c r="AV179" s="84"/>
      <c r="AW179" s="1">
        <v>31.000000000116415</v>
      </c>
      <c r="AX179" s="87">
        <v>25.65</v>
      </c>
      <c r="AY179" s="87">
        <v>2.302</v>
      </c>
      <c r="AZ179" s="87">
        <v>2.4900000000000002</v>
      </c>
      <c r="BL179" s="85"/>
      <c r="BM179" s="85"/>
      <c r="BN179" s="85"/>
    </row>
    <row r="180" spans="46:66" x14ac:dyDescent="0.25">
      <c r="AT180" s="115">
        <v>45639</v>
      </c>
      <c r="AU180" s="84"/>
      <c r="AV180" s="84"/>
      <c r="AW180" s="1">
        <v>31.999999999883585</v>
      </c>
      <c r="AX180" s="87">
        <v>26.062000000000001</v>
      </c>
      <c r="AY180" s="87">
        <v>2.431</v>
      </c>
      <c r="AZ180" s="87">
        <v>3.1520000000000001</v>
      </c>
      <c r="BL180" s="85"/>
      <c r="BM180" s="85"/>
      <c r="BN180" s="85"/>
    </row>
    <row r="181" spans="46:66" x14ac:dyDescent="0.25">
      <c r="AT181" s="115">
        <v>45639</v>
      </c>
      <c r="AU181" s="84"/>
      <c r="AV181" s="84"/>
      <c r="AW181" s="1">
        <v>33</v>
      </c>
      <c r="AX181" s="87">
        <v>26.285</v>
      </c>
      <c r="AY181" s="87">
        <v>2.6030000000000002</v>
      </c>
      <c r="AZ181" s="87">
        <v>3.1880000000000002</v>
      </c>
      <c r="BL181" s="85"/>
      <c r="BM181" s="85"/>
      <c r="BN181" s="85"/>
    </row>
    <row r="182" spans="46:66" x14ac:dyDescent="0.25">
      <c r="AT182" s="115">
        <v>45639</v>
      </c>
      <c r="AU182" s="84"/>
      <c r="AV182" s="84"/>
      <c r="AW182" s="1">
        <v>34.000000000116415</v>
      </c>
      <c r="AX182" s="87">
        <v>26.34</v>
      </c>
      <c r="AY182" s="87">
        <v>2.8330000000000002</v>
      </c>
      <c r="AZ182" s="87">
        <v>3.028</v>
      </c>
      <c r="BL182" s="85"/>
      <c r="BM182" s="85"/>
      <c r="BN182" s="85"/>
    </row>
    <row r="183" spans="46:66" x14ac:dyDescent="0.25">
      <c r="AT183" s="115">
        <v>45639</v>
      </c>
      <c r="AU183" s="84"/>
      <c r="AV183" s="84"/>
      <c r="AW183" s="1">
        <v>34.999999999883585</v>
      </c>
      <c r="AX183" s="87">
        <v>26.172000000000001</v>
      </c>
      <c r="AY183" s="87">
        <v>2.976</v>
      </c>
      <c r="AZ183" s="87">
        <v>3.0179999999999998</v>
      </c>
      <c r="BL183" s="85"/>
      <c r="BM183" s="85"/>
      <c r="BN183" s="85"/>
    </row>
    <row r="184" spans="46:66" x14ac:dyDescent="0.25">
      <c r="AT184" s="115">
        <v>45639</v>
      </c>
      <c r="AU184" s="84"/>
      <c r="AV184" s="84"/>
      <c r="AW184" s="1">
        <v>36</v>
      </c>
      <c r="AX184" s="87">
        <v>26.184999999999999</v>
      </c>
      <c r="AY184" s="87">
        <v>3.3759999999999999</v>
      </c>
      <c r="AZ184" s="87">
        <v>2.6080000000000001</v>
      </c>
      <c r="BL184" s="85"/>
      <c r="BM184" s="85"/>
      <c r="BN184" s="85"/>
    </row>
    <row r="185" spans="46:66" x14ac:dyDescent="0.25">
      <c r="AT185" s="115">
        <v>45639</v>
      </c>
      <c r="AU185" s="84"/>
      <c r="AV185" s="84"/>
      <c r="AW185" s="1">
        <v>37.000000000116415</v>
      </c>
      <c r="AX185" s="87">
        <v>25.939</v>
      </c>
      <c r="AY185" s="87">
        <v>3.472</v>
      </c>
      <c r="AZ185" s="87">
        <v>2.64</v>
      </c>
      <c r="BL185" s="85"/>
      <c r="BM185" s="85"/>
      <c r="BN185" s="85"/>
    </row>
    <row r="186" spans="46:66" x14ac:dyDescent="0.25">
      <c r="AT186" s="115">
        <v>45639</v>
      </c>
      <c r="AU186" s="84"/>
      <c r="AV186" s="84"/>
      <c r="AW186" s="1">
        <v>37.999999999883585</v>
      </c>
      <c r="AX186" s="87">
        <v>25.216000000000001</v>
      </c>
      <c r="AY186" s="87">
        <v>3.8119999999999998</v>
      </c>
      <c r="AZ186" s="87">
        <v>3.254</v>
      </c>
      <c r="BL186" s="85"/>
      <c r="BM186" s="85"/>
      <c r="BN186" s="85"/>
    </row>
    <row r="187" spans="46:66" x14ac:dyDescent="0.25">
      <c r="AT187" s="115">
        <v>45639</v>
      </c>
      <c r="AU187" s="84"/>
      <c r="AV187" s="84"/>
      <c r="AW187" s="1">
        <v>39</v>
      </c>
      <c r="AX187" s="87">
        <v>24.332000000000001</v>
      </c>
      <c r="AY187" s="87">
        <v>4.3380000000000001</v>
      </c>
      <c r="AZ187" s="87">
        <v>3.282</v>
      </c>
      <c r="BL187" s="85"/>
      <c r="BM187" s="85"/>
      <c r="BN187" s="85"/>
    </row>
    <row r="188" spans="46:66" x14ac:dyDescent="0.25">
      <c r="AT188" s="115">
        <v>45639</v>
      </c>
      <c r="AU188" s="84"/>
      <c r="AV188" s="84"/>
      <c r="AW188" s="1">
        <v>40.000000000116415</v>
      </c>
      <c r="AX188" s="87">
        <v>23.850999999999999</v>
      </c>
      <c r="AY188" s="87">
        <v>4.8650000000000002</v>
      </c>
      <c r="AZ188" s="87">
        <v>2.68</v>
      </c>
      <c r="BL188" s="85"/>
      <c r="BM188" s="85"/>
      <c r="BN188" s="85"/>
    </row>
    <row r="189" spans="46:66" x14ac:dyDescent="0.25">
      <c r="AT189" s="115">
        <v>45639</v>
      </c>
      <c r="AU189" s="84"/>
      <c r="AV189" s="84"/>
      <c r="AW189" s="1">
        <v>40.999999999883585</v>
      </c>
      <c r="AX189" s="87">
        <v>23.187000000000001</v>
      </c>
      <c r="AY189" s="87">
        <v>5.04</v>
      </c>
      <c r="AZ189" s="87">
        <v>2.61</v>
      </c>
      <c r="BL189" s="85"/>
      <c r="BM189" s="85"/>
      <c r="BN189" s="85"/>
    </row>
    <row r="190" spans="46:66" x14ac:dyDescent="0.25">
      <c r="AT190" s="115">
        <v>45639</v>
      </c>
      <c r="AU190" s="84"/>
      <c r="AV190" s="84"/>
      <c r="AW190" s="1">
        <v>42</v>
      </c>
      <c r="AX190" s="87">
        <v>22.524000000000001</v>
      </c>
      <c r="AY190" s="87">
        <v>5.1150000000000002</v>
      </c>
      <c r="AZ190" s="87">
        <v>1.306</v>
      </c>
      <c r="BL190" s="85"/>
      <c r="BM190" s="85"/>
      <c r="BN190" s="85"/>
    </row>
    <row r="191" spans="46:66" x14ac:dyDescent="0.25">
      <c r="AT191" s="115">
        <v>45639</v>
      </c>
      <c r="AU191" s="84"/>
      <c r="AV191" s="84"/>
      <c r="AW191" s="1">
        <v>43.000000000116415</v>
      </c>
      <c r="AX191" s="87">
        <v>21.561</v>
      </c>
      <c r="AY191" s="87">
        <v>5.2809999999999997</v>
      </c>
      <c r="AZ191" s="87">
        <v>1.226</v>
      </c>
      <c r="BL191" s="85"/>
      <c r="BM191" s="85"/>
      <c r="BN191" s="85"/>
    </row>
    <row r="192" spans="46:66" x14ac:dyDescent="0.25">
      <c r="AT192" s="115">
        <v>45639</v>
      </c>
      <c r="AU192" s="84"/>
      <c r="AV192" s="84"/>
      <c r="AW192" s="1">
        <v>43.999999999883585</v>
      </c>
      <c r="AX192" s="87">
        <v>20.832999999999998</v>
      </c>
      <c r="AY192" s="87">
        <v>5.2430000000000003</v>
      </c>
      <c r="AZ192" s="87">
        <v>0.86399999999999999</v>
      </c>
      <c r="BL192" s="85"/>
      <c r="BM192" s="85"/>
      <c r="BN192" s="85"/>
    </row>
    <row r="193" spans="46:66" x14ac:dyDescent="0.25">
      <c r="AT193" s="115">
        <v>45639</v>
      </c>
      <c r="AU193" s="84"/>
      <c r="AV193" s="84"/>
      <c r="AW193" s="1">
        <v>45</v>
      </c>
      <c r="AX193" s="87">
        <v>19.68</v>
      </c>
      <c r="AY193" s="87">
        <v>5.4420000000000002</v>
      </c>
      <c r="AZ193" s="87">
        <v>0.88</v>
      </c>
      <c r="BL193" s="85"/>
      <c r="BM193" s="85"/>
      <c r="BN193" s="85"/>
    </row>
    <row r="194" spans="46:66" x14ac:dyDescent="0.25">
      <c r="AT194" s="115">
        <v>45639</v>
      </c>
      <c r="AU194" s="84"/>
      <c r="AV194" s="84"/>
      <c r="AW194" s="1">
        <v>46.000000000116415</v>
      </c>
      <c r="AX194" s="87">
        <v>16.550999999999998</v>
      </c>
      <c r="AY194" s="87">
        <v>5.8630000000000004</v>
      </c>
      <c r="AZ194" s="87">
        <v>2.5979999999999999</v>
      </c>
      <c r="BL194" s="85"/>
      <c r="BM194" s="85"/>
      <c r="BN194" s="85"/>
    </row>
    <row r="195" spans="46:66" x14ac:dyDescent="0.25">
      <c r="AT195" s="115">
        <v>45639</v>
      </c>
      <c r="AU195" s="84"/>
      <c r="AV195" s="84"/>
      <c r="AW195" s="1">
        <v>46.999999999883585</v>
      </c>
      <c r="AX195" s="87">
        <v>15.010999999999999</v>
      </c>
      <c r="AY195" s="87">
        <v>6.3520000000000003</v>
      </c>
      <c r="AZ195" s="87">
        <v>2.7240000000000002</v>
      </c>
      <c r="BL195" s="85"/>
      <c r="BM195" s="85"/>
      <c r="BN195" s="8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DE035-58BF-444C-BF33-B3C0FA06136E}">
  <dimension ref="A1:E19"/>
  <sheetViews>
    <sheetView workbookViewId="0">
      <selection activeCell="G3" sqref="G3"/>
    </sheetView>
  </sheetViews>
  <sheetFormatPr defaultRowHeight="15" x14ac:dyDescent="0.25"/>
  <cols>
    <col min="1" max="1" width="14.85546875" customWidth="1"/>
  </cols>
  <sheetData>
    <row r="1" spans="1:5" ht="15.75" thickBot="1" x14ac:dyDescent="0.3">
      <c r="A1" s="11" t="str">
        <f>HYPERLINK("#'Contents'!A1","Contents Page")</f>
        <v>Contents Page</v>
      </c>
    </row>
    <row r="2" spans="1:5" ht="45.75" thickBot="1" x14ac:dyDescent="0.3">
      <c r="A2" s="104" t="s">
        <v>50</v>
      </c>
      <c r="B2" s="94" t="s">
        <v>147</v>
      </c>
      <c r="C2" s="92" t="s">
        <v>121</v>
      </c>
      <c r="D2" s="105" t="s">
        <v>146</v>
      </c>
      <c r="E2" s="106" t="s">
        <v>26</v>
      </c>
    </row>
    <row r="3" spans="1:5" ht="30.75" thickBot="1" x14ac:dyDescent="0.3">
      <c r="A3" s="107" t="s">
        <v>395</v>
      </c>
      <c r="B3" s="38">
        <f>'Supply Breakdown'!B4</f>
        <v>16.483906060606067</v>
      </c>
      <c r="C3" s="100">
        <f>'Supply Breakdown'!C4</f>
        <v>15.462817449880529</v>
      </c>
      <c r="D3" s="100">
        <f>'Supply Breakdown'!D4</f>
        <v>15.416720000000007</v>
      </c>
      <c r="E3" s="108">
        <f>D3/B3-1</f>
        <v>-6.4741090896924369E-2</v>
      </c>
    </row>
    <row r="4" spans="1:5" ht="15.75" thickBot="1" x14ac:dyDescent="0.3">
      <c r="A4" s="107" t="s">
        <v>110</v>
      </c>
      <c r="B4" s="38">
        <f>'Supply Breakdown'!B3</f>
        <v>15.616993939393936</v>
      </c>
      <c r="C4" s="38">
        <f>'Supply Breakdown'!C3</f>
        <v>15.657661558949041</v>
      </c>
      <c r="D4" s="38">
        <f>'Supply Breakdown'!D3</f>
        <v>16.08258</v>
      </c>
      <c r="E4" s="108">
        <f t="shared" ref="E4:E8" si="0">D4/B4-1</f>
        <v>2.9812783587731317E-2</v>
      </c>
    </row>
    <row r="5" spans="1:5" ht="15.75" thickBot="1" x14ac:dyDescent="0.3">
      <c r="A5" s="107" t="s">
        <v>45</v>
      </c>
      <c r="B5" s="38">
        <f>'Supply Breakdown'!B5</f>
        <v>8.2818999999999985</v>
      </c>
      <c r="C5" s="38">
        <f>'Supply Breakdown'!C5</f>
        <v>10.717690166653149</v>
      </c>
      <c r="D5" s="38">
        <f>'Supply Breakdown'!D5</f>
        <v>9.7679999999999954</v>
      </c>
      <c r="E5" s="108">
        <f t="shared" si="0"/>
        <v>0.17943950059768854</v>
      </c>
    </row>
    <row r="6" spans="1:5" ht="15.75" thickBot="1" x14ac:dyDescent="0.3">
      <c r="A6" s="107" t="s">
        <v>396</v>
      </c>
      <c r="B6" s="38">
        <f>'Supply Breakdown'!B7</f>
        <v>6.9200000000000012E-2</v>
      </c>
      <c r="C6" s="38">
        <f>'Supply Breakdown'!C7</f>
        <v>0.20799999999999999</v>
      </c>
      <c r="D6" s="38">
        <f>'Supply Breakdown'!D7</f>
        <v>0.60179999999999978</v>
      </c>
      <c r="E6" s="108">
        <f t="shared" si="0"/>
        <v>7.6965317919075105</v>
      </c>
    </row>
    <row r="7" spans="1:5" ht="30.75" thickBot="1" x14ac:dyDescent="0.3">
      <c r="A7" s="107" t="s">
        <v>49</v>
      </c>
      <c r="B7" s="38">
        <f>'Supply Breakdown'!B6</f>
        <v>3.2271000000000019</v>
      </c>
      <c r="C7" s="38">
        <f>'Supply Breakdown'!C6</f>
        <v>2.4707812738081842</v>
      </c>
      <c r="D7" s="38">
        <f>'Supply Breakdown'!D6</f>
        <v>3.5283000000000011</v>
      </c>
      <c r="E7" s="108">
        <f t="shared" si="0"/>
        <v>9.3334572836292429E-2</v>
      </c>
    </row>
    <row r="8" spans="1:5" ht="30.75" thickBot="1" x14ac:dyDescent="0.3">
      <c r="A8" s="109" t="s">
        <v>400</v>
      </c>
      <c r="B8" s="38">
        <f>SUM(B3:B7)</f>
        <v>43.679100000000005</v>
      </c>
      <c r="C8" s="100">
        <f t="shared" ref="C8:D8" si="1">SUM(C3:C7)</f>
        <v>44.516950449290903</v>
      </c>
      <c r="D8" s="100">
        <f t="shared" si="1"/>
        <v>45.397399999999998</v>
      </c>
      <c r="E8" s="108">
        <f t="shared" si="0"/>
        <v>3.9339180523408013E-2</v>
      </c>
    </row>
    <row r="11" spans="1:5" x14ac:dyDescent="0.25">
      <c r="A11" t="s">
        <v>317</v>
      </c>
    </row>
    <row r="12" spans="1:5" ht="15.75" thickBot="1" x14ac:dyDescent="0.3">
      <c r="A12" t="s">
        <v>318</v>
      </c>
    </row>
    <row r="13" spans="1:5" ht="45.75" thickBot="1" x14ac:dyDescent="0.3">
      <c r="A13" s="104" t="s">
        <v>319</v>
      </c>
      <c r="B13" s="94" t="s">
        <v>147</v>
      </c>
      <c r="C13" s="143" t="s">
        <v>121</v>
      </c>
      <c r="D13" s="90" t="s">
        <v>146</v>
      </c>
      <c r="E13" s="47"/>
    </row>
    <row r="14" spans="1:5" ht="30.75" thickBot="1" x14ac:dyDescent="0.3">
      <c r="A14" s="107" t="s">
        <v>395</v>
      </c>
      <c r="B14" s="38">
        <f>B3*11</f>
        <v>181.32296666666673</v>
      </c>
      <c r="C14" s="38">
        <f t="shared" ref="C14:D14" si="2">C3*11</f>
        <v>170.09099194868583</v>
      </c>
      <c r="D14" s="38">
        <f t="shared" si="2"/>
        <v>169.58392000000006</v>
      </c>
    </row>
    <row r="15" spans="1:5" ht="15.75" thickBot="1" x14ac:dyDescent="0.3">
      <c r="A15" s="107" t="s">
        <v>110</v>
      </c>
      <c r="B15" s="38">
        <f t="shared" ref="B15:D15" si="3">B4*11</f>
        <v>171.78693333333331</v>
      </c>
      <c r="C15" s="38">
        <f t="shared" si="3"/>
        <v>172.23427714843945</v>
      </c>
      <c r="D15" s="38">
        <f t="shared" si="3"/>
        <v>176.90837999999999</v>
      </c>
    </row>
    <row r="16" spans="1:5" ht="15.75" thickBot="1" x14ac:dyDescent="0.3">
      <c r="A16" s="107" t="s">
        <v>45</v>
      </c>
      <c r="B16" s="38">
        <f t="shared" ref="B16:D16" si="4">B5*11</f>
        <v>91.100899999999982</v>
      </c>
      <c r="C16" s="38">
        <f t="shared" si="4"/>
        <v>117.89459183318465</v>
      </c>
      <c r="D16" s="38">
        <f t="shared" si="4"/>
        <v>107.44799999999995</v>
      </c>
    </row>
    <row r="17" spans="1:4" ht="15.75" thickBot="1" x14ac:dyDescent="0.3">
      <c r="A17" s="107" t="s">
        <v>396</v>
      </c>
      <c r="B17" s="38">
        <f t="shared" ref="B17:D17" si="5">B6*11</f>
        <v>0.7612000000000001</v>
      </c>
      <c r="C17" s="38">
        <f t="shared" si="5"/>
        <v>2.2879999999999998</v>
      </c>
      <c r="D17" s="38">
        <f t="shared" si="5"/>
        <v>6.6197999999999979</v>
      </c>
    </row>
    <row r="18" spans="1:4" ht="30.75" thickBot="1" x14ac:dyDescent="0.3">
      <c r="A18" s="107" t="s">
        <v>49</v>
      </c>
      <c r="B18" s="38">
        <f t="shared" ref="B18:D18" si="6">B7*11</f>
        <v>35.498100000000022</v>
      </c>
      <c r="C18" s="38">
        <f t="shared" si="6"/>
        <v>27.178594011890027</v>
      </c>
      <c r="D18" s="38">
        <f t="shared" si="6"/>
        <v>38.81130000000001</v>
      </c>
    </row>
    <row r="19" spans="1:4" ht="30.75" thickBot="1" x14ac:dyDescent="0.3">
      <c r="A19" s="109" t="s">
        <v>400</v>
      </c>
      <c r="B19" s="38">
        <f t="shared" ref="B19:D19" si="7">B8*11</f>
        <v>480.47010000000006</v>
      </c>
      <c r="C19" s="38">
        <f t="shared" si="7"/>
        <v>489.68645494219993</v>
      </c>
      <c r="D19" s="38">
        <f t="shared" si="7"/>
        <v>499.37139999999999</v>
      </c>
    </row>
  </sheetData>
  <conditionalFormatting sqref="E4:E8">
    <cfRule type="cellIs" dxfId="19" priority="1" operator="lessThan">
      <formula>0</formula>
    </cfRule>
    <cfRule type="cellIs" dxfId="18" priority="2" operator="greaterThan">
      <formula>1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FCBB3-2159-4109-A628-8FA22AB513F8}">
  <dimension ref="A1:Z826"/>
  <sheetViews>
    <sheetView workbookViewId="0"/>
  </sheetViews>
  <sheetFormatPr defaultRowHeight="15" x14ac:dyDescent="0.25"/>
  <cols>
    <col min="1" max="1" width="13.42578125" bestFit="1" customWidth="1"/>
    <col min="2" max="2" width="11.28515625" bestFit="1" customWidth="1"/>
    <col min="3" max="3" width="20.140625" bestFit="1" customWidth="1"/>
    <col min="4" max="4" width="15" bestFit="1" customWidth="1"/>
    <col min="6" max="6" width="19.7109375" bestFit="1" customWidth="1"/>
    <col min="7" max="7" width="12.140625" bestFit="1" customWidth="1"/>
    <col min="10" max="10" width="21.42578125" customWidth="1"/>
    <col min="11" max="11" width="9.5703125" bestFit="1" customWidth="1"/>
    <col min="13" max="13" width="11.140625" customWidth="1"/>
    <col min="14" max="14" width="15.85546875" customWidth="1"/>
    <col min="22" max="22" width="22.42578125" customWidth="1"/>
    <col min="25" max="25" width="12.42578125" customWidth="1"/>
  </cols>
  <sheetData>
    <row r="1" spans="1:26" x14ac:dyDescent="0.25">
      <c r="A1" s="12" t="str">
        <f>HYPERLINK("#'Contents'!A1","Contents Page")</f>
        <v>Contents Page</v>
      </c>
      <c r="V1" s="47"/>
      <c r="W1" s="47"/>
      <c r="X1" s="101"/>
      <c r="Y1" s="47"/>
      <c r="Z1" s="47"/>
    </row>
    <row r="2" spans="1:26" ht="30" customHeight="1" x14ac:dyDescent="0.25">
      <c r="A2" s="51" t="s">
        <v>44</v>
      </c>
      <c r="B2" s="145" t="s">
        <v>45</v>
      </c>
      <c r="C2" s="145" t="s">
        <v>46</v>
      </c>
      <c r="D2" s="145" t="s">
        <v>47</v>
      </c>
      <c r="E2" s="145" t="s">
        <v>48</v>
      </c>
      <c r="F2" s="145" t="s">
        <v>49</v>
      </c>
      <c r="G2" s="146" t="s">
        <v>22</v>
      </c>
      <c r="I2" s="101"/>
      <c r="J2" s="47"/>
      <c r="K2" s="47"/>
      <c r="L2" s="101"/>
      <c r="M2" s="47"/>
      <c r="N2" s="47"/>
      <c r="Q2" s="53"/>
      <c r="V2" s="47"/>
      <c r="W2" s="103"/>
      <c r="X2" s="103"/>
      <c r="Y2" s="102"/>
      <c r="Z2" s="138"/>
    </row>
    <row r="3" spans="1:26" x14ac:dyDescent="0.25">
      <c r="A3" s="1"/>
      <c r="B3" s="1" t="s">
        <v>112</v>
      </c>
      <c r="C3" s="1" t="s">
        <v>112</v>
      </c>
      <c r="D3" s="1" t="s">
        <v>112</v>
      </c>
      <c r="E3" s="1" t="s">
        <v>112</v>
      </c>
      <c r="F3" s="1" t="s">
        <v>112</v>
      </c>
      <c r="G3" s="1" t="s">
        <v>112</v>
      </c>
      <c r="I3" s="102"/>
      <c r="J3" s="47"/>
      <c r="K3" s="103"/>
      <c r="L3" s="139"/>
      <c r="M3" s="139"/>
      <c r="N3" s="138"/>
      <c r="O3" s="140"/>
      <c r="P3" s="140"/>
      <c r="Q3" s="53"/>
      <c r="V3" s="47"/>
      <c r="W3" s="103"/>
      <c r="X3" s="103"/>
      <c r="Y3" s="102"/>
      <c r="Z3" s="138"/>
    </row>
    <row r="4" spans="1:26" x14ac:dyDescent="0.25">
      <c r="A4" s="55">
        <v>36434</v>
      </c>
      <c r="B4" s="53">
        <f>Supply_Table!B4</f>
        <v>29.7</v>
      </c>
      <c r="C4" s="53">
        <f>Supply_Table!C4</f>
        <v>86.6</v>
      </c>
      <c r="D4" s="53">
        <f>Supply_Table!D4</f>
        <v>58.5</v>
      </c>
      <c r="E4" s="53">
        <f>Supply_Table!E4</f>
        <v>0</v>
      </c>
      <c r="F4" s="53">
        <f>Supply_Table!F4</f>
        <v>7.2</v>
      </c>
      <c r="G4" s="53">
        <f>SUM(B4:F4)</f>
        <v>182</v>
      </c>
      <c r="H4">
        <f>_xlfn.RANK.AVG(G4,$G$4:$G$186)</f>
        <v>161</v>
      </c>
      <c r="I4" s="102"/>
      <c r="J4" s="47"/>
      <c r="K4" s="103"/>
      <c r="L4" s="139"/>
      <c r="M4" s="139"/>
      <c r="N4" s="138"/>
      <c r="O4" s="140"/>
      <c r="P4" s="53"/>
      <c r="Q4" s="53"/>
      <c r="V4" s="47"/>
      <c r="W4" s="103"/>
      <c r="X4" s="103"/>
      <c r="Y4" s="102"/>
      <c r="Z4" s="138"/>
    </row>
    <row r="5" spans="1:26" x14ac:dyDescent="0.25">
      <c r="A5" s="55">
        <v>36435</v>
      </c>
      <c r="B5" s="53">
        <f>Supply_Table!B5</f>
        <v>30.2</v>
      </c>
      <c r="C5" s="53">
        <f>Supply_Table!C5</f>
        <v>87</v>
      </c>
      <c r="D5" s="53">
        <f>Supply_Table!D5</f>
        <v>52.5</v>
      </c>
      <c r="E5" s="53">
        <f>Supply_Table!E5</f>
        <v>0</v>
      </c>
      <c r="F5" s="53">
        <f>Supply_Table!F5</f>
        <v>4.4000000000000004</v>
      </c>
      <c r="G5" s="53">
        <f t="shared" ref="G5:G68" si="0">SUM(B5:F5)</f>
        <v>174.1</v>
      </c>
      <c r="H5">
        <f t="shared" ref="H5:H68" si="1">_xlfn.RANK.AVG(G5,$G$4:$G$186)</f>
        <v>176</v>
      </c>
      <c r="I5" s="102"/>
      <c r="J5" s="47"/>
      <c r="K5" s="103"/>
      <c r="L5" s="139"/>
      <c r="M5" s="139"/>
      <c r="N5" s="138"/>
      <c r="O5" s="140"/>
      <c r="Q5" s="53"/>
      <c r="V5" s="47"/>
      <c r="W5" s="103"/>
      <c r="X5" s="103"/>
      <c r="Y5" s="102"/>
      <c r="Z5" s="138"/>
    </row>
    <row r="6" spans="1:26" x14ac:dyDescent="0.25">
      <c r="A6" s="55">
        <v>36436</v>
      </c>
      <c r="B6" s="53">
        <f>Supply_Table!B6</f>
        <v>30.1</v>
      </c>
      <c r="C6" s="53">
        <f>Supply_Table!C6</f>
        <v>86.800000000000011</v>
      </c>
      <c r="D6" s="53">
        <f>Supply_Table!D6</f>
        <v>63.099999999999994</v>
      </c>
      <c r="E6" s="53">
        <f>Supply_Table!E6</f>
        <v>0</v>
      </c>
      <c r="F6" s="53">
        <f>Supply_Table!F6</f>
        <v>0</v>
      </c>
      <c r="G6" s="53">
        <f t="shared" si="0"/>
        <v>180</v>
      </c>
      <c r="H6">
        <f t="shared" si="1"/>
        <v>164</v>
      </c>
      <c r="I6" s="102"/>
      <c r="J6" s="47"/>
      <c r="K6" s="103"/>
      <c r="L6" s="139"/>
      <c r="M6" s="139"/>
      <c r="N6" s="138"/>
      <c r="O6" s="141"/>
      <c r="V6" s="47"/>
      <c r="W6" s="103"/>
      <c r="X6" s="103"/>
      <c r="Y6" s="142"/>
      <c r="Z6" s="138"/>
    </row>
    <row r="7" spans="1:26" x14ac:dyDescent="0.25">
      <c r="A7" s="55">
        <v>36437</v>
      </c>
      <c r="B7" s="53">
        <f>Supply_Table!B7</f>
        <v>30.1</v>
      </c>
      <c r="C7" s="53">
        <f>Supply_Table!C7</f>
        <v>84.6</v>
      </c>
      <c r="D7" s="53">
        <f>Supply_Table!D7</f>
        <v>63.800000000000004</v>
      </c>
      <c r="E7" s="53">
        <f>Supply_Table!E7</f>
        <v>0</v>
      </c>
      <c r="F7" s="53">
        <f>Supply_Table!F7</f>
        <v>0</v>
      </c>
      <c r="G7" s="53">
        <f t="shared" si="0"/>
        <v>178.5</v>
      </c>
      <c r="H7">
        <f t="shared" si="1"/>
        <v>171</v>
      </c>
      <c r="I7" s="102"/>
      <c r="J7" s="47"/>
      <c r="K7" s="103"/>
      <c r="L7" s="139"/>
      <c r="M7" s="139"/>
      <c r="N7" s="138"/>
      <c r="O7" s="140"/>
      <c r="V7" s="47"/>
      <c r="W7" s="103"/>
      <c r="X7" s="103"/>
      <c r="Y7" s="103"/>
      <c r="Z7" s="103"/>
    </row>
    <row r="8" spans="1:26" x14ac:dyDescent="0.25">
      <c r="A8" s="55">
        <v>36438</v>
      </c>
      <c r="B8" s="53">
        <f>Supply_Table!B8</f>
        <v>14.5</v>
      </c>
      <c r="C8" s="53">
        <f>Supply_Table!C8</f>
        <v>85.3</v>
      </c>
      <c r="D8" s="53">
        <f>Supply_Table!D8</f>
        <v>63.7</v>
      </c>
      <c r="E8" s="53">
        <f>Supply_Table!E8</f>
        <v>0</v>
      </c>
      <c r="F8" s="53">
        <f>Supply_Table!F8</f>
        <v>0</v>
      </c>
      <c r="G8" s="53">
        <f t="shared" si="0"/>
        <v>163.5</v>
      </c>
      <c r="H8">
        <f t="shared" si="1"/>
        <v>182</v>
      </c>
      <c r="I8" s="103"/>
      <c r="J8" s="47"/>
      <c r="K8" s="103"/>
      <c r="L8" s="103"/>
      <c r="M8" s="103"/>
      <c r="N8" s="47"/>
    </row>
    <row r="9" spans="1:26" x14ac:dyDescent="0.25">
      <c r="A9" s="55">
        <v>36439</v>
      </c>
      <c r="B9" s="53">
        <f>Supply_Table!B9</f>
        <v>12.5</v>
      </c>
      <c r="C9" s="53">
        <f>Supply_Table!C9</f>
        <v>88.2</v>
      </c>
      <c r="D9" s="53">
        <f>Supply_Table!D9</f>
        <v>66.7</v>
      </c>
      <c r="E9" s="53">
        <f>Supply_Table!E9</f>
        <v>0</v>
      </c>
      <c r="F9" s="53">
        <f>Supply_Table!F9</f>
        <v>0</v>
      </c>
      <c r="G9" s="53">
        <f t="shared" si="0"/>
        <v>167.4</v>
      </c>
      <c r="H9">
        <f t="shared" si="1"/>
        <v>181</v>
      </c>
      <c r="V9" s="13"/>
    </row>
    <row r="10" spans="1:26" x14ac:dyDescent="0.25">
      <c r="A10" s="55">
        <v>36440</v>
      </c>
      <c r="B10" s="53">
        <f>Supply_Table!B10</f>
        <v>12.4</v>
      </c>
      <c r="C10" s="53">
        <f>Supply_Table!C10</f>
        <v>88.300000000000011</v>
      </c>
      <c r="D10" s="53">
        <f>Supply_Table!D10</f>
        <v>70.099999999999994</v>
      </c>
      <c r="E10" s="53">
        <f>Supply_Table!E10</f>
        <v>0</v>
      </c>
      <c r="F10" s="53">
        <f>Supply_Table!F10</f>
        <v>0</v>
      </c>
      <c r="G10" s="53">
        <f t="shared" si="0"/>
        <v>170.8</v>
      </c>
      <c r="H10">
        <f t="shared" si="1"/>
        <v>178</v>
      </c>
      <c r="K10" s="10"/>
      <c r="L10" s="10"/>
      <c r="N10" s="120"/>
    </row>
    <row r="11" spans="1:26" x14ac:dyDescent="0.25">
      <c r="A11" s="55">
        <v>36441</v>
      </c>
      <c r="B11" s="53">
        <f>Supply_Table!B11</f>
        <v>9.1</v>
      </c>
      <c r="C11" s="53">
        <f>Supply_Table!C11</f>
        <v>90.6</v>
      </c>
      <c r="D11" s="53">
        <f>Supply_Table!D11</f>
        <v>75.099999999999994</v>
      </c>
      <c r="E11" s="53">
        <f>Supply_Table!E11</f>
        <v>0.1</v>
      </c>
      <c r="F11" s="53">
        <f>Supply_Table!F11</f>
        <v>0</v>
      </c>
      <c r="G11" s="53">
        <f t="shared" si="0"/>
        <v>174.89999999999998</v>
      </c>
      <c r="H11">
        <f t="shared" si="1"/>
        <v>175</v>
      </c>
      <c r="J11" s="171"/>
      <c r="K11" s="171"/>
      <c r="L11" s="171"/>
      <c r="M11" s="171"/>
      <c r="N11" s="171"/>
    </row>
    <row r="12" spans="1:26" ht="30" customHeight="1" x14ac:dyDescent="0.25">
      <c r="A12" s="55">
        <v>36442</v>
      </c>
      <c r="B12" s="53">
        <f>Supply_Table!B12</f>
        <v>9</v>
      </c>
      <c r="C12" s="53">
        <f>Supply_Table!C12</f>
        <v>92.899999999999991</v>
      </c>
      <c r="D12" s="53">
        <f>Supply_Table!D12</f>
        <v>71.2</v>
      </c>
      <c r="E12" s="53">
        <f>Supply_Table!E12</f>
        <v>0</v>
      </c>
      <c r="F12" s="53">
        <f>Supply_Table!F12</f>
        <v>0</v>
      </c>
      <c r="G12" s="53">
        <f t="shared" si="0"/>
        <v>173.1</v>
      </c>
      <c r="H12">
        <f t="shared" si="1"/>
        <v>177</v>
      </c>
      <c r="J12" s="47"/>
      <c r="K12" s="47"/>
      <c r="L12" s="47"/>
      <c r="M12" s="47"/>
      <c r="N12" s="47"/>
    </row>
    <row r="13" spans="1:26" x14ac:dyDescent="0.25">
      <c r="A13" s="55">
        <v>36443</v>
      </c>
      <c r="B13" s="53">
        <f>Supply_Table!B13</f>
        <v>8.9</v>
      </c>
      <c r="C13" s="53">
        <f>Supply_Table!C13</f>
        <v>92.40000000000002</v>
      </c>
      <c r="D13" s="53">
        <f>Supply_Table!D13</f>
        <v>73.899999999999991</v>
      </c>
      <c r="E13" s="53">
        <f>Supply_Table!E13</f>
        <v>0</v>
      </c>
      <c r="F13" s="53">
        <f>Supply_Table!F13</f>
        <v>4.0999999999999996</v>
      </c>
      <c r="G13" s="53">
        <f t="shared" si="0"/>
        <v>179.3</v>
      </c>
      <c r="H13">
        <f t="shared" si="1"/>
        <v>166.5</v>
      </c>
      <c r="J13" s="47"/>
      <c r="K13" s="103"/>
      <c r="L13" s="103"/>
      <c r="M13" s="103"/>
      <c r="N13" s="103"/>
    </row>
    <row r="14" spans="1:26" x14ac:dyDescent="0.25">
      <c r="A14" s="55">
        <v>36444</v>
      </c>
      <c r="B14" s="53">
        <f>Supply_Table!B14</f>
        <v>8.9</v>
      </c>
      <c r="C14" s="53">
        <f>Supply_Table!C14</f>
        <v>90.600000000000009</v>
      </c>
      <c r="D14" s="53">
        <f>Supply_Table!D14</f>
        <v>77.3</v>
      </c>
      <c r="E14" s="53">
        <f>Supply_Table!E14</f>
        <v>0</v>
      </c>
      <c r="F14" s="53">
        <f>Supply_Table!F14</f>
        <v>23</v>
      </c>
      <c r="G14" s="53">
        <f t="shared" si="0"/>
        <v>199.8</v>
      </c>
      <c r="H14">
        <f t="shared" si="1"/>
        <v>148</v>
      </c>
      <c r="J14" s="47"/>
      <c r="K14" s="103"/>
      <c r="L14" s="103"/>
      <c r="M14" s="103"/>
      <c r="N14" s="103"/>
    </row>
    <row r="15" spans="1:26" x14ac:dyDescent="0.25">
      <c r="A15" s="55">
        <v>36445</v>
      </c>
      <c r="B15" s="53">
        <f>Supply_Table!B15</f>
        <v>21.4</v>
      </c>
      <c r="C15" s="53">
        <f>Supply_Table!C15</f>
        <v>90.6</v>
      </c>
      <c r="D15" s="53">
        <f>Supply_Table!D15</f>
        <v>70.599999999999994</v>
      </c>
      <c r="E15" s="53">
        <f>Supply_Table!E15</f>
        <v>0</v>
      </c>
      <c r="F15" s="53">
        <f>Supply_Table!F15</f>
        <v>0</v>
      </c>
      <c r="G15" s="53">
        <f t="shared" si="0"/>
        <v>182.6</v>
      </c>
      <c r="H15">
        <f t="shared" si="1"/>
        <v>160</v>
      </c>
      <c r="J15" s="47"/>
      <c r="K15" s="103"/>
      <c r="L15" s="103"/>
      <c r="M15" s="103"/>
      <c r="N15" s="103"/>
    </row>
    <row r="16" spans="1:26" x14ac:dyDescent="0.25">
      <c r="A16" s="55">
        <v>36446</v>
      </c>
      <c r="B16" s="53">
        <f>Supply_Table!B16</f>
        <v>21.4</v>
      </c>
      <c r="C16" s="53">
        <f>Supply_Table!C16</f>
        <v>89.399999999999991</v>
      </c>
      <c r="D16" s="53">
        <f>Supply_Table!D16</f>
        <v>76.100000000000009</v>
      </c>
      <c r="E16" s="53">
        <f>Supply_Table!E16</f>
        <v>0.3</v>
      </c>
      <c r="F16" s="53">
        <f>Supply_Table!F16</f>
        <v>27.8</v>
      </c>
      <c r="G16" s="53">
        <f t="shared" si="0"/>
        <v>215</v>
      </c>
      <c r="H16">
        <f t="shared" si="1"/>
        <v>136</v>
      </c>
      <c r="J16" s="47"/>
      <c r="K16" s="103"/>
      <c r="L16" s="103"/>
      <c r="M16" s="103"/>
      <c r="N16" s="103"/>
    </row>
    <row r="17" spans="1:14" x14ac:dyDescent="0.25">
      <c r="A17" s="55">
        <v>36447</v>
      </c>
      <c r="B17" s="53">
        <f>Supply_Table!B17</f>
        <v>35.1</v>
      </c>
      <c r="C17" s="53">
        <f>Supply_Table!C17</f>
        <v>86.399999999999991</v>
      </c>
      <c r="D17" s="53">
        <f>Supply_Table!D17</f>
        <v>79.8</v>
      </c>
      <c r="E17" s="53">
        <f>Supply_Table!E17</f>
        <v>0</v>
      </c>
      <c r="F17" s="53">
        <f>Supply_Table!F17</f>
        <v>33.799999999999997</v>
      </c>
      <c r="G17" s="53">
        <f t="shared" si="0"/>
        <v>235.10000000000002</v>
      </c>
      <c r="H17">
        <f t="shared" si="1"/>
        <v>103</v>
      </c>
      <c r="J17" s="47"/>
      <c r="K17" s="103"/>
      <c r="L17" s="103"/>
      <c r="M17" s="103"/>
      <c r="N17" s="103"/>
    </row>
    <row r="18" spans="1:14" x14ac:dyDescent="0.25">
      <c r="A18" s="55">
        <v>36448</v>
      </c>
      <c r="B18" s="53">
        <f>Supply_Table!B18</f>
        <v>7.6</v>
      </c>
      <c r="C18" s="53">
        <f>Supply_Table!C18</f>
        <v>84.81</v>
      </c>
      <c r="D18" s="53">
        <f>Supply_Table!D18</f>
        <v>81.59</v>
      </c>
      <c r="E18" s="53">
        <f>Supply_Table!E18</f>
        <v>0</v>
      </c>
      <c r="F18" s="53">
        <f>Supply_Table!F18</f>
        <v>5.3</v>
      </c>
      <c r="G18" s="53">
        <f t="shared" si="0"/>
        <v>179.3</v>
      </c>
      <c r="H18">
        <f t="shared" si="1"/>
        <v>166.5</v>
      </c>
    </row>
    <row r="19" spans="1:14" x14ac:dyDescent="0.25">
      <c r="A19" s="55">
        <v>36449</v>
      </c>
      <c r="B19" s="53">
        <f>Supply_Table!B19</f>
        <v>10.8</v>
      </c>
      <c r="C19" s="53">
        <f>Supply_Table!C19</f>
        <v>84.01</v>
      </c>
      <c r="D19" s="53">
        <f>Supply_Table!D19</f>
        <v>82.99</v>
      </c>
      <c r="E19" s="53">
        <f>Supply_Table!E19</f>
        <v>0</v>
      </c>
      <c r="F19" s="53">
        <f>Supply_Table!F19</f>
        <v>0</v>
      </c>
      <c r="G19" s="53">
        <f t="shared" si="0"/>
        <v>177.8</v>
      </c>
      <c r="H19">
        <f t="shared" si="1"/>
        <v>173</v>
      </c>
      <c r="J19" s="56"/>
      <c r="K19" s="34"/>
      <c r="L19" s="62"/>
      <c r="M19" s="34"/>
    </row>
    <row r="20" spans="1:14" x14ac:dyDescent="0.25">
      <c r="A20" s="55">
        <v>36450</v>
      </c>
      <c r="B20" s="53">
        <f>Supply_Table!B20</f>
        <v>8.8000000000000007</v>
      </c>
      <c r="C20" s="53">
        <f>Supply_Table!C20</f>
        <v>79.41</v>
      </c>
      <c r="D20" s="53">
        <f>Supply_Table!D20</f>
        <v>80.59</v>
      </c>
      <c r="E20" s="53">
        <f>Supply_Table!E20</f>
        <v>0</v>
      </c>
      <c r="F20" s="53">
        <f>Supply_Table!F20</f>
        <v>0</v>
      </c>
      <c r="G20" s="53">
        <f t="shared" si="0"/>
        <v>168.8</v>
      </c>
      <c r="H20">
        <f t="shared" si="1"/>
        <v>179</v>
      </c>
    </row>
    <row r="21" spans="1:14" x14ac:dyDescent="0.25">
      <c r="A21" s="55">
        <v>36451</v>
      </c>
      <c r="B21" s="53">
        <f>Supply_Table!B21</f>
        <v>8.8000000000000007</v>
      </c>
      <c r="C21" s="53">
        <f>Supply_Table!C21</f>
        <v>80.81</v>
      </c>
      <c r="D21" s="53">
        <f>Supply_Table!D21</f>
        <v>78.490000000000009</v>
      </c>
      <c r="E21" s="53">
        <f>Supply_Table!E21</f>
        <v>0</v>
      </c>
      <c r="F21" s="53">
        <f>Supply_Table!F21</f>
        <v>0</v>
      </c>
      <c r="G21" s="53">
        <f t="shared" si="0"/>
        <v>168.10000000000002</v>
      </c>
      <c r="H21">
        <f t="shared" si="1"/>
        <v>180</v>
      </c>
      <c r="J21" s="171"/>
      <c r="K21" s="171"/>
      <c r="L21" s="171"/>
      <c r="M21" s="171"/>
      <c r="N21" s="171"/>
    </row>
    <row r="22" spans="1:14" ht="30" customHeight="1" x14ac:dyDescent="0.25">
      <c r="A22" s="55">
        <v>36452</v>
      </c>
      <c r="B22" s="53">
        <f>Supply_Table!B22</f>
        <v>7.3</v>
      </c>
      <c r="C22" s="53">
        <f>Supply_Table!C22</f>
        <v>85.9</v>
      </c>
      <c r="D22" s="53">
        <f>Supply_Table!D22</f>
        <v>84.9</v>
      </c>
      <c r="E22" s="53">
        <f>Supply_Table!E22</f>
        <v>0</v>
      </c>
      <c r="F22" s="53">
        <f>Supply_Table!F22</f>
        <v>0</v>
      </c>
      <c r="G22" s="53">
        <f t="shared" si="0"/>
        <v>178.10000000000002</v>
      </c>
      <c r="H22">
        <f t="shared" si="1"/>
        <v>172</v>
      </c>
      <c r="J22" s="47"/>
      <c r="K22" s="47"/>
      <c r="L22" s="47"/>
      <c r="M22" s="47"/>
      <c r="N22" s="47"/>
    </row>
    <row r="23" spans="1:14" x14ac:dyDescent="0.25">
      <c r="A23" s="55">
        <v>36453</v>
      </c>
      <c r="B23" s="53">
        <f>Supply_Table!B23</f>
        <v>7.3</v>
      </c>
      <c r="C23" s="53">
        <f>Supply_Table!C23</f>
        <v>87.300000000000011</v>
      </c>
      <c r="D23" s="53">
        <f>Supply_Table!D23</f>
        <v>84.1</v>
      </c>
      <c r="E23" s="53">
        <f>Supply_Table!E23</f>
        <v>0.1</v>
      </c>
      <c r="F23" s="53">
        <f>Supply_Table!F23</f>
        <v>0</v>
      </c>
      <c r="G23" s="53">
        <f t="shared" si="0"/>
        <v>178.79999999999998</v>
      </c>
      <c r="H23">
        <f t="shared" si="1"/>
        <v>170</v>
      </c>
      <c r="J23" s="47"/>
      <c r="K23" s="103"/>
      <c r="L23" s="103"/>
      <c r="M23" s="103"/>
      <c r="N23" s="103"/>
    </row>
    <row r="24" spans="1:14" x14ac:dyDescent="0.25">
      <c r="A24" s="55">
        <v>36454</v>
      </c>
      <c r="B24" s="53">
        <f>Supply_Table!B24</f>
        <v>8.8000000000000007</v>
      </c>
      <c r="C24" s="53">
        <f>Supply_Table!C24</f>
        <v>81.099999999999994</v>
      </c>
      <c r="D24" s="53">
        <f>Supply_Table!D24</f>
        <v>89.5</v>
      </c>
      <c r="E24" s="53">
        <f>Supply_Table!E24</f>
        <v>0</v>
      </c>
      <c r="F24" s="53">
        <f>Supply_Table!F24</f>
        <v>0</v>
      </c>
      <c r="G24" s="53">
        <f t="shared" si="0"/>
        <v>179.39999999999998</v>
      </c>
      <c r="H24">
        <f t="shared" si="1"/>
        <v>165</v>
      </c>
      <c r="J24" s="47"/>
      <c r="K24" s="103"/>
      <c r="L24" s="103"/>
      <c r="M24" s="103"/>
      <c r="N24" s="103"/>
    </row>
    <row r="25" spans="1:14" x14ac:dyDescent="0.25">
      <c r="A25" s="55">
        <v>36455</v>
      </c>
      <c r="B25" s="53">
        <f>Supply_Table!B25</f>
        <v>5.6</v>
      </c>
      <c r="C25" s="53">
        <f>Supply_Table!C25</f>
        <v>80.900000000000006</v>
      </c>
      <c r="D25" s="53">
        <f>Supply_Table!D25</f>
        <v>91</v>
      </c>
      <c r="E25" s="53">
        <f>Supply_Table!E25</f>
        <v>0</v>
      </c>
      <c r="F25" s="53">
        <f>Supply_Table!F25</f>
        <v>1.7</v>
      </c>
      <c r="G25" s="53">
        <f t="shared" si="0"/>
        <v>179.2</v>
      </c>
      <c r="H25">
        <f t="shared" si="1"/>
        <v>168</v>
      </c>
      <c r="J25" s="47"/>
      <c r="K25" s="103"/>
      <c r="L25" s="103"/>
      <c r="M25" s="103"/>
      <c r="N25" s="103"/>
    </row>
    <row r="26" spans="1:14" x14ac:dyDescent="0.25">
      <c r="A26" s="55">
        <v>36456</v>
      </c>
      <c r="B26" s="53">
        <f>Supply_Table!B26</f>
        <v>5.0999999999999996</v>
      </c>
      <c r="C26" s="53">
        <f>Supply_Table!C26</f>
        <v>84.9</v>
      </c>
      <c r="D26" s="53">
        <f>Supply_Table!D26</f>
        <v>86.6</v>
      </c>
      <c r="E26" s="53">
        <f>Supply_Table!E26</f>
        <v>0</v>
      </c>
      <c r="F26" s="53">
        <f>Supply_Table!F26</f>
        <v>0</v>
      </c>
      <c r="G26" s="53">
        <f t="shared" si="0"/>
        <v>176.6</v>
      </c>
      <c r="H26">
        <f t="shared" si="1"/>
        <v>174</v>
      </c>
      <c r="J26" s="47"/>
      <c r="K26" s="103"/>
      <c r="L26" s="103"/>
      <c r="M26" s="103"/>
      <c r="N26" s="103"/>
    </row>
    <row r="27" spans="1:14" x14ac:dyDescent="0.25">
      <c r="A27" s="55">
        <v>36457</v>
      </c>
      <c r="B27" s="53">
        <f>Supply_Table!B27</f>
        <v>5.0999999999999996</v>
      </c>
      <c r="C27" s="53">
        <f>Supply_Table!C27</f>
        <v>84.700000000000017</v>
      </c>
      <c r="D27" s="53">
        <f>Supply_Table!D27</f>
        <v>88.199999999999989</v>
      </c>
      <c r="E27" s="53">
        <f>Supply_Table!E27</f>
        <v>0.8</v>
      </c>
      <c r="F27" s="53">
        <f>Supply_Table!F27</f>
        <v>0</v>
      </c>
      <c r="G27" s="53">
        <f t="shared" si="0"/>
        <v>178.8</v>
      </c>
      <c r="H27">
        <f t="shared" si="1"/>
        <v>169</v>
      </c>
      <c r="J27" s="47"/>
      <c r="K27" s="103"/>
      <c r="L27" s="103"/>
      <c r="M27" s="103"/>
      <c r="N27" s="103"/>
    </row>
    <row r="28" spans="1:14" x14ac:dyDescent="0.25">
      <c r="A28" s="55">
        <v>36458</v>
      </c>
      <c r="B28" s="53">
        <f>Supply_Table!B28</f>
        <v>9.4</v>
      </c>
      <c r="C28" s="53">
        <f>Supply_Table!C28</f>
        <v>84.200000000000017</v>
      </c>
      <c r="D28" s="53">
        <f>Supply_Table!D28</f>
        <v>92.6</v>
      </c>
      <c r="E28" s="53">
        <f>Supply_Table!E28</f>
        <v>0</v>
      </c>
      <c r="F28" s="53">
        <f>Supply_Table!F28</f>
        <v>0</v>
      </c>
      <c r="G28" s="53">
        <f t="shared" si="0"/>
        <v>186.20000000000002</v>
      </c>
      <c r="H28">
        <f t="shared" si="1"/>
        <v>158</v>
      </c>
    </row>
    <row r="29" spans="1:14" x14ac:dyDescent="0.25">
      <c r="A29" s="55">
        <v>36459</v>
      </c>
      <c r="B29" s="53">
        <f>Supply_Table!B29</f>
        <v>9.1</v>
      </c>
      <c r="C29" s="53">
        <f>Supply_Table!C29</f>
        <v>77.5</v>
      </c>
      <c r="D29" s="53">
        <f>Supply_Table!D29</f>
        <v>92.9</v>
      </c>
      <c r="E29" s="53">
        <f>Supply_Table!E29</f>
        <v>0.7</v>
      </c>
      <c r="F29" s="53">
        <f>Supply_Table!F29</f>
        <v>0</v>
      </c>
      <c r="G29" s="53">
        <f t="shared" si="0"/>
        <v>180.2</v>
      </c>
      <c r="H29">
        <f t="shared" si="1"/>
        <v>163</v>
      </c>
      <c r="J29" s="56"/>
      <c r="K29" s="34"/>
      <c r="L29" s="62"/>
      <c r="M29" s="34"/>
    </row>
    <row r="30" spans="1:14" x14ac:dyDescent="0.25">
      <c r="A30" s="55">
        <v>36460</v>
      </c>
      <c r="B30" s="53">
        <f>Supply_Table!B30</f>
        <v>11.7</v>
      </c>
      <c r="C30" s="53">
        <f>Supply_Table!C30</f>
        <v>87.9</v>
      </c>
      <c r="D30" s="53">
        <f>Supply_Table!D30</f>
        <v>83.1</v>
      </c>
      <c r="E30" s="53">
        <f>Supply_Table!E30</f>
        <v>0.6</v>
      </c>
      <c r="F30" s="53">
        <f>Supply_Table!F30</f>
        <v>0</v>
      </c>
      <c r="G30" s="53">
        <f t="shared" si="0"/>
        <v>183.29999999999998</v>
      </c>
      <c r="H30">
        <f t="shared" si="1"/>
        <v>159</v>
      </c>
    </row>
    <row r="31" spans="1:14" x14ac:dyDescent="0.25">
      <c r="A31" s="55">
        <v>36461</v>
      </c>
      <c r="B31" s="53">
        <f>Supply_Table!B31</f>
        <v>12.4</v>
      </c>
      <c r="C31" s="53">
        <f>Supply_Table!C31</f>
        <v>82.3</v>
      </c>
      <c r="D31" s="53">
        <f>Supply_Table!D31</f>
        <v>84.7</v>
      </c>
      <c r="E31" s="53">
        <f>Supply_Table!E31</f>
        <v>0.9</v>
      </c>
      <c r="F31" s="53">
        <f>Supply_Table!F31</f>
        <v>0</v>
      </c>
      <c r="G31" s="53">
        <f t="shared" si="0"/>
        <v>180.3</v>
      </c>
      <c r="H31">
        <f t="shared" si="1"/>
        <v>162</v>
      </c>
    </row>
    <row r="32" spans="1:14" x14ac:dyDescent="0.25">
      <c r="A32" s="55">
        <v>36462</v>
      </c>
      <c r="B32" s="53">
        <f>Supply_Table!B32</f>
        <v>14.6</v>
      </c>
      <c r="C32" s="53">
        <f>Supply_Table!C32</f>
        <v>84.199999999999989</v>
      </c>
      <c r="D32" s="53">
        <f>Supply_Table!D32</f>
        <v>84</v>
      </c>
      <c r="E32" s="53">
        <f>Supply_Table!E32</f>
        <v>0.3</v>
      </c>
      <c r="F32" s="53">
        <f>Supply_Table!F32</f>
        <v>9.9</v>
      </c>
      <c r="G32" s="53">
        <f t="shared" si="0"/>
        <v>193</v>
      </c>
      <c r="H32">
        <f t="shared" si="1"/>
        <v>155</v>
      </c>
    </row>
    <row r="33" spans="1:8" x14ac:dyDescent="0.25">
      <c r="A33" s="55">
        <v>36463</v>
      </c>
      <c r="B33" s="53">
        <f>Supply_Table!B33</f>
        <v>17</v>
      </c>
      <c r="C33" s="53">
        <f>Supply_Table!C33</f>
        <v>88.6</v>
      </c>
      <c r="D33" s="53">
        <f>Supply_Table!D33</f>
        <v>86.800000000000011</v>
      </c>
      <c r="E33" s="53">
        <f>Supply_Table!E33</f>
        <v>0</v>
      </c>
      <c r="F33" s="53">
        <f>Supply_Table!F33</f>
        <v>5.2</v>
      </c>
      <c r="G33" s="53">
        <f t="shared" si="0"/>
        <v>197.6</v>
      </c>
      <c r="H33">
        <f t="shared" si="1"/>
        <v>150</v>
      </c>
    </row>
    <row r="34" spans="1:8" x14ac:dyDescent="0.25">
      <c r="A34" s="55">
        <v>36464</v>
      </c>
      <c r="B34" s="53">
        <f>Supply_Table!B34</f>
        <v>19.600000000000001</v>
      </c>
      <c r="C34" s="53">
        <f>Supply_Table!C34</f>
        <v>87.700000000000017</v>
      </c>
      <c r="D34" s="53">
        <f>Supply_Table!D34</f>
        <v>79.099999999999994</v>
      </c>
      <c r="E34" s="53">
        <f>Supply_Table!E34</f>
        <v>0</v>
      </c>
      <c r="F34" s="53">
        <f>Supply_Table!F34</f>
        <v>3.4</v>
      </c>
      <c r="G34" s="53">
        <f t="shared" si="0"/>
        <v>189.8</v>
      </c>
      <c r="H34">
        <f t="shared" si="1"/>
        <v>157</v>
      </c>
    </row>
    <row r="35" spans="1:8" x14ac:dyDescent="0.25">
      <c r="A35" s="55">
        <v>36465</v>
      </c>
      <c r="B35" s="53">
        <f>Supply_Table!B35</f>
        <v>22.1</v>
      </c>
      <c r="C35" s="53">
        <f>Supply_Table!C35</f>
        <v>86.399999999999977</v>
      </c>
      <c r="D35" s="53">
        <f>Supply_Table!D35</f>
        <v>82.800000000000011</v>
      </c>
      <c r="E35" s="53">
        <f>Supply_Table!E35</f>
        <v>1.4</v>
      </c>
      <c r="F35" s="53">
        <f>Supply_Table!F35</f>
        <v>4.0999999999999996</v>
      </c>
      <c r="G35" s="53">
        <f t="shared" si="0"/>
        <v>196.79999999999998</v>
      </c>
      <c r="H35">
        <f t="shared" si="1"/>
        <v>152</v>
      </c>
    </row>
    <row r="36" spans="1:8" x14ac:dyDescent="0.25">
      <c r="A36" s="55">
        <v>36466</v>
      </c>
      <c r="B36" s="53">
        <f>Supply_Table!B36</f>
        <v>20.399999999999999</v>
      </c>
      <c r="C36" s="53">
        <f>Supply_Table!C36</f>
        <v>87.199999999999989</v>
      </c>
      <c r="D36" s="53">
        <f>Supply_Table!D36</f>
        <v>88.9</v>
      </c>
      <c r="E36" s="53">
        <f>Supply_Table!E36</f>
        <v>0</v>
      </c>
      <c r="F36" s="53">
        <f>Supply_Table!F36</f>
        <v>0</v>
      </c>
      <c r="G36" s="53">
        <f t="shared" si="0"/>
        <v>196.5</v>
      </c>
      <c r="H36">
        <f t="shared" si="1"/>
        <v>154</v>
      </c>
    </row>
    <row r="37" spans="1:8" x14ac:dyDescent="0.25">
      <c r="A37" s="55">
        <v>36467</v>
      </c>
      <c r="B37" s="53">
        <f>Supply_Table!B37</f>
        <v>20.5</v>
      </c>
      <c r="C37" s="53">
        <f>Supply_Table!C37</f>
        <v>85.399999999999991</v>
      </c>
      <c r="D37" s="53">
        <f>Supply_Table!D37</f>
        <v>89.7</v>
      </c>
      <c r="E37" s="53">
        <f>Supply_Table!E37</f>
        <v>1</v>
      </c>
      <c r="F37" s="53">
        <f>Supply_Table!F37</f>
        <v>0</v>
      </c>
      <c r="G37" s="53">
        <f t="shared" si="0"/>
        <v>196.6</v>
      </c>
      <c r="H37">
        <f t="shared" si="1"/>
        <v>153</v>
      </c>
    </row>
    <row r="38" spans="1:8" x14ac:dyDescent="0.25">
      <c r="A38" s="55">
        <v>36468</v>
      </c>
      <c r="B38" s="53">
        <f>Supply_Table!B38</f>
        <v>38</v>
      </c>
      <c r="C38" s="53">
        <f>Supply_Table!C38</f>
        <v>75.099999999999994</v>
      </c>
      <c r="D38" s="53">
        <f>Supply_Table!D38</f>
        <v>88.1</v>
      </c>
      <c r="E38" s="53">
        <f>Supply_Table!E38</f>
        <v>0</v>
      </c>
      <c r="F38" s="53">
        <f>Supply_Table!F38</f>
        <v>29.9</v>
      </c>
      <c r="G38" s="53">
        <f t="shared" si="0"/>
        <v>231.1</v>
      </c>
      <c r="H38">
        <f t="shared" si="1"/>
        <v>110</v>
      </c>
    </row>
    <row r="39" spans="1:8" x14ac:dyDescent="0.25">
      <c r="A39" s="55">
        <v>36469</v>
      </c>
      <c r="B39" s="53">
        <f>Supply_Table!B39</f>
        <v>43.1</v>
      </c>
      <c r="C39" s="53">
        <f>Supply_Table!C39</f>
        <v>72.7</v>
      </c>
      <c r="D39" s="53">
        <f>Supply_Table!D39</f>
        <v>84.399999999999991</v>
      </c>
      <c r="E39" s="53">
        <f>Supply_Table!E39</f>
        <v>0.7</v>
      </c>
      <c r="F39" s="53">
        <f>Supply_Table!F39</f>
        <v>34.799999999999997</v>
      </c>
      <c r="G39" s="53">
        <f t="shared" si="0"/>
        <v>235.7</v>
      </c>
      <c r="H39">
        <f t="shared" si="1"/>
        <v>101</v>
      </c>
    </row>
    <row r="40" spans="1:8" x14ac:dyDescent="0.25">
      <c r="A40" s="55">
        <v>36470</v>
      </c>
      <c r="B40" s="53">
        <f>Supply_Table!B40</f>
        <v>30.2</v>
      </c>
      <c r="C40" s="53">
        <f>Supply_Table!C40</f>
        <v>70.599999999999994</v>
      </c>
      <c r="D40" s="53">
        <f>Supply_Table!D40</f>
        <v>94.5</v>
      </c>
      <c r="E40" s="53">
        <f>Supply_Table!E40</f>
        <v>0</v>
      </c>
      <c r="F40" s="53">
        <f>Supply_Table!F40</f>
        <v>27.8</v>
      </c>
      <c r="G40" s="53">
        <f t="shared" si="0"/>
        <v>223.10000000000002</v>
      </c>
      <c r="H40">
        <f t="shared" si="1"/>
        <v>123</v>
      </c>
    </row>
    <row r="41" spans="1:8" x14ac:dyDescent="0.25">
      <c r="A41" s="55">
        <v>36471</v>
      </c>
      <c r="B41" s="53">
        <f>Supply_Table!B41</f>
        <v>34.299999999999997</v>
      </c>
      <c r="C41" s="53">
        <f>Supply_Table!C41</f>
        <v>81.31</v>
      </c>
      <c r="D41" s="53">
        <f>Supply_Table!D41</f>
        <v>98.389999999999986</v>
      </c>
      <c r="E41" s="53">
        <f>Supply_Table!E41</f>
        <v>1.1000000000000001</v>
      </c>
      <c r="F41" s="53">
        <f>Supply_Table!F41</f>
        <v>0</v>
      </c>
      <c r="G41" s="53">
        <f t="shared" si="0"/>
        <v>215.1</v>
      </c>
      <c r="H41">
        <f t="shared" si="1"/>
        <v>135</v>
      </c>
    </row>
    <row r="42" spans="1:8" x14ac:dyDescent="0.25">
      <c r="A42" s="55">
        <v>36472</v>
      </c>
      <c r="B42" s="53">
        <f>Supply_Table!B42</f>
        <v>38.799999999999997</v>
      </c>
      <c r="C42" s="53">
        <f>Supply_Table!C42</f>
        <v>79.799999999999983</v>
      </c>
      <c r="D42" s="53">
        <f>Supply_Table!D42</f>
        <v>101.9</v>
      </c>
      <c r="E42" s="53">
        <f>Supply_Table!E42</f>
        <v>0</v>
      </c>
      <c r="F42" s="53">
        <f>Supply_Table!F42</f>
        <v>8.6999999999999993</v>
      </c>
      <c r="G42" s="53">
        <f t="shared" si="0"/>
        <v>229.2</v>
      </c>
      <c r="H42">
        <f t="shared" si="1"/>
        <v>113</v>
      </c>
    </row>
    <row r="43" spans="1:8" x14ac:dyDescent="0.25">
      <c r="A43" s="55">
        <v>36473</v>
      </c>
      <c r="B43" s="53">
        <f>Supply_Table!B43</f>
        <v>22.1</v>
      </c>
      <c r="C43" s="53">
        <f>Supply_Table!C43</f>
        <v>84.899999999999991</v>
      </c>
      <c r="D43" s="53">
        <f>Supply_Table!D43</f>
        <v>111.10000000000001</v>
      </c>
      <c r="E43" s="53">
        <f>Supply_Table!E43</f>
        <v>2.5</v>
      </c>
      <c r="F43" s="53">
        <f>Supply_Table!F43</f>
        <v>4.5999999999999996</v>
      </c>
      <c r="G43" s="53">
        <f t="shared" si="0"/>
        <v>225.20000000000002</v>
      </c>
      <c r="H43">
        <f t="shared" si="1"/>
        <v>120</v>
      </c>
    </row>
    <row r="44" spans="1:8" x14ac:dyDescent="0.25">
      <c r="A44" s="55">
        <v>36474</v>
      </c>
      <c r="B44" s="53">
        <f>Supply_Table!B44</f>
        <v>21.4</v>
      </c>
      <c r="C44" s="53">
        <f>Supply_Table!C44</f>
        <v>88.799999999999983</v>
      </c>
      <c r="D44" s="53">
        <f>Supply_Table!D44</f>
        <v>110.4</v>
      </c>
      <c r="E44" s="53">
        <f>Supply_Table!E44</f>
        <v>2.1</v>
      </c>
      <c r="F44" s="53">
        <f>Supply_Table!F44</f>
        <v>6.8</v>
      </c>
      <c r="G44" s="53">
        <f t="shared" si="0"/>
        <v>229.5</v>
      </c>
      <c r="H44">
        <f t="shared" si="1"/>
        <v>112</v>
      </c>
    </row>
    <row r="45" spans="1:8" x14ac:dyDescent="0.25">
      <c r="A45" s="55">
        <v>36475</v>
      </c>
      <c r="B45" s="53">
        <f>Supply_Table!B45</f>
        <v>16.399999999999999</v>
      </c>
      <c r="C45" s="53">
        <f>Supply_Table!C45</f>
        <v>90.300000000000011</v>
      </c>
      <c r="D45" s="53">
        <f>Supply_Table!D45</f>
        <v>110.5</v>
      </c>
      <c r="E45" s="53">
        <f>Supply_Table!E45</f>
        <v>2.4</v>
      </c>
      <c r="F45" s="53">
        <f>Supply_Table!F45</f>
        <v>8.4</v>
      </c>
      <c r="G45" s="53">
        <f t="shared" si="0"/>
        <v>228.00000000000003</v>
      </c>
      <c r="H45">
        <f t="shared" si="1"/>
        <v>117</v>
      </c>
    </row>
    <row r="46" spans="1:8" x14ac:dyDescent="0.25">
      <c r="A46" s="55">
        <v>36476</v>
      </c>
      <c r="B46" s="53">
        <f>Supply_Table!B46</f>
        <v>23.8</v>
      </c>
      <c r="C46" s="53">
        <f>Supply_Table!C46</f>
        <v>89.3</v>
      </c>
      <c r="D46" s="53">
        <f>Supply_Table!D46</f>
        <v>110.7</v>
      </c>
      <c r="E46" s="53">
        <f>Supply_Table!E46</f>
        <v>6.7</v>
      </c>
      <c r="F46" s="53">
        <f>Supply_Table!F46</f>
        <v>23</v>
      </c>
      <c r="G46" s="53">
        <f t="shared" si="0"/>
        <v>253.5</v>
      </c>
      <c r="H46">
        <f t="shared" si="1"/>
        <v>74</v>
      </c>
    </row>
    <row r="47" spans="1:8" x14ac:dyDescent="0.25">
      <c r="A47" s="55">
        <v>36477</v>
      </c>
      <c r="B47" s="53">
        <f>Supply_Table!B47</f>
        <v>20.399999999999999</v>
      </c>
      <c r="C47" s="53">
        <f>Supply_Table!C47</f>
        <v>85</v>
      </c>
      <c r="D47" s="53">
        <f>Supply_Table!D47</f>
        <v>111.19999999999999</v>
      </c>
      <c r="E47" s="53">
        <f>Supply_Table!E47</f>
        <v>7.5</v>
      </c>
      <c r="F47" s="53">
        <f>Supply_Table!F47</f>
        <v>24.6</v>
      </c>
      <c r="G47" s="53">
        <f t="shared" si="0"/>
        <v>248.7</v>
      </c>
      <c r="H47">
        <f t="shared" si="1"/>
        <v>79</v>
      </c>
    </row>
    <row r="48" spans="1:8" x14ac:dyDescent="0.25">
      <c r="A48" s="55">
        <v>36478</v>
      </c>
      <c r="B48" s="53">
        <f>Supply_Table!B48</f>
        <v>30</v>
      </c>
      <c r="C48" s="53">
        <f>Supply_Table!C48</f>
        <v>78.100000000000009</v>
      </c>
      <c r="D48" s="53">
        <f>Supply_Table!D48</f>
        <v>111.2</v>
      </c>
      <c r="E48" s="53">
        <f>Supply_Table!E48</f>
        <v>4.5</v>
      </c>
      <c r="F48" s="53">
        <f>Supply_Table!F48</f>
        <v>13.4</v>
      </c>
      <c r="G48" s="53">
        <f t="shared" si="0"/>
        <v>237.20000000000002</v>
      </c>
      <c r="H48">
        <f t="shared" si="1"/>
        <v>97</v>
      </c>
    </row>
    <row r="49" spans="1:8" x14ac:dyDescent="0.25">
      <c r="A49" s="55">
        <v>36479</v>
      </c>
      <c r="B49" s="53">
        <f>Supply_Table!B49</f>
        <v>35.5</v>
      </c>
      <c r="C49" s="53">
        <f>Supply_Table!C49</f>
        <v>80.5</v>
      </c>
      <c r="D49" s="53">
        <f>Supply_Table!D49</f>
        <v>110.9</v>
      </c>
      <c r="E49" s="53">
        <f>Supply_Table!E49</f>
        <v>4.5999999999999996</v>
      </c>
      <c r="F49" s="53">
        <f>Supply_Table!F49</f>
        <v>6.8</v>
      </c>
      <c r="G49" s="53">
        <f t="shared" si="0"/>
        <v>238.3</v>
      </c>
      <c r="H49">
        <f t="shared" si="1"/>
        <v>95</v>
      </c>
    </row>
    <row r="50" spans="1:8" x14ac:dyDescent="0.25">
      <c r="A50" s="55">
        <v>36480</v>
      </c>
      <c r="B50" s="53">
        <f>Supply_Table!B50</f>
        <v>37.299999999999997</v>
      </c>
      <c r="C50" s="53">
        <f>Supply_Table!C50</f>
        <v>83.609999999999985</v>
      </c>
      <c r="D50" s="53">
        <f>Supply_Table!D50</f>
        <v>100.49000000000001</v>
      </c>
      <c r="E50" s="53">
        <f>Supply_Table!E50</f>
        <v>0</v>
      </c>
      <c r="F50" s="53">
        <f>Supply_Table!F50</f>
        <v>1</v>
      </c>
      <c r="G50" s="53">
        <f t="shared" si="0"/>
        <v>222.39999999999998</v>
      </c>
      <c r="H50">
        <f t="shared" si="1"/>
        <v>125</v>
      </c>
    </row>
    <row r="51" spans="1:8" x14ac:dyDescent="0.25">
      <c r="A51" s="55">
        <v>36481</v>
      </c>
      <c r="B51" s="53">
        <f>Supply_Table!B51</f>
        <v>37.200000000000003</v>
      </c>
      <c r="C51" s="53">
        <f>Supply_Table!C51</f>
        <v>85.509999999999991</v>
      </c>
      <c r="D51" s="53">
        <f>Supply_Table!D51</f>
        <v>94.69</v>
      </c>
      <c r="E51" s="53">
        <f>Supply_Table!E51</f>
        <v>1.1000000000000001</v>
      </c>
      <c r="F51" s="53">
        <f>Supply_Table!F51</f>
        <v>2.8</v>
      </c>
      <c r="G51" s="53">
        <f t="shared" si="0"/>
        <v>221.29999999999998</v>
      </c>
      <c r="H51">
        <f t="shared" si="1"/>
        <v>126</v>
      </c>
    </row>
    <row r="52" spans="1:8" x14ac:dyDescent="0.25">
      <c r="A52" s="55">
        <v>36482</v>
      </c>
      <c r="B52" s="53">
        <f>Supply_Table!B52</f>
        <v>67.900000000000006</v>
      </c>
      <c r="C52" s="53">
        <f>Supply_Table!C52</f>
        <v>83</v>
      </c>
      <c r="D52" s="53">
        <f>Supply_Table!D52</f>
        <v>103.6</v>
      </c>
      <c r="E52" s="53">
        <f>Supply_Table!E52</f>
        <v>0.1</v>
      </c>
      <c r="F52" s="53">
        <f>Supply_Table!F52</f>
        <v>16.600000000000001</v>
      </c>
      <c r="G52" s="53">
        <f t="shared" si="0"/>
        <v>271.2</v>
      </c>
      <c r="H52">
        <f t="shared" si="1"/>
        <v>63</v>
      </c>
    </row>
    <row r="53" spans="1:8" x14ac:dyDescent="0.25">
      <c r="A53" s="55">
        <v>36483</v>
      </c>
      <c r="B53" s="53">
        <f>Supply_Table!B53</f>
        <v>73.3</v>
      </c>
      <c r="C53" s="53">
        <f>Supply_Table!C53</f>
        <v>79.500000000000014</v>
      </c>
      <c r="D53" s="53">
        <f>Supply_Table!D53</f>
        <v>111.3</v>
      </c>
      <c r="E53" s="53">
        <f>Supply_Table!E53</f>
        <v>1.4</v>
      </c>
      <c r="F53" s="53">
        <f>Supply_Table!F53</f>
        <v>23.1</v>
      </c>
      <c r="G53" s="53">
        <f t="shared" si="0"/>
        <v>288.60000000000002</v>
      </c>
      <c r="H53">
        <f t="shared" si="1"/>
        <v>44</v>
      </c>
    </row>
    <row r="54" spans="1:8" x14ac:dyDescent="0.25">
      <c r="A54" s="55">
        <v>36484</v>
      </c>
      <c r="B54" s="53">
        <f>Supply_Table!B54</f>
        <v>74.8</v>
      </c>
      <c r="C54" s="53">
        <f>Supply_Table!C54</f>
        <v>85.899999999999991</v>
      </c>
      <c r="D54" s="53">
        <f>Supply_Table!D54</f>
        <v>106.3</v>
      </c>
      <c r="E54" s="53">
        <f>Supply_Table!E54</f>
        <v>0.9</v>
      </c>
      <c r="F54" s="53">
        <f>Supply_Table!F54</f>
        <v>41.5</v>
      </c>
      <c r="G54" s="53">
        <f t="shared" si="0"/>
        <v>309.39999999999998</v>
      </c>
      <c r="H54">
        <f t="shared" si="1"/>
        <v>27</v>
      </c>
    </row>
    <row r="55" spans="1:8" x14ac:dyDescent="0.25">
      <c r="A55" s="55">
        <v>36485</v>
      </c>
      <c r="B55" s="53">
        <f>Supply_Table!B55</f>
        <v>74.7</v>
      </c>
      <c r="C55" s="53">
        <f>Supply_Table!C55</f>
        <v>85.300000000000011</v>
      </c>
      <c r="D55" s="53">
        <f>Supply_Table!D55</f>
        <v>100.1</v>
      </c>
      <c r="E55" s="53">
        <f>Supply_Table!E55</f>
        <v>0.6</v>
      </c>
      <c r="F55" s="53">
        <f>Supply_Table!F55</f>
        <v>70.7</v>
      </c>
      <c r="G55" s="53">
        <f t="shared" si="0"/>
        <v>331.40000000000003</v>
      </c>
      <c r="H55">
        <f t="shared" si="1"/>
        <v>12</v>
      </c>
    </row>
    <row r="56" spans="1:8" x14ac:dyDescent="0.25">
      <c r="A56" s="55">
        <v>36486</v>
      </c>
      <c r="B56" s="53">
        <f>Supply_Table!B56</f>
        <v>73.099999999999994</v>
      </c>
      <c r="C56" s="53">
        <f>Supply_Table!C56</f>
        <v>86.300000000000011</v>
      </c>
      <c r="D56" s="53">
        <f>Supply_Table!D56</f>
        <v>104.6</v>
      </c>
      <c r="E56" s="53">
        <f>Supply_Table!E56</f>
        <v>0.2</v>
      </c>
      <c r="F56" s="53">
        <f>Supply_Table!F56</f>
        <v>47.7</v>
      </c>
      <c r="G56" s="53">
        <f t="shared" si="0"/>
        <v>311.89999999999998</v>
      </c>
      <c r="H56">
        <f t="shared" si="1"/>
        <v>24</v>
      </c>
    </row>
    <row r="57" spans="1:8" x14ac:dyDescent="0.25">
      <c r="A57" s="55">
        <v>36487</v>
      </c>
      <c r="B57" s="53">
        <f>Supply_Table!B57</f>
        <v>49.4</v>
      </c>
      <c r="C57" s="53">
        <f>Supply_Table!C57</f>
        <v>89.200000000000017</v>
      </c>
      <c r="D57" s="53">
        <f>Supply_Table!D57</f>
        <v>91.6</v>
      </c>
      <c r="E57" s="53">
        <f>Supply_Table!E57</f>
        <v>0</v>
      </c>
      <c r="F57" s="53">
        <f>Supply_Table!F57</f>
        <v>9.8000000000000007</v>
      </c>
      <c r="G57" s="53">
        <f t="shared" si="0"/>
        <v>240.00000000000003</v>
      </c>
      <c r="H57">
        <f t="shared" si="1"/>
        <v>92</v>
      </c>
    </row>
    <row r="58" spans="1:8" x14ac:dyDescent="0.25">
      <c r="A58" s="55">
        <v>36488</v>
      </c>
      <c r="B58" s="53">
        <f>Supply_Table!B58</f>
        <v>48.1</v>
      </c>
      <c r="C58" s="53">
        <f>Supply_Table!C58</f>
        <v>86.3</v>
      </c>
      <c r="D58" s="53">
        <f>Supply_Table!D58</f>
        <v>84.100000000000009</v>
      </c>
      <c r="E58" s="53">
        <f>Supply_Table!E58</f>
        <v>0</v>
      </c>
      <c r="F58" s="53">
        <f>Supply_Table!F58</f>
        <v>2.4</v>
      </c>
      <c r="G58" s="53">
        <f t="shared" si="0"/>
        <v>220.9</v>
      </c>
      <c r="H58">
        <f t="shared" si="1"/>
        <v>127</v>
      </c>
    </row>
    <row r="59" spans="1:8" x14ac:dyDescent="0.25">
      <c r="A59" s="55">
        <v>36489</v>
      </c>
      <c r="B59" s="53">
        <f>Supply_Table!B59</f>
        <v>68.099999999999994</v>
      </c>
      <c r="C59" s="53">
        <f>Supply_Table!C59</f>
        <v>84.399999999999991</v>
      </c>
      <c r="D59" s="53">
        <f>Supply_Table!D59</f>
        <v>86.3</v>
      </c>
      <c r="E59" s="53">
        <f>Supply_Table!E59</f>
        <v>0</v>
      </c>
      <c r="F59" s="53">
        <f>Supply_Table!F59</f>
        <v>4.7</v>
      </c>
      <c r="G59" s="53">
        <f t="shared" si="0"/>
        <v>243.5</v>
      </c>
      <c r="H59">
        <f t="shared" si="1"/>
        <v>84.5</v>
      </c>
    </row>
    <row r="60" spans="1:8" x14ac:dyDescent="0.25">
      <c r="A60" s="55">
        <v>36490</v>
      </c>
      <c r="B60" s="53">
        <f>Supply_Table!B60</f>
        <v>65.2</v>
      </c>
      <c r="C60" s="53">
        <f>Supply_Table!C60</f>
        <v>83.5</v>
      </c>
      <c r="D60" s="53">
        <f>Supply_Table!D60</f>
        <v>87</v>
      </c>
      <c r="E60" s="53">
        <f>Supply_Table!E60</f>
        <v>0.2</v>
      </c>
      <c r="F60" s="53">
        <f>Supply_Table!F60</f>
        <v>49.8</v>
      </c>
      <c r="G60" s="53">
        <f t="shared" si="0"/>
        <v>285.7</v>
      </c>
      <c r="H60">
        <f t="shared" si="1"/>
        <v>45</v>
      </c>
    </row>
    <row r="61" spans="1:8" x14ac:dyDescent="0.25">
      <c r="A61" s="55">
        <v>36491</v>
      </c>
      <c r="B61" s="53">
        <f>Supply_Table!B61</f>
        <v>66.7</v>
      </c>
      <c r="C61" s="53">
        <f>Supply_Table!C61</f>
        <v>83</v>
      </c>
      <c r="D61" s="53">
        <f>Supply_Table!D61</f>
        <v>90.800000000000011</v>
      </c>
      <c r="E61" s="53">
        <f>Supply_Table!E61</f>
        <v>0</v>
      </c>
      <c r="F61" s="53">
        <f>Supply_Table!F61</f>
        <v>60.7</v>
      </c>
      <c r="G61" s="53">
        <f t="shared" si="0"/>
        <v>301.2</v>
      </c>
      <c r="H61">
        <f t="shared" si="1"/>
        <v>35</v>
      </c>
    </row>
    <row r="62" spans="1:8" x14ac:dyDescent="0.25">
      <c r="A62" s="55">
        <v>36492</v>
      </c>
      <c r="B62" s="53">
        <f>Supply_Table!B62</f>
        <v>77.2</v>
      </c>
      <c r="C62" s="53">
        <f>Supply_Table!C62</f>
        <v>82.6</v>
      </c>
      <c r="D62" s="53">
        <f>Supply_Table!D62</f>
        <v>88</v>
      </c>
      <c r="E62" s="53">
        <f>Supply_Table!E62</f>
        <v>0.9</v>
      </c>
      <c r="F62" s="53">
        <f>Supply_Table!F62</f>
        <v>63.7</v>
      </c>
      <c r="G62" s="53">
        <f t="shared" si="0"/>
        <v>312.40000000000003</v>
      </c>
      <c r="H62">
        <f t="shared" si="1"/>
        <v>22</v>
      </c>
    </row>
    <row r="63" spans="1:8" x14ac:dyDescent="0.25">
      <c r="A63" s="55">
        <v>36493</v>
      </c>
      <c r="B63" s="53">
        <f>Supply_Table!B63</f>
        <v>68.7</v>
      </c>
      <c r="C63" s="53">
        <f>Supply_Table!C63</f>
        <v>82.1</v>
      </c>
      <c r="D63" s="53">
        <f>Supply_Table!D63</f>
        <v>80.400000000000006</v>
      </c>
      <c r="E63" s="53">
        <f>Supply_Table!E63</f>
        <v>0</v>
      </c>
      <c r="F63" s="53">
        <f>Supply_Table!F63</f>
        <v>16.7</v>
      </c>
      <c r="G63" s="53">
        <f t="shared" si="0"/>
        <v>247.9</v>
      </c>
      <c r="H63">
        <f t="shared" si="1"/>
        <v>81</v>
      </c>
    </row>
    <row r="64" spans="1:8" x14ac:dyDescent="0.25">
      <c r="A64" s="55">
        <v>36494</v>
      </c>
      <c r="B64" s="53">
        <f>Supply_Table!B64</f>
        <v>38.200000000000003</v>
      </c>
      <c r="C64" s="53">
        <f>Supply_Table!C64</f>
        <v>84.3</v>
      </c>
      <c r="D64" s="53">
        <f>Supply_Table!D64</f>
        <v>79.7</v>
      </c>
      <c r="E64" s="53">
        <f>Supply_Table!E64</f>
        <v>0.3</v>
      </c>
      <c r="F64" s="53">
        <f>Supply_Table!F64</f>
        <v>6.2</v>
      </c>
      <c r="G64" s="53">
        <f t="shared" si="0"/>
        <v>208.7</v>
      </c>
      <c r="H64">
        <f t="shared" si="1"/>
        <v>139</v>
      </c>
    </row>
    <row r="65" spans="1:8" x14ac:dyDescent="0.25">
      <c r="A65" s="55">
        <v>36495</v>
      </c>
      <c r="B65" s="53">
        <f>Supply_Table!B65</f>
        <v>46.4</v>
      </c>
      <c r="C65" s="53">
        <f>Supply_Table!C65</f>
        <v>83.6</v>
      </c>
      <c r="D65" s="53">
        <f>Supply_Table!D65</f>
        <v>79.099999999999994</v>
      </c>
      <c r="E65" s="53">
        <f>Supply_Table!E65</f>
        <v>0.2</v>
      </c>
      <c r="F65" s="53">
        <f>Supply_Table!F65</f>
        <v>7.8</v>
      </c>
      <c r="G65" s="53">
        <f t="shared" si="0"/>
        <v>217.1</v>
      </c>
      <c r="H65">
        <f t="shared" si="1"/>
        <v>132</v>
      </c>
    </row>
    <row r="66" spans="1:8" x14ac:dyDescent="0.25">
      <c r="A66" s="55">
        <v>36496</v>
      </c>
      <c r="B66" s="53">
        <f>Supply_Table!B66</f>
        <v>64</v>
      </c>
      <c r="C66" s="53">
        <f>Supply_Table!C66</f>
        <v>82.399999999999991</v>
      </c>
      <c r="D66" s="53">
        <f>Supply_Table!D66</f>
        <v>81.3</v>
      </c>
      <c r="E66" s="53">
        <f>Supply_Table!E66</f>
        <v>0</v>
      </c>
      <c r="F66" s="53">
        <f>Supply_Table!F66</f>
        <v>13.2</v>
      </c>
      <c r="G66" s="53">
        <f t="shared" si="0"/>
        <v>240.89999999999998</v>
      </c>
      <c r="H66">
        <f t="shared" si="1"/>
        <v>91</v>
      </c>
    </row>
    <row r="67" spans="1:8" x14ac:dyDescent="0.25">
      <c r="A67" s="55">
        <v>36497</v>
      </c>
      <c r="B67" s="53">
        <f>Supply_Table!B67</f>
        <v>68.2</v>
      </c>
      <c r="C67" s="53">
        <f>Supply_Table!C67</f>
        <v>88.899999999999991</v>
      </c>
      <c r="D67" s="53">
        <f>Supply_Table!D67</f>
        <v>96.7</v>
      </c>
      <c r="E67" s="53">
        <f>Supply_Table!E67</f>
        <v>2.8</v>
      </c>
      <c r="F67" s="53">
        <f>Supply_Table!F67</f>
        <v>45.3</v>
      </c>
      <c r="G67" s="53">
        <f t="shared" si="0"/>
        <v>301.90000000000003</v>
      </c>
      <c r="H67">
        <f t="shared" si="1"/>
        <v>33</v>
      </c>
    </row>
    <row r="68" spans="1:8" x14ac:dyDescent="0.25">
      <c r="A68" s="55">
        <v>36498</v>
      </c>
      <c r="B68" s="53">
        <f>Supply_Table!B68</f>
        <v>67.2</v>
      </c>
      <c r="C68" s="53">
        <f>Supply_Table!C68</f>
        <v>86.199999999999989</v>
      </c>
      <c r="D68" s="53">
        <f>Supply_Table!D68</f>
        <v>91.9</v>
      </c>
      <c r="E68" s="53">
        <f>Supply_Table!E68</f>
        <v>0.8</v>
      </c>
      <c r="F68" s="53">
        <f>Supply_Table!F68</f>
        <v>35.799999999999997</v>
      </c>
      <c r="G68" s="53">
        <f t="shared" si="0"/>
        <v>281.89999999999998</v>
      </c>
      <c r="H68">
        <f t="shared" si="1"/>
        <v>51</v>
      </c>
    </row>
    <row r="69" spans="1:8" x14ac:dyDescent="0.25">
      <c r="A69" s="55">
        <v>36499</v>
      </c>
      <c r="B69" s="53">
        <f>Supply_Table!B69</f>
        <v>63.9</v>
      </c>
      <c r="C69" s="53">
        <f>Supply_Table!C69</f>
        <v>79.899999999999991</v>
      </c>
      <c r="D69" s="53">
        <f>Supply_Table!D69</f>
        <v>90.3</v>
      </c>
      <c r="E69" s="53">
        <f>Supply_Table!E69</f>
        <v>1</v>
      </c>
      <c r="F69" s="53">
        <f>Supply_Table!F69</f>
        <v>7.2</v>
      </c>
      <c r="G69" s="53">
        <f t="shared" ref="G69:G132" si="2">SUM(B69:F69)</f>
        <v>242.29999999999995</v>
      </c>
      <c r="H69">
        <f t="shared" ref="H69:H132" si="3">_xlfn.RANK.AVG(G69,$G$4:$G$186)</f>
        <v>87</v>
      </c>
    </row>
    <row r="70" spans="1:8" x14ac:dyDescent="0.25">
      <c r="A70" s="55">
        <v>36500</v>
      </c>
      <c r="B70" s="53">
        <f>Supply_Table!B70</f>
        <v>57.6</v>
      </c>
      <c r="C70" s="53">
        <f>Supply_Table!C70</f>
        <v>80.600000000000009</v>
      </c>
      <c r="D70" s="53">
        <f>Supply_Table!D70</f>
        <v>91.7</v>
      </c>
      <c r="E70" s="53">
        <f>Supply_Table!E70</f>
        <v>1.1000000000000001</v>
      </c>
      <c r="F70" s="53">
        <f>Supply_Table!F70</f>
        <v>12.8</v>
      </c>
      <c r="G70" s="53">
        <f t="shared" si="2"/>
        <v>243.80000000000004</v>
      </c>
      <c r="H70">
        <f t="shared" si="3"/>
        <v>83</v>
      </c>
    </row>
    <row r="71" spans="1:8" x14ac:dyDescent="0.25">
      <c r="A71" s="55">
        <v>36501</v>
      </c>
      <c r="B71" s="53">
        <f>Supply_Table!B71</f>
        <v>49.9</v>
      </c>
      <c r="C71" s="53">
        <f>Supply_Table!C71</f>
        <v>81.8</v>
      </c>
      <c r="D71" s="53">
        <f>Supply_Table!D71</f>
        <v>93.8</v>
      </c>
      <c r="E71" s="53">
        <f>Supply_Table!E71</f>
        <v>0.8</v>
      </c>
      <c r="F71" s="53">
        <f>Supply_Table!F71</f>
        <v>6.6</v>
      </c>
      <c r="G71" s="53">
        <f t="shared" si="2"/>
        <v>232.9</v>
      </c>
      <c r="H71">
        <f t="shared" si="3"/>
        <v>104</v>
      </c>
    </row>
    <row r="72" spans="1:8" x14ac:dyDescent="0.25">
      <c r="A72" s="55">
        <v>36502</v>
      </c>
      <c r="B72" s="53">
        <f>Supply_Table!B72</f>
        <v>56.7</v>
      </c>
      <c r="C72" s="53">
        <f>Supply_Table!C72</f>
        <v>78.100000000000009</v>
      </c>
      <c r="D72" s="53">
        <f>Supply_Table!D72</f>
        <v>92.8</v>
      </c>
      <c r="E72" s="53">
        <f>Supply_Table!E72</f>
        <v>1.2</v>
      </c>
      <c r="F72" s="53">
        <f>Supply_Table!F72</f>
        <v>6.6</v>
      </c>
      <c r="G72" s="53">
        <f t="shared" si="2"/>
        <v>235.4</v>
      </c>
      <c r="H72">
        <f t="shared" si="3"/>
        <v>102</v>
      </c>
    </row>
    <row r="73" spans="1:8" x14ac:dyDescent="0.25">
      <c r="A73" s="55">
        <v>36503</v>
      </c>
      <c r="B73" s="53">
        <f>Supply_Table!B73</f>
        <v>96.8</v>
      </c>
      <c r="C73" s="53">
        <f>Supply_Table!C73</f>
        <v>80.600000000000009</v>
      </c>
      <c r="D73" s="53">
        <f>Supply_Table!D73</f>
        <v>84.2</v>
      </c>
      <c r="E73" s="53">
        <f>Supply_Table!E73</f>
        <v>0.8</v>
      </c>
      <c r="F73" s="53">
        <f>Supply_Table!F73</f>
        <v>16.2</v>
      </c>
      <c r="G73" s="53">
        <f t="shared" si="2"/>
        <v>278.60000000000002</v>
      </c>
      <c r="H73">
        <f t="shared" si="3"/>
        <v>53</v>
      </c>
    </row>
    <row r="74" spans="1:8" x14ac:dyDescent="0.25">
      <c r="A74" s="55">
        <v>36504</v>
      </c>
      <c r="B74" s="53">
        <f>Supply_Table!B74</f>
        <v>100.9</v>
      </c>
      <c r="C74" s="53">
        <f>Supply_Table!C74</f>
        <v>81.5</v>
      </c>
      <c r="D74" s="53">
        <f>Supply_Table!D74</f>
        <v>87.5</v>
      </c>
      <c r="E74" s="53">
        <f>Supply_Table!E74</f>
        <v>1</v>
      </c>
      <c r="F74" s="53">
        <f>Supply_Table!F74</f>
        <v>53.1</v>
      </c>
      <c r="G74" s="53">
        <f t="shared" si="2"/>
        <v>324</v>
      </c>
      <c r="H74">
        <f t="shared" si="3"/>
        <v>15</v>
      </c>
    </row>
    <row r="75" spans="1:8" x14ac:dyDescent="0.25">
      <c r="A75" s="55">
        <v>36505</v>
      </c>
      <c r="B75" s="53">
        <f>Supply_Table!B75</f>
        <v>100.2</v>
      </c>
      <c r="C75" s="53">
        <f>Supply_Table!C75</f>
        <v>85.999999999999986</v>
      </c>
      <c r="D75" s="53">
        <f>Supply_Table!D75</f>
        <v>89.2</v>
      </c>
      <c r="E75" s="53">
        <f>Supply_Table!E75</f>
        <v>1.2</v>
      </c>
      <c r="F75" s="53">
        <f>Supply_Table!F75</f>
        <v>73.8</v>
      </c>
      <c r="G75" s="53">
        <f t="shared" si="2"/>
        <v>350.4</v>
      </c>
      <c r="H75">
        <f t="shared" si="3"/>
        <v>6</v>
      </c>
    </row>
    <row r="76" spans="1:8" x14ac:dyDescent="0.25">
      <c r="A76" s="55">
        <v>36506</v>
      </c>
      <c r="B76" s="53">
        <f>Supply_Table!B76</f>
        <v>101.6</v>
      </c>
      <c r="C76" s="53">
        <f>Supply_Table!C76</f>
        <v>86.5</v>
      </c>
      <c r="D76" s="53">
        <f>Supply_Table!D76</f>
        <v>89.6</v>
      </c>
      <c r="E76" s="53">
        <f>Supply_Table!E76</f>
        <v>1</v>
      </c>
      <c r="F76" s="53">
        <f>Supply_Table!F76</f>
        <v>67</v>
      </c>
      <c r="G76" s="53">
        <f t="shared" si="2"/>
        <v>345.7</v>
      </c>
      <c r="H76">
        <f t="shared" si="3"/>
        <v>7</v>
      </c>
    </row>
    <row r="77" spans="1:8" x14ac:dyDescent="0.25">
      <c r="A77" s="55">
        <v>36507</v>
      </c>
      <c r="B77" s="53">
        <f>Supply_Table!B77</f>
        <v>99.5</v>
      </c>
      <c r="C77" s="53">
        <f>Supply_Table!C77</f>
        <v>81.599999999999994</v>
      </c>
      <c r="D77" s="53">
        <f>Supply_Table!D77</f>
        <v>80.099999999999994</v>
      </c>
      <c r="E77" s="53">
        <f>Supply_Table!E77</f>
        <v>1.4</v>
      </c>
      <c r="F77" s="53">
        <f>Supply_Table!F77</f>
        <v>57.7</v>
      </c>
      <c r="G77" s="53">
        <f t="shared" si="2"/>
        <v>320.29999999999995</v>
      </c>
      <c r="H77">
        <f t="shared" si="3"/>
        <v>18</v>
      </c>
    </row>
    <row r="78" spans="1:8" x14ac:dyDescent="0.25">
      <c r="A78" s="55">
        <v>36508</v>
      </c>
      <c r="B78" s="53">
        <f>Supply_Table!B78</f>
        <v>78.7</v>
      </c>
      <c r="C78" s="53">
        <f>Supply_Table!C78</f>
        <v>85.199999999999989</v>
      </c>
      <c r="D78" s="53">
        <f>Supply_Table!D78</f>
        <v>77.900000000000006</v>
      </c>
      <c r="E78" s="53">
        <f>Supply_Table!E78</f>
        <v>0.1</v>
      </c>
      <c r="F78" s="53">
        <f>Supply_Table!F78</f>
        <v>6.3</v>
      </c>
      <c r="G78" s="53">
        <f t="shared" si="2"/>
        <v>248.2</v>
      </c>
      <c r="H78">
        <f t="shared" si="3"/>
        <v>80</v>
      </c>
    </row>
    <row r="79" spans="1:8" x14ac:dyDescent="0.25">
      <c r="A79" s="58">
        <v>36509</v>
      </c>
      <c r="B79" s="53">
        <f>Supply_Table!B79</f>
        <v>74.8</v>
      </c>
      <c r="C79" s="53">
        <f>Supply_Table!C79</f>
        <v>81.400000000000006</v>
      </c>
      <c r="D79" s="53">
        <f>Supply_Table!D79</f>
        <v>79.900000000000006</v>
      </c>
      <c r="E79" s="53">
        <f>Supply_Table!E79</f>
        <v>0.2</v>
      </c>
      <c r="F79" s="53">
        <f>Supply_Table!F79</f>
        <v>4.7</v>
      </c>
      <c r="G79" s="53">
        <f t="shared" si="2"/>
        <v>240.99999999999997</v>
      </c>
      <c r="H79">
        <f t="shared" si="3"/>
        <v>90</v>
      </c>
    </row>
    <row r="80" spans="1:8" x14ac:dyDescent="0.25">
      <c r="A80" s="55">
        <v>36510</v>
      </c>
      <c r="B80" s="53">
        <f>Supply_Table!B80</f>
        <v>54.2</v>
      </c>
      <c r="C80" s="53">
        <f>Supply_Table!C80</f>
        <v>83.6</v>
      </c>
      <c r="D80" s="53">
        <f>Supply_Table!D80</f>
        <v>85.5</v>
      </c>
      <c r="E80" s="53">
        <f>Supply_Table!E80</f>
        <v>0</v>
      </c>
      <c r="F80" s="53">
        <f>Supply_Table!F80</f>
        <v>4.9000000000000004</v>
      </c>
      <c r="G80" s="53">
        <f t="shared" si="2"/>
        <v>228.20000000000002</v>
      </c>
      <c r="H80">
        <f t="shared" si="3"/>
        <v>116</v>
      </c>
    </row>
    <row r="81" spans="1:8" x14ac:dyDescent="0.25">
      <c r="A81" s="55">
        <v>36511</v>
      </c>
      <c r="B81" s="53">
        <f>Supply_Table!B81</f>
        <v>52.1</v>
      </c>
      <c r="C81" s="53">
        <f>Supply_Table!C81</f>
        <v>83.310000000000016</v>
      </c>
      <c r="D81" s="53">
        <f>Supply_Table!D81</f>
        <v>78.989999999999995</v>
      </c>
      <c r="E81" s="53">
        <f>Supply_Table!E81</f>
        <v>0.1</v>
      </c>
      <c r="F81" s="53">
        <f>Supply_Table!F81</f>
        <v>14.4</v>
      </c>
      <c r="G81" s="53">
        <f t="shared" si="2"/>
        <v>228.90000000000003</v>
      </c>
      <c r="H81">
        <f t="shared" si="3"/>
        <v>114</v>
      </c>
    </row>
    <row r="82" spans="1:8" x14ac:dyDescent="0.25">
      <c r="A82" s="55">
        <v>36512</v>
      </c>
      <c r="B82" s="53">
        <f>Supply_Table!B82</f>
        <v>51.2</v>
      </c>
      <c r="C82" s="53">
        <f>Supply_Table!C82</f>
        <v>82.600000000000009</v>
      </c>
      <c r="D82" s="53">
        <f>Supply_Table!D82</f>
        <v>80.8</v>
      </c>
      <c r="E82" s="53">
        <f>Supply_Table!E82</f>
        <v>0.2</v>
      </c>
      <c r="F82" s="53">
        <f>Supply_Table!F82</f>
        <v>4.4000000000000004</v>
      </c>
      <c r="G82" s="53">
        <f t="shared" si="2"/>
        <v>219.20000000000002</v>
      </c>
      <c r="H82">
        <f t="shared" si="3"/>
        <v>128</v>
      </c>
    </row>
    <row r="83" spans="1:8" x14ac:dyDescent="0.25">
      <c r="A83" s="55">
        <v>36513</v>
      </c>
      <c r="B83" s="53">
        <f>Supply_Table!B83</f>
        <v>49.6</v>
      </c>
      <c r="C83" s="53">
        <f>Supply_Table!C83</f>
        <v>80.099999999999994</v>
      </c>
      <c r="D83" s="53">
        <f>Supply_Table!D83</f>
        <v>81</v>
      </c>
      <c r="E83" s="53">
        <f>Supply_Table!E83</f>
        <v>0.1</v>
      </c>
      <c r="F83" s="53">
        <f>Supply_Table!F83</f>
        <v>21.9</v>
      </c>
      <c r="G83" s="53">
        <f t="shared" si="2"/>
        <v>232.7</v>
      </c>
      <c r="H83">
        <f t="shared" si="3"/>
        <v>106</v>
      </c>
    </row>
    <row r="84" spans="1:8" x14ac:dyDescent="0.25">
      <c r="A84" s="55">
        <v>36514</v>
      </c>
      <c r="B84" s="53">
        <f>Supply_Table!B84</f>
        <v>53.3</v>
      </c>
      <c r="C84" s="53">
        <f>Supply_Table!C84</f>
        <v>79.699999999999989</v>
      </c>
      <c r="D84" s="53">
        <f>Supply_Table!D84</f>
        <v>82.4</v>
      </c>
      <c r="E84" s="53">
        <f>Supply_Table!E84</f>
        <v>0.2</v>
      </c>
      <c r="F84" s="53">
        <f>Supply_Table!F84</f>
        <v>21.3</v>
      </c>
      <c r="G84" s="53">
        <f t="shared" si="2"/>
        <v>236.9</v>
      </c>
      <c r="H84">
        <f t="shared" si="3"/>
        <v>98</v>
      </c>
    </row>
    <row r="85" spans="1:8" x14ac:dyDescent="0.25">
      <c r="A85" s="55">
        <v>36515</v>
      </c>
      <c r="B85" s="53">
        <f>Supply_Table!B85</f>
        <v>48.2</v>
      </c>
      <c r="C85" s="53">
        <f>Supply_Table!C85</f>
        <v>86.899999999999977</v>
      </c>
      <c r="D85" s="53">
        <f>Supply_Table!D85</f>
        <v>83.800000000000011</v>
      </c>
      <c r="E85" s="53">
        <f>Supply_Table!E85</f>
        <v>0.3</v>
      </c>
      <c r="F85" s="53">
        <f>Supply_Table!F85</f>
        <v>8.6999999999999993</v>
      </c>
      <c r="G85" s="53">
        <f t="shared" si="2"/>
        <v>227.89999999999998</v>
      </c>
      <c r="H85">
        <f t="shared" si="3"/>
        <v>118</v>
      </c>
    </row>
    <row r="86" spans="1:8" x14ac:dyDescent="0.25">
      <c r="A86" s="55">
        <v>36516</v>
      </c>
      <c r="B86" s="53">
        <f>Supply_Table!B86</f>
        <v>49.1</v>
      </c>
      <c r="C86" s="53">
        <f>Supply_Table!C86</f>
        <v>87.899999999999991</v>
      </c>
      <c r="D86" s="53">
        <f>Supply_Table!D86</f>
        <v>84.2</v>
      </c>
      <c r="E86" s="53">
        <f>Supply_Table!E86</f>
        <v>0.1</v>
      </c>
      <c r="F86" s="53">
        <f>Supply_Table!F86</f>
        <v>10.199999999999999</v>
      </c>
      <c r="G86" s="53">
        <f t="shared" si="2"/>
        <v>231.49999999999997</v>
      </c>
      <c r="H86">
        <f t="shared" si="3"/>
        <v>109</v>
      </c>
    </row>
    <row r="87" spans="1:8" x14ac:dyDescent="0.25">
      <c r="A87" s="55">
        <v>36517</v>
      </c>
      <c r="B87" s="53">
        <f>Supply_Table!B87</f>
        <v>38.6</v>
      </c>
      <c r="C87" s="53">
        <f>Supply_Table!C87</f>
        <v>87.820000000000007</v>
      </c>
      <c r="D87" s="53">
        <f>Supply_Table!D87</f>
        <v>86.08</v>
      </c>
      <c r="E87" s="53">
        <f>Supply_Table!E87</f>
        <v>0.7</v>
      </c>
      <c r="F87" s="53">
        <f>Supply_Table!F87</f>
        <v>34.700000000000003</v>
      </c>
      <c r="G87" s="53">
        <f t="shared" si="2"/>
        <v>247.89999999999998</v>
      </c>
      <c r="H87">
        <f t="shared" si="3"/>
        <v>82</v>
      </c>
    </row>
    <row r="88" spans="1:8" x14ac:dyDescent="0.25">
      <c r="A88" s="55">
        <v>36518</v>
      </c>
      <c r="B88" s="53">
        <f>Supply_Table!B88</f>
        <v>29.7</v>
      </c>
      <c r="C88" s="53">
        <f>Supply_Table!C88</f>
        <v>89.399999999999991</v>
      </c>
      <c r="D88" s="53">
        <f>Supply_Table!D88</f>
        <v>82.8</v>
      </c>
      <c r="E88" s="53">
        <f>Supply_Table!E88</f>
        <v>1.2</v>
      </c>
      <c r="F88" s="53">
        <f>Supply_Table!F88</f>
        <v>8.1999999999999993</v>
      </c>
      <c r="G88" s="53">
        <f t="shared" si="2"/>
        <v>211.29999999999995</v>
      </c>
      <c r="H88">
        <f t="shared" si="3"/>
        <v>138</v>
      </c>
    </row>
    <row r="89" spans="1:8" x14ac:dyDescent="0.25">
      <c r="A89" s="55">
        <v>36519</v>
      </c>
      <c r="B89" s="53">
        <f>Supply_Table!B89</f>
        <v>27.4</v>
      </c>
      <c r="C89" s="53">
        <f>Supply_Table!C89</f>
        <v>89.31</v>
      </c>
      <c r="D89" s="53">
        <f>Supply_Table!D89</f>
        <v>82.59</v>
      </c>
      <c r="E89" s="53">
        <f>Supply_Table!E89</f>
        <v>1.1000000000000001</v>
      </c>
      <c r="F89" s="53">
        <f>Supply_Table!F89</f>
        <v>8</v>
      </c>
      <c r="G89" s="53">
        <f t="shared" si="2"/>
        <v>208.4</v>
      </c>
      <c r="H89">
        <f t="shared" si="3"/>
        <v>141.5</v>
      </c>
    </row>
    <row r="90" spans="1:8" x14ac:dyDescent="0.25">
      <c r="A90" s="55">
        <v>36520</v>
      </c>
      <c r="B90" s="53">
        <f>Supply_Table!B90</f>
        <v>22.3</v>
      </c>
      <c r="C90" s="53">
        <f>Supply_Table!C90</f>
        <v>87.109999999999985</v>
      </c>
      <c r="D90" s="53">
        <f>Supply_Table!D90</f>
        <v>87.990000000000009</v>
      </c>
      <c r="E90" s="53">
        <f>Supply_Table!E90</f>
        <v>1</v>
      </c>
      <c r="F90" s="53">
        <f>Supply_Table!F90</f>
        <v>19.899999999999999</v>
      </c>
      <c r="G90" s="53">
        <f t="shared" si="2"/>
        <v>218.29999999999998</v>
      </c>
      <c r="H90">
        <f t="shared" si="3"/>
        <v>129</v>
      </c>
    </row>
    <row r="91" spans="1:8" x14ac:dyDescent="0.25">
      <c r="A91" s="55">
        <v>36521</v>
      </c>
      <c r="B91" s="53">
        <f>Supply_Table!B91</f>
        <v>40.799999999999997</v>
      </c>
      <c r="C91" s="53">
        <f>Supply_Table!C91</f>
        <v>90.81</v>
      </c>
      <c r="D91" s="53">
        <f>Supply_Table!D91</f>
        <v>85.990000000000009</v>
      </c>
      <c r="E91" s="53">
        <f>Supply_Table!E91</f>
        <v>0.8</v>
      </c>
      <c r="F91" s="53">
        <f>Supply_Table!F91</f>
        <v>40.9</v>
      </c>
      <c r="G91" s="53">
        <f t="shared" si="2"/>
        <v>259.3</v>
      </c>
      <c r="H91">
        <f t="shared" si="3"/>
        <v>71</v>
      </c>
    </row>
    <row r="92" spans="1:8" x14ac:dyDescent="0.25">
      <c r="A92" s="55">
        <v>36522</v>
      </c>
      <c r="B92" s="53">
        <f>Supply_Table!B92</f>
        <v>40.799999999999997</v>
      </c>
      <c r="C92" s="53">
        <f>Supply_Table!C92</f>
        <v>91.3</v>
      </c>
      <c r="D92" s="53">
        <f>Supply_Table!D92</f>
        <v>86.7</v>
      </c>
      <c r="E92" s="53">
        <f>Supply_Table!E92</f>
        <v>0.8</v>
      </c>
      <c r="F92" s="53">
        <f>Supply_Table!F92</f>
        <v>20.3</v>
      </c>
      <c r="G92" s="53">
        <f t="shared" si="2"/>
        <v>239.90000000000003</v>
      </c>
      <c r="H92">
        <f t="shared" si="3"/>
        <v>94</v>
      </c>
    </row>
    <row r="93" spans="1:8" x14ac:dyDescent="0.25">
      <c r="A93" s="55">
        <v>36523</v>
      </c>
      <c r="B93" s="53">
        <f>Supply_Table!B93</f>
        <v>40</v>
      </c>
      <c r="C93" s="53">
        <f>Supply_Table!C93</f>
        <v>91</v>
      </c>
      <c r="D93" s="53">
        <f>Supply_Table!D93</f>
        <v>82.5</v>
      </c>
      <c r="E93" s="53">
        <f>Supply_Table!E93</f>
        <v>0.5</v>
      </c>
      <c r="F93" s="53">
        <f>Supply_Table!F93</f>
        <v>11.4</v>
      </c>
      <c r="G93" s="53">
        <f t="shared" si="2"/>
        <v>225.4</v>
      </c>
      <c r="H93">
        <f t="shared" si="3"/>
        <v>119</v>
      </c>
    </row>
    <row r="94" spans="1:8" x14ac:dyDescent="0.25">
      <c r="A94" s="55">
        <v>36524</v>
      </c>
      <c r="B94" s="53">
        <f>Supply_Table!B94</f>
        <v>46.8</v>
      </c>
      <c r="C94" s="53">
        <f>Supply_Table!C94</f>
        <v>89.000000000000014</v>
      </c>
      <c r="D94" s="53">
        <f>Supply_Table!D94</f>
        <v>87.3</v>
      </c>
      <c r="E94" s="53">
        <f>Supply_Table!E94</f>
        <v>0.5</v>
      </c>
      <c r="F94" s="53">
        <f>Supply_Table!F94</f>
        <v>8.3000000000000007</v>
      </c>
      <c r="G94" s="53">
        <f t="shared" si="2"/>
        <v>231.90000000000003</v>
      </c>
      <c r="H94">
        <f t="shared" si="3"/>
        <v>108</v>
      </c>
    </row>
    <row r="95" spans="1:8" x14ac:dyDescent="0.25">
      <c r="A95" s="55">
        <v>36525</v>
      </c>
      <c r="B95" s="53">
        <f>Supply_Table!B95</f>
        <v>42.4</v>
      </c>
      <c r="C95" s="53">
        <f>Supply_Table!C95</f>
        <v>90.4</v>
      </c>
      <c r="D95" s="53">
        <f>Supply_Table!D95</f>
        <v>82.1</v>
      </c>
      <c r="E95" s="53">
        <f>Supply_Table!E95</f>
        <v>0.6</v>
      </c>
      <c r="F95" s="53">
        <f>Supply_Table!F95</f>
        <v>8.6999999999999993</v>
      </c>
      <c r="G95" s="53">
        <f t="shared" si="2"/>
        <v>224.2</v>
      </c>
      <c r="H95">
        <f t="shared" si="3"/>
        <v>122</v>
      </c>
    </row>
    <row r="96" spans="1:8" x14ac:dyDescent="0.25">
      <c r="A96" s="55">
        <v>36526</v>
      </c>
      <c r="B96" s="53">
        <f>Supply_Table!B96</f>
        <v>61.9</v>
      </c>
      <c r="C96" s="53">
        <f>Supply_Table!C96</f>
        <v>91.199999999999989</v>
      </c>
      <c r="D96" s="53">
        <f>Supply_Table!D96</f>
        <v>81.5</v>
      </c>
      <c r="E96" s="53">
        <f>Supply_Table!E96</f>
        <v>7.2</v>
      </c>
      <c r="F96" s="53">
        <f>Supply_Table!F96</f>
        <v>7.6</v>
      </c>
      <c r="G96" s="53">
        <f t="shared" si="2"/>
        <v>249.39999999999998</v>
      </c>
      <c r="H96">
        <f t="shared" si="3"/>
        <v>77</v>
      </c>
    </row>
    <row r="97" spans="1:8" x14ac:dyDescent="0.25">
      <c r="A97" s="55">
        <v>36527</v>
      </c>
      <c r="B97" s="53">
        <f>Supply_Table!B97</f>
        <v>69</v>
      </c>
      <c r="C97" s="53">
        <f>Supply_Table!C97</f>
        <v>89.2</v>
      </c>
      <c r="D97" s="53">
        <f>Supply_Table!D97</f>
        <v>86.2</v>
      </c>
      <c r="E97" s="53">
        <f>Supply_Table!E97</f>
        <v>9.3000000000000007</v>
      </c>
      <c r="F97" s="53">
        <f>Supply_Table!F97</f>
        <v>29.9</v>
      </c>
      <c r="G97" s="53">
        <f t="shared" si="2"/>
        <v>283.59999999999997</v>
      </c>
      <c r="H97">
        <f t="shared" si="3"/>
        <v>49</v>
      </c>
    </row>
    <row r="98" spans="1:8" x14ac:dyDescent="0.25">
      <c r="A98" s="55">
        <v>36528</v>
      </c>
      <c r="B98" s="53">
        <f>Supply_Table!B98</f>
        <v>71.599999999999994</v>
      </c>
      <c r="C98" s="53">
        <f>Supply_Table!C98</f>
        <v>84.2</v>
      </c>
      <c r="D98" s="53">
        <f>Supply_Table!D98</f>
        <v>102.7</v>
      </c>
      <c r="E98" s="53">
        <f>Supply_Table!E98</f>
        <v>9.3000000000000007</v>
      </c>
      <c r="F98" s="53">
        <f>Supply_Table!F98</f>
        <v>53.8</v>
      </c>
      <c r="G98" s="53">
        <f t="shared" si="2"/>
        <v>321.60000000000002</v>
      </c>
      <c r="H98">
        <f t="shared" si="3"/>
        <v>16</v>
      </c>
    </row>
    <row r="99" spans="1:8" x14ac:dyDescent="0.25">
      <c r="A99" s="55">
        <v>36529</v>
      </c>
      <c r="B99" s="53">
        <f>Supply_Table!B99</f>
        <v>72.099999999999994</v>
      </c>
      <c r="C99" s="53">
        <f>Supply_Table!C99</f>
        <v>84.9</v>
      </c>
      <c r="D99" s="53">
        <f>Supply_Table!D99</f>
        <v>100.4</v>
      </c>
      <c r="E99" s="53">
        <f>Supply_Table!E99</f>
        <v>9.4</v>
      </c>
      <c r="F99" s="53">
        <f>Supply_Table!F99</f>
        <v>45.5</v>
      </c>
      <c r="G99" s="53">
        <f t="shared" si="2"/>
        <v>312.29999999999995</v>
      </c>
      <c r="H99">
        <f t="shared" si="3"/>
        <v>23</v>
      </c>
    </row>
    <row r="100" spans="1:8" x14ac:dyDescent="0.25">
      <c r="A100" s="55">
        <v>36530</v>
      </c>
      <c r="B100" s="53">
        <f>Supply_Table!B100</f>
        <v>65.099999999999994</v>
      </c>
      <c r="C100" s="53">
        <f>Supply_Table!C100</f>
        <v>86.6</v>
      </c>
      <c r="D100" s="53">
        <f>Supply_Table!D100</f>
        <v>96.800000000000011</v>
      </c>
      <c r="E100" s="53">
        <f>Supply_Table!E100</f>
        <v>9.4</v>
      </c>
      <c r="F100" s="53">
        <f>Supply_Table!F100</f>
        <v>17</v>
      </c>
      <c r="G100" s="53">
        <f t="shared" si="2"/>
        <v>274.89999999999998</v>
      </c>
      <c r="H100">
        <f t="shared" si="3"/>
        <v>58</v>
      </c>
    </row>
    <row r="101" spans="1:8" x14ac:dyDescent="0.25">
      <c r="A101" s="55">
        <v>36531</v>
      </c>
      <c r="B101" s="53">
        <f>Supply_Table!B101</f>
        <v>71.2</v>
      </c>
      <c r="C101" s="53">
        <f>Supply_Table!C101</f>
        <v>87.59999999999998</v>
      </c>
      <c r="D101" s="53">
        <f>Supply_Table!D101</f>
        <v>99.100000000000009</v>
      </c>
      <c r="E101" s="53">
        <f>Supply_Table!E101</f>
        <v>9.3000000000000007</v>
      </c>
      <c r="F101" s="53">
        <f>Supply_Table!F101</f>
        <v>18</v>
      </c>
      <c r="G101" s="53">
        <f t="shared" si="2"/>
        <v>285.2</v>
      </c>
      <c r="H101">
        <f t="shared" si="3"/>
        <v>46</v>
      </c>
    </row>
    <row r="102" spans="1:8" x14ac:dyDescent="0.25">
      <c r="A102" s="55">
        <v>36532</v>
      </c>
      <c r="B102" s="53">
        <f>Supply_Table!B102</f>
        <v>77.8</v>
      </c>
      <c r="C102" s="53">
        <f>Supply_Table!C102</f>
        <v>82.1</v>
      </c>
      <c r="D102" s="53">
        <f>Supply_Table!D102</f>
        <v>98.9</v>
      </c>
      <c r="E102" s="53">
        <f>Supply_Table!E102</f>
        <v>9.5</v>
      </c>
      <c r="F102" s="53">
        <f>Supply_Table!F102</f>
        <v>41.8</v>
      </c>
      <c r="G102" s="53">
        <f t="shared" si="2"/>
        <v>310.09999999999997</v>
      </c>
      <c r="H102">
        <f t="shared" si="3"/>
        <v>26</v>
      </c>
    </row>
    <row r="103" spans="1:8" x14ac:dyDescent="0.25">
      <c r="A103" s="55">
        <v>36533</v>
      </c>
      <c r="B103" s="53">
        <f>Supply_Table!B103</f>
        <v>82.5</v>
      </c>
      <c r="C103" s="53">
        <f>Supply_Table!C103</f>
        <v>77</v>
      </c>
      <c r="D103" s="53">
        <f>Supply_Table!D103</f>
        <v>104.6</v>
      </c>
      <c r="E103" s="53">
        <f>Supply_Table!E103</f>
        <v>20.5</v>
      </c>
      <c r="F103" s="53">
        <f>Supply_Table!F103</f>
        <v>100.5</v>
      </c>
      <c r="G103" s="53">
        <f t="shared" si="2"/>
        <v>385.1</v>
      </c>
      <c r="H103">
        <f t="shared" si="3"/>
        <v>2</v>
      </c>
    </row>
    <row r="104" spans="1:8" x14ac:dyDescent="0.25">
      <c r="A104" s="55">
        <v>36534</v>
      </c>
      <c r="B104" s="53">
        <f>Supply_Table!B104</f>
        <v>81.8</v>
      </c>
      <c r="C104" s="53">
        <f>Supply_Table!C104</f>
        <v>79.099999999999994</v>
      </c>
      <c r="D104" s="53">
        <f>Supply_Table!D104</f>
        <v>112</v>
      </c>
      <c r="E104" s="53">
        <f>Supply_Table!E104</f>
        <v>24.6</v>
      </c>
      <c r="F104" s="53">
        <f>Supply_Table!F104</f>
        <v>72.400000000000006</v>
      </c>
      <c r="G104" s="53">
        <f t="shared" si="2"/>
        <v>369.9</v>
      </c>
      <c r="H104">
        <f t="shared" si="3"/>
        <v>3</v>
      </c>
    </row>
    <row r="105" spans="1:8" x14ac:dyDescent="0.25">
      <c r="A105" s="55">
        <v>36535</v>
      </c>
      <c r="B105" s="53">
        <f>Supply_Table!B105</f>
        <v>95</v>
      </c>
      <c r="C105" s="53">
        <f>Supply_Table!C105</f>
        <v>79.109999999999985</v>
      </c>
      <c r="D105" s="53">
        <f>Supply_Table!D105</f>
        <v>96.59</v>
      </c>
      <c r="E105" s="53">
        <f>Supply_Table!E105</f>
        <v>22.4</v>
      </c>
      <c r="F105" s="53">
        <f>Supply_Table!F105</f>
        <v>101.2</v>
      </c>
      <c r="G105" s="53">
        <f t="shared" si="2"/>
        <v>394.29999999999995</v>
      </c>
      <c r="H105">
        <f t="shared" si="3"/>
        <v>1</v>
      </c>
    </row>
    <row r="106" spans="1:8" x14ac:dyDescent="0.25">
      <c r="A106" s="55">
        <v>36536</v>
      </c>
      <c r="B106" s="53">
        <f>Supply_Table!B106</f>
        <v>76.7</v>
      </c>
      <c r="C106" s="53">
        <f>Supply_Table!C106</f>
        <v>77.999999999999986</v>
      </c>
      <c r="D106" s="53">
        <f>Supply_Table!D106</f>
        <v>107.7</v>
      </c>
      <c r="E106" s="53">
        <f>Supply_Table!E106</f>
        <v>12.1</v>
      </c>
      <c r="F106" s="53">
        <f>Supply_Table!F106</f>
        <v>87.5</v>
      </c>
      <c r="G106" s="53">
        <f t="shared" si="2"/>
        <v>362</v>
      </c>
      <c r="H106">
        <f t="shared" si="3"/>
        <v>4</v>
      </c>
    </row>
    <row r="107" spans="1:8" x14ac:dyDescent="0.25">
      <c r="A107" s="55">
        <v>36537</v>
      </c>
      <c r="B107" s="53">
        <f>Supply_Table!B107</f>
        <v>75.599999999999994</v>
      </c>
      <c r="C107" s="53">
        <f>Supply_Table!C107</f>
        <v>79.2</v>
      </c>
      <c r="D107" s="53">
        <f>Supply_Table!D107</f>
        <v>104.3</v>
      </c>
      <c r="E107" s="53">
        <f>Supply_Table!E107</f>
        <v>10.6</v>
      </c>
      <c r="F107" s="53">
        <f>Supply_Table!F107</f>
        <v>49.6</v>
      </c>
      <c r="G107" s="53">
        <f t="shared" si="2"/>
        <v>319.30000000000007</v>
      </c>
      <c r="H107">
        <f t="shared" si="3"/>
        <v>19</v>
      </c>
    </row>
    <row r="108" spans="1:8" x14ac:dyDescent="0.25">
      <c r="A108" s="55">
        <v>36538</v>
      </c>
      <c r="B108" s="53">
        <f>Supply_Table!B108</f>
        <v>78.099999999999994</v>
      </c>
      <c r="C108" s="53">
        <f>Supply_Table!C108</f>
        <v>80.7</v>
      </c>
      <c r="D108" s="53">
        <f>Supply_Table!D108</f>
        <v>105.10000000000001</v>
      </c>
      <c r="E108" s="53">
        <f>Supply_Table!E108</f>
        <v>7.5</v>
      </c>
      <c r="F108" s="53">
        <f>Supply_Table!F108</f>
        <v>36.9</v>
      </c>
      <c r="G108" s="53">
        <f t="shared" si="2"/>
        <v>308.3</v>
      </c>
      <c r="H108">
        <f t="shared" si="3"/>
        <v>28</v>
      </c>
    </row>
    <row r="109" spans="1:8" x14ac:dyDescent="0.25">
      <c r="A109" s="55">
        <v>36539</v>
      </c>
      <c r="B109" s="53">
        <f>Supply_Table!B109</f>
        <v>69.3</v>
      </c>
      <c r="C109" s="53">
        <f>Supply_Table!C109</f>
        <v>84.5</v>
      </c>
      <c r="D109" s="53">
        <f>Supply_Table!D109</f>
        <v>104.5</v>
      </c>
      <c r="E109" s="53">
        <f>Supply_Table!E109</f>
        <v>4.8</v>
      </c>
      <c r="F109" s="53">
        <f>Supply_Table!F109</f>
        <v>38.5</v>
      </c>
      <c r="G109" s="53">
        <f t="shared" si="2"/>
        <v>301.60000000000002</v>
      </c>
      <c r="H109">
        <f t="shared" si="3"/>
        <v>34</v>
      </c>
    </row>
    <row r="110" spans="1:8" x14ac:dyDescent="0.25">
      <c r="A110" s="55">
        <v>36540</v>
      </c>
      <c r="B110" s="53">
        <f>Supply_Table!B110</f>
        <v>77.8</v>
      </c>
      <c r="C110" s="53">
        <f>Supply_Table!C110</f>
        <v>83.31</v>
      </c>
      <c r="D110" s="53">
        <f>Supply_Table!D110</f>
        <v>91.59</v>
      </c>
      <c r="E110" s="53">
        <f>Supply_Table!E110</f>
        <v>8</v>
      </c>
      <c r="F110" s="53">
        <f>Supply_Table!F110</f>
        <v>29.1</v>
      </c>
      <c r="G110" s="53">
        <f t="shared" si="2"/>
        <v>289.80000000000007</v>
      </c>
      <c r="H110">
        <f t="shared" si="3"/>
        <v>43</v>
      </c>
    </row>
    <row r="111" spans="1:8" x14ac:dyDescent="0.25">
      <c r="A111" s="55">
        <v>36541</v>
      </c>
      <c r="B111" s="53">
        <f>Supply_Table!B111</f>
        <v>73.3</v>
      </c>
      <c r="C111" s="53">
        <f>Supply_Table!C111</f>
        <v>84.21</v>
      </c>
      <c r="D111" s="53">
        <f>Supply_Table!D111</f>
        <v>96.29</v>
      </c>
      <c r="E111" s="53">
        <f>Supply_Table!E111</f>
        <v>9.6999999999999993</v>
      </c>
      <c r="F111" s="53">
        <f>Supply_Table!F111</f>
        <v>34.200000000000003</v>
      </c>
      <c r="G111" s="53">
        <f t="shared" si="2"/>
        <v>297.7</v>
      </c>
      <c r="H111">
        <f t="shared" si="3"/>
        <v>40</v>
      </c>
    </row>
    <row r="112" spans="1:8" x14ac:dyDescent="0.25">
      <c r="A112" s="55">
        <v>36542</v>
      </c>
      <c r="B112" s="53">
        <f>Supply_Table!B112</f>
        <v>66.2</v>
      </c>
      <c r="C112" s="53">
        <f>Supply_Table!C112</f>
        <v>84.81</v>
      </c>
      <c r="D112" s="53">
        <f>Supply_Table!D112</f>
        <v>93.19</v>
      </c>
      <c r="E112" s="53">
        <f>Supply_Table!E112</f>
        <v>7.8</v>
      </c>
      <c r="F112" s="53">
        <f>Supply_Table!F112</f>
        <v>50.1</v>
      </c>
      <c r="G112" s="53">
        <f t="shared" si="2"/>
        <v>302.10000000000002</v>
      </c>
      <c r="H112">
        <f t="shared" si="3"/>
        <v>32</v>
      </c>
    </row>
    <row r="113" spans="1:8" x14ac:dyDescent="0.25">
      <c r="A113" s="58">
        <v>36543</v>
      </c>
      <c r="B113" s="53">
        <f>Supply_Table!B113</f>
        <v>64.3</v>
      </c>
      <c r="C113" s="53">
        <f>Supply_Table!C113</f>
        <v>85.01</v>
      </c>
      <c r="D113" s="53">
        <f>Supply_Table!D113</f>
        <v>109.49</v>
      </c>
      <c r="E113" s="53">
        <f>Supply_Table!E113</f>
        <v>10.7</v>
      </c>
      <c r="F113" s="53">
        <f>Supply_Table!F113</f>
        <v>44.2</v>
      </c>
      <c r="G113" s="53">
        <f t="shared" si="2"/>
        <v>313.7</v>
      </c>
      <c r="H113">
        <f t="shared" si="3"/>
        <v>20</v>
      </c>
    </row>
    <row r="114" spans="1:8" x14ac:dyDescent="0.25">
      <c r="A114" s="55">
        <v>36544</v>
      </c>
      <c r="B114" s="53">
        <f>Supply_Table!B114</f>
        <v>64.2</v>
      </c>
      <c r="C114" s="53">
        <f>Supply_Table!C114</f>
        <v>84.91</v>
      </c>
      <c r="D114" s="53">
        <f>Supply_Table!D114</f>
        <v>109.28999999999999</v>
      </c>
      <c r="E114" s="53">
        <f>Supply_Table!E114</f>
        <v>13</v>
      </c>
      <c r="F114" s="53">
        <f>Supply_Table!F114</f>
        <v>65.599999999999994</v>
      </c>
      <c r="G114" s="53">
        <f t="shared" si="2"/>
        <v>337</v>
      </c>
      <c r="H114">
        <f t="shared" si="3"/>
        <v>10</v>
      </c>
    </row>
    <row r="115" spans="1:8" x14ac:dyDescent="0.25">
      <c r="A115" s="55">
        <v>36545</v>
      </c>
      <c r="B115" s="53">
        <f>Supply_Table!B115</f>
        <v>87.8</v>
      </c>
      <c r="C115" s="53">
        <f>Supply_Table!C115</f>
        <v>83.510000000000019</v>
      </c>
      <c r="D115" s="53">
        <f>Supply_Table!D115</f>
        <v>109.28999999999999</v>
      </c>
      <c r="E115" s="53">
        <f>Supply_Table!E115</f>
        <v>20.9</v>
      </c>
      <c r="F115" s="53">
        <f>Supply_Table!F115</f>
        <v>57.8</v>
      </c>
      <c r="G115" s="53">
        <f t="shared" si="2"/>
        <v>359.3</v>
      </c>
      <c r="H115">
        <f t="shared" si="3"/>
        <v>5</v>
      </c>
    </row>
    <row r="116" spans="1:8" x14ac:dyDescent="0.25">
      <c r="A116" s="55">
        <v>36546</v>
      </c>
      <c r="B116" s="53">
        <f>Supply_Table!B116</f>
        <v>70</v>
      </c>
      <c r="C116" s="53">
        <f>Supply_Table!C116</f>
        <v>89.41</v>
      </c>
      <c r="D116" s="53">
        <f>Supply_Table!D116</f>
        <v>108.39000000000001</v>
      </c>
      <c r="E116" s="53">
        <f>Supply_Table!E116</f>
        <v>32.5</v>
      </c>
      <c r="F116" s="53">
        <f>Supply_Table!F116</f>
        <v>45.3</v>
      </c>
      <c r="G116" s="53">
        <f t="shared" si="2"/>
        <v>345.6</v>
      </c>
      <c r="H116">
        <f t="shared" si="3"/>
        <v>8</v>
      </c>
    </row>
    <row r="117" spans="1:8" x14ac:dyDescent="0.25">
      <c r="A117" s="55">
        <v>36547</v>
      </c>
      <c r="B117" s="53">
        <f>Supply_Table!B117</f>
        <v>71.900000000000006</v>
      </c>
      <c r="C117" s="53">
        <f>Supply_Table!C117</f>
        <v>93.509999999999991</v>
      </c>
      <c r="D117" s="53">
        <f>Supply_Table!D117</f>
        <v>106.49000000000001</v>
      </c>
      <c r="E117" s="53">
        <f>Supply_Table!E117</f>
        <v>23.7</v>
      </c>
      <c r="F117" s="53">
        <f>Supply_Table!F117</f>
        <v>48.7</v>
      </c>
      <c r="G117" s="53">
        <f t="shared" si="2"/>
        <v>344.29999999999995</v>
      </c>
      <c r="H117">
        <f t="shared" si="3"/>
        <v>9</v>
      </c>
    </row>
    <row r="118" spans="1:8" x14ac:dyDescent="0.25">
      <c r="A118" s="55">
        <v>36548</v>
      </c>
      <c r="B118" s="53">
        <f>Supply_Table!B118</f>
        <v>62.4</v>
      </c>
      <c r="C118" s="53">
        <f>Supply_Table!C118</f>
        <v>90.81</v>
      </c>
      <c r="D118" s="53">
        <f>Supply_Table!D118</f>
        <v>99.09</v>
      </c>
      <c r="E118" s="53">
        <f>Supply_Table!E118</f>
        <v>13.6</v>
      </c>
      <c r="F118" s="53">
        <f>Supply_Table!F118</f>
        <v>15.5</v>
      </c>
      <c r="G118" s="53">
        <f t="shared" si="2"/>
        <v>281.40000000000003</v>
      </c>
      <c r="H118">
        <f t="shared" si="3"/>
        <v>52</v>
      </c>
    </row>
    <row r="119" spans="1:8" x14ac:dyDescent="0.25">
      <c r="A119" s="55">
        <v>36549</v>
      </c>
      <c r="B119" s="53">
        <f>Supply_Table!B119</f>
        <v>62.2</v>
      </c>
      <c r="C119" s="53">
        <f>Supply_Table!C119</f>
        <v>87.199999999999989</v>
      </c>
      <c r="D119" s="53">
        <f>Supply_Table!D119</f>
        <v>100.30000000000001</v>
      </c>
      <c r="E119" s="53">
        <f>Supply_Table!E119</f>
        <v>3.9</v>
      </c>
      <c r="F119" s="53">
        <f>Supply_Table!F119</f>
        <v>11</v>
      </c>
      <c r="G119" s="53">
        <f t="shared" si="2"/>
        <v>264.60000000000002</v>
      </c>
      <c r="H119">
        <f t="shared" si="3"/>
        <v>68</v>
      </c>
    </row>
    <row r="120" spans="1:8" x14ac:dyDescent="0.25">
      <c r="A120" s="55">
        <v>36550</v>
      </c>
      <c r="B120" s="53">
        <f>Supply_Table!B120</f>
        <v>66.8</v>
      </c>
      <c r="C120" s="53">
        <f>Supply_Table!C120</f>
        <v>84.300000000000011</v>
      </c>
      <c r="D120" s="53">
        <f>Supply_Table!D120</f>
        <v>107</v>
      </c>
      <c r="E120" s="53">
        <f>Supply_Table!E120</f>
        <v>5</v>
      </c>
      <c r="F120" s="53">
        <f>Supply_Table!F120</f>
        <v>11.3</v>
      </c>
      <c r="G120" s="53">
        <f t="shared" si="2"/>
        <v>274.40000000000003</v>
      </c>
      <c r="H120">
        <f t="shared" si="3"/>
        <v>59</v>
      </c>
    </row>
    <row r="121" spans="1:8" x14ac:dyDescent="0.25">
      <c r="A121" s="55">
        <v>36551</v>
      </c>
      <c r="B121" s="53">
        <f>Supply_Table!B121</f>
        <v>61.6</v>
      </c>
      <c r="C121" s="53">
        <f>Supply_Table!C121</f>
        <v>83.999999999999986</v>
      </c>
      <c r="D121" s="53">
        <f>Supply_Table!D121</f>
        <v>104.10000000000001</v>
      </c>
      <c r="E121" s="53">
        <f>Supply_Table!E121</f>
        <v>5.0999999999999996</v>
      </c>
      <c r="F121" s="53">
        <f>Supply_Table!F121</f>
        <v>11.5</v>
      </c>
      <c r="G121" s="53">
        <f t="shared" si="2"/>
        <v>266.29999999999995</v>
      </c>
      <c r="H121">
        <f t="shared" si="3"/>
        <v>67</v>
      </c>
    </row>
    <row r="122" spans="1:8" x14ac:dyDescent="0.25">
      <c r="A122" s="55">
        <v>36552</v>
      </c>
      <c r="B122" s="53">
        <f>Supply_Table!B122</f>
        <v>56.8</v>
      </c>
      <c r="C122" s="53">
        <f>Supply_Table!C122</f>
        <v>84.1</v>
      </c>
      <c r="D122" s="53">
        <f>Supply_Table!D122</f>
        <v>106.4</v>
      </c>
      <c r="E122" s="53">
        <f>Supply_Table!E122</f>
        <v>5.2</v>
      </c>
      <c r="F122" s="53">
        <f>Supply_Table!F122</f>
        <v>11.9</v>
      </c>
      <c r="G122" s="53">
        <f t="shared" si="2"/>
        <v>264.39999999999998</v>
      </c>
      <c r="H122">
        <f t="shared" si="3"/>
        <v>69</v>
      </c>
    </row>
    <row r="123" spans="1:8" x14ac:dyDescent="0.25">
      <c r="A123" s="55">
        <v>36553</v>
      </c>
      <c r="B123" s="53">
        <f>Supply_Table!B123</f>
        <v>49.4</v>
      </c>
      <c r="C123" s="53">
        <f>Supply_Table!C123</f>
        <v>83.61</v>
      </c>
      <c r="D123" s="53">
        <f>Supply_Table!D123</f>
        <v>106.99</v>
      </c>
      <c r="E123" s="53">
        <f>Supply_Table!E123</f>
        <v>3.7</v>
      </c>
      <c r="F123" s="53">
        <f>Supply_Table!F123</f>
        <v>13.1</v>
      </c>
      <c r="G123" s="53">
        <f t="shared" si="2"/>
        <v>256.8</v>
      </c>
      <c r="H123">
        <f t="shared" si="3"/>
        <v>72</v>
      </c>
    </row>
    <row r="124" spans="1:8" x14ac:dyDescent="0.25">
      <c r="A124" s="55">
        <v>36554</v>
      </c>
      <c r="B124" s="53">
        <f>Supply_Table!B124</f>
        <v>48.9</v>
      </c>
      <c r="C124" s="53">
        <f>Supply_Table!C124</f>
        <v>85</v>
      </c>
      <c r="D124" s="53">
        <f>Supply_Table!D124</f>
        <v>112.1</v>
      </c>
      <c r="E124" s="53">
        <f>Supply_Table!E124</f>
        <v>5.0999999999999996</v>
      </c>
      <c r="F124" s="53">
        <f>Supply_Table!F124</f>
        <v>17.3</v>
      </c>
      <c r="G124" s="53">
        <f t="shared" si="2"/>
        <v>268.39999999999998</v>
      </c>
      <c r="H124">
        <f t="shared" si="3"/>
        <v>66</v>
      </c>
    </row>
    <row r="125" spans="1:8" x14ac:dyDescent="0.25">
      <c r="A125" s="55">
        <v>36555</v>
      </c>
      <c r="B125" s="53">
        <f>Supply_Table!B125</f>
        <v>62.2</v>
      </c>
      <c r="C125" s="53">
        <f>Supply_Table!C125</f>
        <v>83.4</v>
      </c>
      <c r="D125" s="53">
        <f>Supply_Table!D125</f>
        <v>112.6</v>
      </c>
      <c r="E125" s="53">
        <f>Supply_Table!E125</f>
        <v>22.1</v>
      </c>
      <c r="F125" s="53">
        <f>Supply_Table!F125</f>
        <v>17.399999999999999</v>
      </c>
      <c r="G125" s="53">
        <f t="shared" si="2"/>
        <v>297.70000000000005</v>
      </c>
      <c r="H125">
        <f t="shared" si="3"/>
        <v>39</v>
      </c>
    </row>
    <row r="126" spans="1:8" x14ac:dyDescent="0.25">
      <c r="A126" s="55">
        <v>36556</v>
      </c>
      <c r="B126" s="53">
        <f>Supply_Table!B126</f>
        <v>65.099999999999994</v>
      </c>
      <c r="C126" s="53">
        <f>Supply_Table!C126</f>
        <v>87.5</v>
      </c>
      <c r="D126" s="53">
        <f>Supply_Table!D126</f>
        <v>113</v>
      </c>
      <c r="E126" s="53">
        <f>Supply_Table!E126</f>
        <v>18.3</v>
      </c>
      <c r="F126" s="53">
        <f>Supply_Table!F126</f>
        <v>26.3</v>
      </c>
      <c r="G126" s="53">
        <f t="shared" si="2"/>
        <v>310.20000000000005</v>
      </c>
      <c r="H126">
        <f t="shared" si="3"/>
        <v>25</v>
      </c>
    </row>
    <row r="127" spans="1:8" x14ac:dyDescent="0.25">
      <c r="A127" s="55">
        <v>36557</v>
      </c>
      <c r="B127" s="53">
        <f>Supply_Table!B127</f>
        <v>56.7</v>
      </c>
      <c r="C127" s="53">
        <f>Supply_Table!C127</f>
        <v>89.699999999999989</v>
      </c>
      <c r="D127" s="53">
        <f>Supply_Table!D127</f>
        <v>108.9</v>
      </c>
      <c r="E127" s="53">
        <f>Supply_Table!E127</f>
        <v>7.8</v>
      </c>
      <c r="F127" s="53">
        <f>Supply_Table!F127</f>
        <v>7.5</v>
      </c>
      <c r="G127" s="53">
        <f t="shared" si="2"/>
        <v>270.59999999999997</v>
      </c>
      <c r="H127">
        <f t="shared" si="3"/>
        <v>64</v>
      </c>
    </row>
    <row r="128" spans="1:8" x14ac:dyDescent="0.25">
      <c r="A128" s="55">
        <v>36558</v>
      </c>
      <c r="B128" s="53">
        <f>Supply_Table!B128</f>
        <v>62.4</v>
      </c>
      <c r="C128" s="53">
        <f>Supply_Table!C128</f>
        <v>90.500000000000014</v>
      </c>
      <c r="D128" s="53">
        <f>Supply_Table!D128</f>
        <v>109.89999999999999</v>
      </c>
      <c r="E128" s="53">
        <f>Supply_Table!E128</f>
        <v>6.9</v>
      </c>
      <c r="F128" s="53">
        <f>Supply_Table!F128</f>
        <v>8.1</v>
      </c>
      <c r="G128" s="53">
        <f t="shared" si="2"/>
        <v>277.8</v>
      </c>
      <c r="H128">
        <f t="shared" si="3"/>
        <v>55</v>
      </c>
    </row>
    <row r="129" spans="1:8" x14ac:dyDescent="0.25">
      <c r="A129" s="55">
        <v>36559</v>
      </c>
      <c r="B129" s="53">
        <f>Supply_Table!B129</f>
        <v>80.5</v>
      </c>
      <c r="C129" s="53">
        <f>Supply_Table!C129</f>
        <v>87.1</v>
      </c>
      <c r="D129" s="53">
        <f>Supply_Table!D129</f>
        <v>109.4</v>
      </c>
      <c r="E129" s="53">
        <f>Supply_Table!E129</f>
        <v>6.9</v>
      </c>
      <c r="F129" s="53">
        <f>Supply_Table!F129</f>
        <v>8.1999999999999993</v>
      </c>
      <c r="G129" s="53">
        <f t="shared" si="2"/>
        <v>292.09999999999997</v>
      </c>
      <c r="H129">
        <f t="shared" si="3"/>
        <v>42</v>
      </c>
    </row>
    <row r="130" spans="1:8" x14ac:dyDescent="0.25">
      <c r="A130" s="55">
        <v>36560</v>
      </c>
      <c r="B130" s="53">
        <f>Supply_Table!B130</f>
        <v>69.5</v>
      </c>
      <c r="C130" s="53">
        <f>Supply_Table!C130</f>
        <v>82.9</v>
      </c>
      <c r="D130" s="53">
        <f>Supply_Table!D130</f>
        <v>102.6</v>
      </c>
      <c r="E130" s="53">
        <f>Supply_Table!E130</f>
        <v>10.9</v>
      </c>
      <c r="F130" s="53">
        <f>Supply_Table!F130</f>
        <v>11.1</v>
      </c>
      <c r="G130" s="53">
        <f t="shared" si="2"/>
        <v>277</v>
      </c>
      <c r="H130">
        <f t="shared" si="3"/>
        <v>56.5</v>
      </c>
    </row>
    <row r="131" spans="1:8" x14ac:dyDescent="0.25">
      <c r="A131" s="55">
        <v>36561</v>
      </c>
      <c r="B131" s="53">
        <f>Supply_Table!B131</f>
        <v>79.3</v>
      </c>
      <c r="C131" s="53">
        <f>Supply_Table!C131</f>
        <v>85.6</v>
      </c>
      <c r="D131" s="53">
        <f>Supply_Table!D131</f>
        <v>110.9</v>
      </c>
      <c r="E131" s="53">
        <f>Supply_Table!E131</f>
        <v>18.100000000000001</v>
      </c>
      <c r="F131" s="53">
        <f>Supply_Table!F131</f>
        <v>11.9</v>
      </c>
      <c r="G131" s="53">
        <f t="shared" si="2"/>
        <v>305.79999999999995</v>
      </c>
      <c r="H131">
        <f t="shared" si="3"/>
        <v>29</v>
      </c>
    </row>
    <row r="132" spans="1:8" x14ac:dyDescent="0.25">
      <c r="A132" s="55">
        <v>36562</v>
      </c>
      <c r="B132" s="53">
        <f>Supply_Table!B132</f>
        <v>85.1</v>
      </c>
      <c r="C132" s="53">
        <f>Supply_Table!C132</f>
        <v>82.899999999999991</v>
      </c>
      <c r="D132" s="53">
        <f>Supply_Table!D132</f>
        <v>112.7</v>
      </c>
      <c r="E132" s="53">
        <f>Supply_Table!E132</f>
        <v>12.1</v>
      </c>
      <c r="F132" s="53">
        <f>Supply_Table!F132</f>
        <v>10.199999999999999</v>
      </c>
      <c r="G132" s="53">
        <f t="shared" si="2"/>
        <v>303</v>
      </c>
      <c r="H132">
        <f t="shared" si="3"/>
        <v>31</v>
      </c>
    </row>
    <row r="133" spans="1:8" x14ac:dyDescent="0.25">
      <c r="A133" s="55">
        <v>36563</v>
      </c>
      <c r="B133" s="53">
        <f>Supply_Table!B133</f>
        <v>83.5</v>
      </c>
      <c r="C133" s="53">
        <f>Supply_Table!C133</f>
        <v>88.309999999999988</v>
      </c>
      <c r="D133" s="53">
        <f>Supply_Table!D133</f>
        <v>104.89</v>
      </c>
      <c r="E133" s="53">
        <f>Supply_Table!E133</f>
        <v>12</v>
      </c>
      <c r="F133" s="53">
        <f>Supply_Table!F133</f>
        <v>10.8</v>
      </c>
      <c r="G133" s="53">
        <f t="shared" ref="G133:G186" si="4">SUM(B133:F133)</f>
        <v>299.5</v>
      </c>
      <c r="H133">
        <f t="shared" ref="H133:H186" si="5">_xlfn.RANK.AVG(G133,$G$4:$G$186)</f>
        <v>37</v>
      </c>
    </row>
    <row r="134" spans="1:8" x14ac:dyDescent="0.25">
      <c r="A134" s="55">
        <v>36564</v>
      </c>
      <c r="B134" s="53">
        <f>Supply_Table!B134</f>
        <v>85.2</v>
      </c>
      <c r="C134" s="53">
        <f>Supply_Table!C134</f>
        <v>89.1</v>
      </c>
      <c r="D134" s="53">
        <f>Supply_Table!D134</f>
        <v>96.5</v>
      </c>
      <c r="E134" s="53">
        <f>Supply_Table!E134</f>
        <v>10.3</v>
      </c>
      <c r="F134" s="53">
        <f>Supply_Table!F134</f>
        <v>19.399999999999999</v>
      </c>
      <c r="G134" s="53">
        <f t="shared" si="4"/>
        <v>300.5</v>
      </c>
      <c r="H134">
        <f t="shared" si="5"/>
        <v>36</v>
      </c>
    </row>
    <row r="135" spans="1:8" x14ac:dyDescent="0.25">
      <c r="A135" s="55">
        <v>36565</v>
      </c>
      <c r="B135" s="53">
        <f>Supply_Table!B135</f>
        <v>85.1</v>
      </c>
      <c r="C135" s="53">
        <f>Supply_Table!C135</f>
        <v>84.199999999999989</v>
      </c>
      <c r="D135" s="53">
        <f>Supply_Table!D135</f>
        <v>94.5</v>
      </c>
      <c r="E135" s="53">
        <f>Supply_Table!E135</f>
        <v>9.9</v>
      </c>
      <c r="F135" s="53">
        <f>Supply_Table!F135</f>
        <v>8.6</v>
      </c>
      <c r="G135" s="53">
        <f t="shared" si="4"/>
        <v>282.29999999999995</v>
      </c>
      <c r="H135">
        <f t="shared" si="5"/>
        <v>50</v>
      </c>
    </row>
    <row r="136" spans="1:8" x14ac:dyDescent="0.25">
      <c r="A136" s="55">
        <v>36566</v>
      </c>
      <c r="B136" s="53">
        <f>Supply_Table!B136</f>
        <v>92.4</v>
      </c>
      <c r="C136" s="53">
        <f>Supply_Table!C136</f>
        <v>84.100000000000009</v>
      </c>
      <c r="D136" s="53">
        <f>Supply_Table!D136</f>
        <v>98.3</v>
      </c>
      <c r="E136" s="53">
        <f>Supply_Table!E136</f>
        <v>7.7</v>
      </c>
      <c r="F136" s="53">
        <f>Supply_Table!F136</f>
        <v>16.899999999999999</v>
      </c>
      <c r="G136" s="53">
        <f t="shared" si="4"/>
        <v>299.39999999999998</v>
      </c>
      <c r="H136">
        <f t="shared" si="5"/>
        <v>38</v>
      </c>
    </row>
    <row r="137" spans="1:8" x14ac:dyDescent="0.25">
      <c r="A137" s="55">
        <v>36567</v>
      </c>
      <c r="B137" s="53">
        <f>Supply_Table!B137</f>
        <v>93.1</v>
      </c>
      <c r="C137" s="53">
        <f>Supply_Table!C137</f>
        <v>82.199999999999989</v>
      </c>
      <c r="D137" s="53">
        <f>Supply_Table!D137</f>
        <v>98.9</v>
      </c>
      <c r="E137" s="53">
        <f>Supply_Table!E137</f>
        <v>11.8</v>
      </c>
      <c r="F137" s="53">
        <f>Supply_Table!F137</f>
        <v>26.5</v>
      </c>
      <c r="G137" s="53">
        <f t="shared" si="4"/>
        <v>312.5</v>
      </c>
      <c r="H137">
        <f t="shared" si="5"/>
        <v>21</v>
      </c>
    </row>
    <row r="138" spans="1:8" x14ac:dyDescent="0.25">
      <c r="A138" s="55">
        <v>36568</v>
      </c>
      <c r="B138" s="53">
        <f>Supply_Table!B138</f>
        <v>108.6</v>
      </c>
      <c r="C138" s="53">
        <f>Supply_Table!C138</f>
        <v>77.809999999999974</v>
      </c>
      <c r="D138" s="53">
        <f>Supply_Table!D138</f>
        <v>93.390000000000015</v>
      </c>
      <c r="E138" s="53">
        <f>Supply_Table!E138</f>
        <v>12</v>
      </c>
      <c r="F138" s="53">
        <f>Supply_Table!F138</f>
        <v>29.1</v>
      </c>
      <c r="G138" s="53">
        <f t="shared" si="4"/>
        <v>320.89999999999998</v>
      </c>
      <c r="H138">
        <f t="shared" si="5"/>
        <v>17</v>
      </c>
    </row>
    <row r="139" spans="1:8" x14ac:dyDescent="0.25">
      <c r="A139" s="55">
        <v>36569</v>
      </c>
      <c r="B139" s="53">
        <f>Supply_Table!B139</f>
        <v>102.9</v>
      </c>
      <c r="C139" s="53">
        <f>Supply_Table!C139</f>
        <v>82.9</v>
      </c>
      <c r="D139" s="53">
        <f>Supply_Table!D139</f>
        <v>85</v>
      </c>
      <c r="E139" s="53">
        <f>Supply_Table!E139</f>
        <v>7.6</v>
      </c>
      <c r="F139" s="53">
        <f>Supply_Table!F139</f>
        <v>58.3</v>
      </c>
      <c r="G139" s="53">
        <f t="shared" si="4"/>
        <v>336.70000000000005</v>
      </c>
      <c r="H139">
        <f t="shared" si="5"/>
        <v>11</v>
      </c>
    </row>
    <row r="140" spans="1:8" x14ac:dyDescent="0.25">
      <c r="A140" s="55">
        <v>36570</v>
      </c>
      <c r="B140" s="53">
        <f>Supply_Table!B140</f>
        <v>103</v>
      </c>
      <c r="C140" s="53">
        <f>Supply_Table!C140</f>
        <v>84.199999999999989</v>
      </c>
      <c r="D140" s="53">
        <f>Supply_Table!D140</f>
        <v>87.800000000000011</v>
      </c>
      <c r="E140" s="53">
        <f>Supply_Table!E140</f>
        <v>7.6</v>
      </c>
      <c r="F140" s="53">
        <f>Supply_Table!F140</f>
        <v>48.4</v>
      </c>
      <c r="G140" s="53">
        <f t="shared" si="4"/>
        <v>331</v>
      </c>
      <c r="H140">
        <f t="shared" si="5"/>
        <v>13</v>
      </c>
    </row>
    <row r="141" spans="1:8" x14ac:dyDescent="0.25">
      <c r="A141" s="55">
        <v>36571</v>
      </c>
      <c r="B141" s="53">
        <f>Supply_Table!B141</f>
        <v>85.5</v>
      </c>
      <c r="C141" s="53">
        <f>Supply_Table!C141</f>
        <v>84.6</v>
      </c>
      <c r="D141" s="53">
        <f>Supply_Table!D141</f>
        <v>84.9</v>
      </c>
      <c r="E141" s="53">
        <f>Supply_Table!E141</f>
        <v>1.1000000000000001</v>
      </c>
      <c r="F141" s="53">
        <f>Supply_Table!F141</f>
        <v>36.6</v>
      </c>
      <c r="G141" s="53">
        <f t="shared" si="4"/>
        <v>292.70000000000005</v>
      </c>
      <c r="H141">
        <f t="shared" si="5"/>
        <v>41</v>
      </c>
    </row>
    <row r="142" spans="1:8" x14ac:dyDescent="0.25">
      <c r="A142" s="55">
        <v>36572</v>
      </c>
      <c r="B142" s="53">
        <f>Supply_Table!B142</f>
        <v>85.4</v>
      </c>
      <c r="C142" s="53">
        <f>Supply_Table!C142</f>
        <v>85.609999999999985</v>
      </c>
      <c r="D142" s="53">
        <f>Supply_Table!D142</f>
        <v>85.09</v>
      </c>
      <c r="E142" s="53">
        <f>Supply_Table!E142</f>
        <v>0.6</v>
      </c>
      <c r="F142" s="53">
        <f>Supply_Table!F142</f>
        <v>16.5</v>
      </c>
      <c r="G142" s="53">
        <f t="shared" si="4"/>
        <v>273.20000000000005</v>
      </c>
      <c r="H142">
        <f t="shared" si="5"/>
        <v>62</v>
      </c>
    </row>
    <row r="143" spans="1:8" x14ac:dyDescent="0.25">
      <c r="A143" s="55">
        <v>36573</v>
      </c>
      <c r="B143" s="53">
        <f>Supply_Table!B143</f>
        <v>94.5</v>
      </c>
      <c r="C143" s="53">
        <f>Supply_Table!C143</f>
        <v>88.1</v>
      </c>
      <c r="D143" s="53">
        <f>Supply_Table!D143</f>
        <v>84.4</v>
      </c>
      <c r="E143" s="53">
        <f>Supply_Table!E143</f>
        <v>1.2</v>
      </c>
      <c r="F143" s="53">
        <f>Supply_Table!F143</f>
        <v>56.3</v>
      </c>
      <c r="G143" s="53">
        <f t="shared" si="4"/>
        <v>324.5</v>
      </c>
      <c r="H143">
        <f t="shared" si="5"/>
        <v>14</v>
      </c>
    </row>
    <row r="144" spans="1:8" x14ac:dyDescent="0.25">
      <c r="A144" s="55">
        <v>36574</v>
      </c>
      <c r="B144" s="53">
        <f>Supply_Table!B144</f>
        <v>85.4</v>
      </c>
      <c r="C144" s="53">
        <f>Supply_Table!C144</f>
        <v>86.6</v>
      </c>
      <c r="D144" s="53">
        <f>Supply_Table!D144</f>
        <v>84</v>
      </c>
      <c r="E144" s="53">
        <f>Supply_Table!E144</f>
        <v>0.3</v>
      </c>
      <c r="F144" s="53">
        <f>Supply_Table!F144</f>
        <v>27.4</v>
      </c>
      <c r="G144" s="53">
        <f t="shared" si="4"/>
        <v>283.7</v>
      </c>
      <c r="H144">
        <f t="shared" si="5"/>
        <v>48</v>
      </c>
    </row>
    <row r="145" spans="1:8" x14ac:dyDescent="0.25">
      <c r="A145" s="55">
        <v>36575</v>
      </c>
      <c r="B145" s="53">
        <f>Supply_Table!B145</f>
        <v>78.599999999999994</v>
      </c>
      <c r="C145" s="53">
        <f>Supply_Table!C145</f>
        <v>84.2</v>
      </c>
      <c r="D145" s="53">
        <f>Supply_Table!D145</f>
        <v>73.3</v>
      </c>
      <c r="E145" s="53">
        <f>Supply_Table!E145</f>
        <v>0.8</v>
      </c>
      <c r="F145" s="53">
        <f>Supply_Table!F145</f>
        <v>32</v>
      </c>
      <c r="G145" s="53">
        <f t="shared" si="4"/>
        <v>268.90000000000003</v>
      </c>
      <c r="H145">
        <f t="shared" si="5"/>
        <v>65</v>
      </c>
    </row>
    <row r="146" spans="1:8" x14ac:dyDescent="0.25">
      <c r="A146" s="55">
        <v>36576</v>
      </c>
      <c r="B146" s="53">
        <f>Supply_Table!B146</f>
        <v>73.5</v>
      </c>
      <c r="C146" s="53">
        <f>Supply_Table!C146</f>
        <v>84</v>
      </c>
      <c r="D146" s="53">
        <f>Supply_Table!D146</f>
        <v>74.099999999999994</v>
      </c>
      <c r="E146" s="53">
        <f>Supply_Table!E146</f>
        <v>0.7</v>
      </c>
      <c r="F146" s="53">
        <f>Supply_Table!F146</f>
        <v>3.6</v>
      </c>
      <c r="G146" s="53">
        <f t="shared" si="4"/>
        <v>235.89999999999998</v>
      </c>
      <c r="H146">
        <f t="shared" si="5"/>
        <v>100</v>
      </c>
    </row>
    <row r="147" spans="1:8" x14ac:dyDescent="0.25">
      <c r="A147" s="55">
        <v>36577</v>
      </c>
      <c r="B147" s="53">
        <f>Supply_Table!B147</f>
        <v>77.3</v>
      </c>
      <c r="C147" s="53">
        <f>Supply_Table!C147</f>
        <v>84.1</v>
      </c>
      <c r="D147" s="53">
        <f>Supply_Table!D147</f>
        <v>74.400000000000006</v>
      </c>
      <c r="E147" s="53">
        <f>Supply_Table!E147</f>
        <v>0.7</v>
      </c>
      <c r="F147" s="53">
        <f>Supply_Table!F147</f>
        <v>5</v>
      </c>
      <c r="G147" s="53">
        <f t="shared" si="4"/>
        <v>241.49999999999997</v>
      </c>
      <c r="H147">
        <f t="shared" si="5"/>
        <v>89</v>
      </c>
    </row>
    <row r="148" spans="1:8" x14ac:dyDescent="0.25">
      <c r="A148" s="55">
        <v>36578</v>
      </c>
      <c r="B148" s="53">
        <f>Supply_Table!B148</f>
        <v>53.3</v>
      </c>
      <c r="C148" s="53">
        <f>Supply_Table!C148</f>
        <v>84.1</v>
      </c>
      <c r="D148" s="53">
        <f>Supply_Table!D148</f>
        <v>74</v>
      </c>
      <c r="E148" s="53">
        <f>Supply_Table!E148</f>
        <v>1.2</v>
      </c>
      <c r="F148" s="53">
        <f>Supply_Table!F148</f>
        <v>4.9000000000000004</v>
      </c>
      <c r="G148" s="53">
        <f t="shared" si="4"/>
        <v>217.49999999999997</v>
      </c>
      <c r="H148">
        <f t="shared" si="5"/>
        <v>131</v>
      </c>
    </row>
    <row r="149" spans="1:8" x14ac:dyDescent="0.25">
      <c r="A149" s="55">
        <v>36579</v>
      </c>
      <c r="B149" s="53">
        <f>Supply_Table!B149</f>
        <v>67</v>
      </c>
      <c r="C149" s="53">
        <f>Supply_Table!C149</f>
        <v>84.3</v>
      </c>
      <c r="D149" s="53">
        <f>Supply_Table!D149</f>
        <v>75.2</v>
      </c>
      <c r="E149" s="53">
        <f>Supply_Table!E149</f>
        <v>1.1000000000000001</v>
      </c>
      <c r="F149" s="53">
        <f>Supply_Table!F149</f>
        <v>4.9000000000000004</v>
      </c>
      <c r="G149" s="53">
        <f t="shared" si="4"/>
        <v>232.5</v>
      </c>
      <c r="H149">
        <f t="shared" si="5"/>
        <v>107</v>
      </c>
    </row>
    <row r="150" spans="1:8" x14ac:dyDescent="0.25">
      <c r="A150" s="55">
        <v>36580</v>
      </c>
      <c r="B150" s="53">
        <f>Supply_Table!B150</f>
        <v>89.5</v>
      </c>
      <c r="C150" s="53">
        <f>Supply_Table!C150</f>
        <v>83</v>
      </c>
      <c r="D150" s="53">
        <f>Supply_Table!D150</f>
        <v>74</v>
      </c>
      <c r="E150" s="53">
        <f>Supply_Table!E150</f>
        <v>0.3</v>
      </c>
      <c r="F150" s="53">
        <f>Supply_Table!F150</f>
        <v>4.9000000000000004</v>
      </c>
      <c r="G150" s="53">
        <f t="shared" si="4"/>
        <v>251.70000000000002</v>
      </c>
      <c r="H150">
        <f t="shared" si="5"/>
        <v>76</v>
      </c>
    </row>
    <row r="151" spans="1:8" x14ac:dyDescent="0.25">
      <c r="A151" s="55">
        <v>36581</v>
      </c>
      <c r="B151" s="53">
        <f>Supply_Table!B151</f>
        <v>91.9</v>
      </c>
      <c r="C151" s="53">
        <f>Supply_Table!C151</f>
        <v>82.8</v>
      </c>
      <c r="D151" s="53">
        <f>Supply_Table!D151</f>
        <v>73.2</v>
      </c>
      <c r="E151" s="53">
        <f>Supply_Table!E151</f>
        <v>0.3</v>
      </c>
      <c r="F151" s="53">
        <f>Supply_Table!F151</f>
        <v>4.9000000000000004</v>
      </c>
      <c r="G151" s="53">
        <f t="shared" si="4"/>
        <v>253.1</v>
      </c>
      <c r="H151">
        <f t="shared" si="5"/>
        <v>75</v>
      </c>
    </row>
    <row r="152" spans="1:8" x14ac:dyDescent="0.25">
      <c r="A152" s="55">
        <v>36582</v>
      </c>
      <c r="B152" s="53">
        <f>Supply_Table!B152</f>
        <v>87</v>
      </c>
      <c r="C152" s="53">
        <f>Supply_Table!C152</f>
        <v>83.7</v>
      </c>
      <c r="D152" s="53">
        <f>Supply_Table!D152</f>
        <v>80.2</v>
      </c>
      <c r="E152" s="53">
        <f>Supply_Table!E152</f>
        <v>0.5</v>
      </c>
      <c r="F152" s="53">
        <f>Supply_Table!F152</f>
        <v>22.7</v>
      </c>
      <c r="G152" s="53">
        <f t="shared" si="4"/>
        <v>274.09999999999997</v>
      </c>
      <c r="H152">
        <f t="shared" si="5"/>
        <v>60</v>
      </c>
    </row>
    <row r="153" spans="1:8" x14ac:dyDescent="0.25">
      <c r="A153" s="55">
        <v>36583</v>
      </c>
      <c r="B153" s="53">
        <f>Supply_Table!B153</f>
        <v>84.1</v>
      </c>
      <c r="C153" s="53">
        <f>Supply_Table!C153</f>
        <v>83.51</v>
      </c>
      <c r="D153" s="53">
        <f>Supply_Table!D153</f>
        <v>74.89</v>
      </c>
      <c r="E153" s="53">
        <f>Supply_Table!E153</f>
        <v>0.3</v>
      </c>
      <c r="F153" s="53">
        <f>Supply_Table!F153</f>
        <v>34.200000000000003</v>
      </c>
      <c r="G153" s="53">
        <f t="shared" si="4"/>
        <v>277</v>
      </c>
      <c r="H153">
        <f t="shared" si="5"/>
        <v>56.5</v>
      </c>
    </row>
    <row r="154" spans="1:8" x14ac:dyDescent="0.25">
      <c r="A154" s="55">
        <v>36584</v>
      </c>
      <c r="B154" s="53">
        <f>Supply_Table!B154</f>
        <v>87.2</v>
      </c>
      <c r="C154" s="53">
        <f>Supply_Table!C154</f>
        <v>78.300000000000011</v>
      </c>
      <c r="D154" s="53">
        <f>Supply_Table!D154</f>
        <v>77</v>
      </c>
      <c r="E154" s="53">
        <f>Supply_Table!E154</f>
        <v>0.7</v>
      </c>
      <c r="F154" s="53">
        <f>Supply_Table!F154</f>
        <v>30.6</v>
      </c>
      <c r="G154" s="53">
        <f t="shared" si="4"/>
        <v>273.8</v>
      </c>
      <c r="H154">
        <f t="shared" si="5"/>
        <v>61</v>
      </c>
    </row>
    <row r="155" spans="1:8" x14ac:dyDescent="0.25">
      <c r="A155" s="55">
        <v>36585</v>
      </c>
      <c r="B155" s="53">
        <f>Supply_Table!B155</f>
        <v>0</v>
      </c>
      <c r="C155" s="53">
        <f>Supply_Table!C155</f>
        <v>0</v>
      </c>
      <c r="D155" s="53">
        <f>Supply_Table!D155</f>
        <v>0</v>
      </c>
      <c r="E155" s="53">
        <f>Supply_Table!E155</f>
        <v>0</v>
      </c>
      <c r="F155" s="53">
        <f>Supply_Table!F155</f>
        <v>0</v>
      </c>
      <c r="G155" s="53">
        <f t="shared" si="4"/>
        <v>0</v>
      </c>
      <c r="H155">
        <f t="shared" si="5"/>
        <v>183</v>
      </c>
    </row>
    <row r="156" spans="1:8" x14ac:dyDescent="0.25">
      <c r="A156" s="55">
        <v>36586</v>
      </c>
      <c r="B156" s="53">
        <f>Supply_Table!B156</f>
        <v>60.2</v>
      </c>
      <c r="C156" s="53">
        <f>Supply_Table!C156</f>
        <v>77.099999999999994</v>
      </c>
      <c r="D156" s="53">
        <f>Supply_Table!D156</f>
        <v>82.1</v>
      </c>
      <c r="E156" s="53">
        <f>Supply_Table!E156</f>
        <v>0</v>
      </c>
      <c r="F156" s="53">
        <f>Supply_Table!F156</f>
        <v>23.9</v>
      </c>
      <c r="G156" s="53">
        <f t="shared" si="4"/>
        <v>243.3</v>
      </c>
      <c r="H156">
        <f t="shared" si="5"/>
        <v>86</v>
      </c>
    </row>
    <row r="157" spans="1:8" x14ac:dyDescent="0.25">
      <c r="A157" s="55">
        <v>36587</v>
      </c>
      <c r="B157" s="53">
        <f>Supply_Table!B157</f>
        <v>58.9</v>
      </c>
      <c r="C157" s="53">
        <f>Supply_Table!C157</f>
        <v>78.400000000000006</v>
      </c>
      <c r="D157" s="53">
        <f>Supply_Table!D157</f>
        <v>77.5</v>
      </c>
      <c r="E157" s="53">
        <f>Supply_Table!E157</f>
        <v>0</v>
      </c>
      <c r="F157" s="53">
        <f>Supply_Table!F157</f>
        <v>9.9</v>
      </c>
      <c r="G157" s="53">
        <f t="shared" si="4"/>
        <v>224.70000000000002</v>
      </c>
      <c r="H157">
        <f t="shared" si="5"/>
        <v>121</v>
      </c>
    </row>
    <row r="158" spans="1:8" x14ac:dyDescent="0.25">
      <c r="A158" s="55">
        <v>36588</v>
      </c>
      <c r="B158" s="53">
        <f>Supply_Table!B158</f>
        <v>70.2</v>
      </c>
      <c r="C158" s="53">
        <f>Supply_Table!C158</f>
        <v>82.000000000000014</v>
      </c>
      <c r="D158" s="53">
        <f>Supply_Table!D158</f>
        <v>77.8</v>
      </c>
      <c r="E158" s="53">
        <f>Supply_Table!E158</f>
        <v>0</v>
      </c>
      <c r="F158" s="53">
        <f>Supply_Table!F158</f>
        <v>23.7</v>
      </c>
      <c r="G158" s="53">
        <f t="shared" si="4"/>
        <v>253.7</v>
      </c>
      <c r="H158">
        <f t="shared" si="5"/>
        <v>73</v>
      </c>
    </row>
    <row r="159" spans="1:8" x14ac:dyDescent="0.25">
      <c r="A159" s="55">
        <v>36589</v>
      </c>
      <c r="B159" s="53">
        <f>Supply_Table!B159</f>
        <v>68.900000000000006</v>
      </c>
      <c r="C159" s="53">
        <f>Supply_Table!C159</f>
        <v>82.9</v>
      </c>
      <c r="D159" s="53">
        <f>Supply_Table!D159</f>
        <v>73.5</v>
      </c>
      <c r="E159" s="53">
        <f>Supply_Table!E159</f>
        <v>0</v>
      </c>
      <c r="F159" s="53">
        <f>Supply_Table!F159</f>
        <v>7.4</v>
      </c>
      <c r="G159" s="53">
        <f t="shared" si="4"/>
        <v>232.70000000000002</v>
      </c>
      <c r="H159">
        <f t="shared" si="5"/>
        <v>105</v>
      </c>
    </row>
    <row r="160" spans="1:8" x14ac:dyDescent="0.25">
      <c r="A160" s="55">
        <v>36590</v>
      </c>
      <c r="B160" s="53">
        <f>Supply_Table!B160</f>
        <v>66.900000000000006</v>
      </c>
      <c r="C160" s="53">
        <f>Supply_Table!C160</f>
        <v>85.300000000000011</v>
      </c>
      <c r="D160" s="53">
        <f>Supply_Table!D160</f>
        <v>73.599999999999994</v>
      </c>
      <c r="E160" s="53">
        <f>Supply_Table!E160</f>
        <v>0</v>
      </c>
      <c r="F160" s="53">
        <f>Supply_Table!F160</f>
        <v>4.2</v>
      </c>
      <c r="G160" s="53">
        <f t="shared" si="4"/>
        <v>230</v>
      </c>
      <c r="H160">
        <f t="shared" si="5"/>
        <v>111</v>
      </c>
    </row>
    <row r="161" spans="1:8" x14ac:dyDescent="0.25">
      <c r="A161" s="55">
        <v>36591</v>
      </c>
      <c r="B161" s="53">
        <f>Supply_Table!B161</f>
        <v>64.8</v>
      </c>
      <c r="C161" s="53">
        <f>Supply_Table!C161</f>
        <v>87.899999999999991</v>
      </c>
      <c r="D161" s="53">
        <f>Supply_Table!D161</f>
        <v>72.2</v>
      </c>
      <c r="E161" s="53">
        <f>Supply_Table!E161</f>
        <v>0</v>
      </c>
      <c r="F161" s="53">
        <f>Supply_Table!F161</f>
        <v>3.8</v>
      </c>
      <c r="G161" s="53">
        <f t="shared" si="4"/>
        <v>228.7</v>
      </c>
      <c r="H161">
        <f t="shared" si="5"/>
        <v>115</v>
      </c>
    </row>
    <row r="162" spans="1:8" x14ac:dyDescent="0.25">
      <c r="A162" s="55">
        <v>36592</v>
      </c>
      <c r="B162" s="53">
        <f>Supply_Table!B162</f>
        <v>69.3</v>
      </c>
      <c r="C162" s="53">
        <f>Supply_Table!C162</f>
        <v>86.999999999999986</v>
      </c>
      <c r="D162" s="53">
        <f>Supply_Table!D162</f>
        <v>83.2</v>
      </c>
      <c r="E162" s="53">
        <f>Supply_Table!E162</f>
        <v>0</v>
      </c>
      <c r="F162" s="53">
        <f>Supply_Table!F162</f>
        <v>4</v>
      </c>
      <c r="G162" s="53">
        <f t="shared" si="4"/>
        <v>243.5</v>
      </c>
      <c r="H162">
        <f t="shared" si="5"/>
        <v>84.5</v>
      </c>
    </row>
    <row r="163" spans="1:8" x14ac:dyDescent="0.25">
      <c r="A163" s="55">
        <v>36593</v>
      </c>
      <c r="B163" s="53">
        <f>Supply_Table!B163</f>
        <v>42.9</v>
      </c>
      <c r="C163" s="53">
        <f>Supply_Table!C163</f>
        <v>84.299999999999983</v>
      </c>
      <c r="D163" s="53">
        <f>Supply_Table!D163</f>
        <v>75.900000000000006</v>
      </c>
      <c r="E163" s="53">
        <f>Supply_Table!E163</f>
        <v>0</v>
      </c>
      <c r="F163" s="53">
        <f>Supply_Table!F163</f>
        <v>4</v>
      </c>
      <c r="G163" s="53">
        <f t="shared" si="4"/>
        <v>207.1</v>
      </c>
      <c r="H163">
        <f t="shared" si="5"/>
        <v>145</v>
      </c>
    </row>
    <row r="164" spans="1:8" x14ac:dyDescent="0.25">
      <c r="A164" s="55">
        <v>36594</v>
      </c>
      <c r="B164" s="53">
        <f>Supply_Table!B164</f>
        <v>42.9</v>
      </c>
      <c r="C164" s="53">
        <f>Supply_Table!C164</f>
        <v>86.01</v>
      </c>
      <c r="D164" s="53">
        <f>Supply_Table!D164</f>
        <v>75.589999999999989</v>
      </c>
      <c r="E164" s="53">
        <f>Supply_Table!E164</f>
        <v>0</v>
      </c>
      <c r="F164" s="53">
        <f>Supply_Table!F164</f>
        <v>4.0999999999999996</v>
      </c>
      <c r="G164" s="53">
        <f t="shared" si="4"/>
        <v>208.6</v>
      </c>
      <c r="H164">
        <f t="shared" si="5"/>
        <v>140</v>
      </c>
    </row>
    <row r="165" spans="1:8" x14ac:dyDescent="0.25">
      <c r="A165" s="55">
        <v>36595</v>
      </c>
      <c r="B165" s="53">
        <f>Supply_Table!B165</f>
        <v>56.3</v>
      </c>
      <c r="C165" s="53">
        <f>Supply_Table!C165</f>
        <v>87.9</v>
      </c>
      <c r="D165" s="53">
        <f>Supply_Table!D165</f>
        <v>75.099999999999994</v>
      </c>
      <c r="E165" s="53">
        <f>Supply_Table!E165</f>
        <v>0</v>
      </c>
      <c r="F165" s="53">
        <f>Supply_Table!F165</f>
        <v>3.3</v>
      </c>
      <c r="G165" s="53">
        <f t="shared" si="4"/>
        <v>222.6</v>
      </c>
      <c r="H165">
        <f t="shared" si="5"/>
        <v>124</v>
      </c>
    </row>
    <row r="166" spans="1:8" x14ac:dyDescent="0.25">
      <c r="A166" s="55">
        <v>36596</v>
      </c>
      <c r="B166" s="53">
        <f>Supply_Table!B166</f>
        <v>65</v>
      </c>
      <c r="C166" s="53">
        <f>Supply_Table!C166</f>
        <v>86.9</v>
      </c>
      <c r="D166" s="53">
        <f>Supply_Table!D166</f>
        <v>79.400000000000006</v>
      </c>
      <c r="E166" s="53">
        <f>Supply_Table!E166</f>
        <v>0</v>
      </c>
      <c r="F166" s="53">
        <f>Supply_Table!F166</f>
        <v>17.7</v>
      </c>
      <c r="G166" s="53">
        <f t="shared" si="4"/>
        <v>249</v>
      </c>
      <c r="H166">
        <f t="shared" si="5"/>
        <v>78</v>
      </c>
    </row>
    <row r="167" spans="1:8" x14ac:dyDescent="0.25">
      <c r="A167" s="55">
        <v>36597</v>
      </c>
      <c r="B167" s="53">
        <f>Supply_Table!B167</f>
        <v>65.599999999999994</v>
      </c>
      <c r="C167" s="53">
        <f>Supply_Table!C167</f>
        <v>85.5</v>
      </c>
      <c r="D167" s="53">
        <f>Supply_Table!D167</f>
        <v>86.300000000000011</v>
      </c>
      <c r="E167" s="53">
        <f>Supply_Table!E167</f>
        <v>0</v>
      </c>
      <c r="F167" s="53">
        <f>Supply_Table!F167</f>
        <v>40.5</v>
      </c>
      <c r="G167" s="53">
        <f t="shared" si="4"/>
        <v>277.89999999999998</v>
      </c>
      <c r="H167">
        <f t="shared" si="5"/>
        <v>54</v>
      </c>
    </row>
    <row r="168" spans="1:8" x14ac:dyDescent="0.25">
      <c r="A168" s="55">
        <v>36598</v>
      </c>
      <c r="B168" s="53">
        <f>Supply_Table!B168</f>
        <v>67.400000000000006</v>
      </c>
      <c r="C168" s="53">
        <f>Supply_Table!C168</f>
        <v>89.8</v>
      </c>
      <c r="D168" s="53">
        <f>Supply_Table!D168</f>
        <v>96.100000000000009</v>
      </c>
      <c r="E168" s="53">
        <f>Supply_Table!E168</f>
        <v>0</v>
      </c>
      <c r="F168" s="53">
        <f>Supply_Table!F168</f>
        <v>50.6</v>
      </c>
      <c r="G168" s="53">
        <f t="shared" si="4"/>
        <v>303.90000000000003</v>
      </c>
      <c r="H168">
        <f t="shared" si="5"/>
        <v>30</v>
      </c>
    </row>
    <row r="169" spans="1:8" x14ac:dyDescent="0.25">
      <c r="A169" s="55">
        <v>36599</v>
      </c>
      <c r="B169" s="53">
        <f>Supply_Table!B169</f>
        <v>69</v>
      </c>
      <c r="C169" s="53">
        <f>Supply_Table!C169</f>
        <v>87.59999999999998</v>
      </c>
      <c r="D169" s="53">
        <f>Supply_Table!D169</f>
        <v>88.600000000000009</v>
      </c>
      <c r="E169" s="53">
        <f>Supply_Table!E169</f>
        <v>0</v>
      </c>
      <c r="F169" s="53">
        <f>Supply_Table!F169</f>
        <v>38.6</v>
      </c>
      <c r="G169" s="53">
        <f t="shared" si="4"/>
        <v>283.8</v>
      </c>
      <c r="H169">
        <f t="shared" si="5"/>
        <v>47</v>
      </c>
    </row>
    <row r="170" spans="1:8" x14ac:dyDescent="0.25">
      <c r="A170" s="55">
        <v>36600</v>
      </c>
      <c r="B170" s="53">
        <f>Supply_Table!B170</f>
        <v>51.3</v>
      </c>
      <c r="C170" s="53">
        <f>Supply_Table!C170</f>
        <v>86.699999999999989</v>
      </c>
      <c r="D170" s="53">
        <f>Supply_Table!D170</f>
        <v>80.5</v>
      </c>
      <c r="E170" s="53">
        <f>Supply_Table!E170</f>
        <v>1.3</v>
      </c>
      <c r="F170" s="53">
        <f>Supply_Table!F170</f>
        <v>21.8</v>
      </c>
      <c r="G170" s="53">
        <f t="shared" si="4"/>
        <v>241.60000000000002</v>
      </c>
      <c r="H170">
        <f t="shared" si="5"/>
        <v>88</v>
      </c>
    </row>
    <row r="171" spans="1:8" x14ac:dyDescent="0.25">
      <c r="A171" s="55">
        <v>36601</v>
      </c>
      <c r="B171" s="53">
        <f>Supply_Table!B171</f>
        <v>51.2</v>
      </c>
      <c r="C171" s="53">
        <f>Supply_Table!C171</f>
        <v>88.500000000000014</v>
      </c>
      <c r="D171" s="53">
        <f>Supply_Table!D171</f>
        <v>80.899999999999991</v>
      </c>
      <c r="E171" s="53">
        <f>Supply_Table!E171</f>
        <v>1.8</v>
      </c>
      <c r="F171" s="53">
        <f>Supply_Table!F171</f>
        <v>15.7</v>
      </c>
      <c r="G171" s="53">
        <f t="shared" si="4"/>
        <v>238.10000000000002</v>
      </c>
      <c r="H171">
        <f t="shared" si="5"/>
        <v>96</v>
      </c>
    </row>
    <row r="172" spans="1:8" x14ac:dyDescent="0.25">
      <c r="A172" s="55">
        <v>36602</v>
      </c>
      <c r="B172" s="53">
        <f>Supply_Table!B172</f>
        <v>70.900000000000006</v>
      </c>
      <c r="C172" s="53">
        <f>Supply_Table!C172</f>
        <v>86.4</v>
      </c>
      <c r="D172" s="53">
        <f>Supply_Table!D172</f>
        <v>82</v>
      </c>
      <c r="E172" s="53">
        <f>Supply_Table!E172</f>
        <v>4.3</v>
      </c>
      <c r="F172" s="53">
        <f>Supply_Table!F172</f>
        <v>18.5</v>
      </c>
      <c r="G172" s="53">
        <f t="shared" si="4"/>
        <v>262.10000000000002</v>
      </c>
      <c r="H172">
        <f t="shared" si="5"/>
        <v>70</v>
      </c>
    </row>
    <row r="173" spans="1:8" x14ac:dyDescent="0.25">
      <c r="A173" s="55">
        <v>36603</v>
      </c>
      <c r="B173" s="53">
        <f>Supply_Table!B173</f>
        <v>65.099999999999994</v>
      </c>
      <c r="C173" s="53">
        <f>Supply_Table!C173</f>
        <v>83.7</v>
      </c>
      <c r="D173" s="53">
        <f>Supply_Table!D173</f>
        <v>76.7</v>
      </c>
      <c r="E173" s="53">
        <f>Supply_Table!E173</f>
        <v>1</v>
      </c>
      <c r="F173" s="53">
        <f>Supply_Table!F173</f>
        <v>10.199999999999999</v>
      </c>
      <c r="G173" s="53">
        <f t="shared" si="4"/>
        <v>236.7</v>
      </c>
      <c r="H173">
        <f t="shared" si="5"/>
        <v>99</v>
      </c>
    </row>
    <row r="174" spans="1:8" x14ac:dyDescent="0.25">
      <c r="A174" s="55">
        <v>36604</v>
      </c>
      <c r="B174" s="53">
        <f>Supply_Table!B174</f>
        <v>60.5</v>
      </c>
      <c r="C174" s="53">
        <f>Supply_Table!C174</f>
        <v>80.5</v>
      </c>
      <c r="D174" s="53">
        <f>Supply_Table!D174</f>
        <v>82.9</v>
      </c>
      <c r="E174" s="53">
        <f>Supply_Table!E174</f>
        <v>0</v>
      </c>
      <c r="F174" s="53">
        <f>Supply_Table!F174</f>
        <v>16.100000000000001</v>
      </c>
      <c r="G174" s="53">
        <f t="shared" si="4"/>
        <v>240</v>
      </c>
      <c r="H174">
        <f t="shared" si="5"/>
        <v>93</v>
      </c>
    </row>
    <row r="175" spans="1:8" x14ac:dyDescent="0.25">
      <c r="A175" s="55">
        <v>36605</v>
      </c>
      <c r="B175" s="53">
        <f>Supply_Table!B175</f>
        <v>54.8</v>
      </c>
      <c r="C175" s="53">
        <f>Supply_Table!C175</f>
        <v>81.700000000000017</v>
      </c>
      <c r="D175" s="53">
        <f>Supply_Table!D175</f>
        <v>75.599999999999994</v>
      </c>
      <c r="E175" s="53">
        <f>Supply_Table!E175</f>
        <v>0</v>
      </c>
      <c r="F175" s="53">
        <f>Supply_Table!F175</f>
        <v>3.8</v>
      </c>
      <c r="G175" s="53">
        <f t="shared" si="4"/>
        <v>215.9</v>
      </c>
      <c r="H175">
        <f t="shared" si="5"/>
        <v>133</v>
      </c>
    </row>
    <row r="176" spans="1:8" x14ac:dyDescent="0.25">
      <c r="A176" s="55">
        <v>36606</v>
      </c>
      <c r="B176" s="53">
        <f>Supply_Table!B176</f>
        <v>54.8</v>
      </c>
      <c r="C176" s="53">
        <f>Supply_Table!C176</f>
        <v>80.699999999999989</v>
      </c>
      <c r="D176" s="53">
        <f>Supply_Table!D176</f>
        <v>76.5</v>
      </c>
      <c r="E176" s="53">
        <f>Supply_Table!E176</f>
        <v>0</v>
      </c>
      <c r="F176" s="53">
        <f>Supply_Table!F176</f>
        <v>3.6</v>
      </c>
      <c r="G176" s="53">
        <f t="shared" si="4"/>
        <v>215.6</v>
      </c>
      <c r="H176">
        <f t="shared" si="5"/>
        <v>134</v>
      </c>
    </row>
    <row r="177" spans="1:8" x14ac:dyDescent="0.25">
      <c r="A177" s="55">
        <v>36607</v>
      </c>
      <c r="B177" s="53">
        <f>Supply_Table!B177</f>
        <v>38.6</v>
      </c>
      <c r="C177" s="53">
        <f>Supply_Table!C177</f>
        <v>83</v>
      </c>
      <c r="D177" s="53">
        <f>Supply_Table!D177</f>
        <v>77.099999999999994</v>
      </c>
      <c r="E177" s="53">
        <f>Supply_Table!E177</f>
        <v>0.3</v>
      </c>
      <c r="F177" s="53">
        <f>Supply_Table!F177</f>
        <v>3.5</v>
      </c>
      <c r="G177" s="53">
        <f t="shared" si="4"/>
        <v>202.5</v>
      </c>
      <c r="H177">
        <f t="shared" si="5"/>
        <v>147</v>
      </c>
    </row>
    <row r="178" spans="1:8" x14ac:dyDescent="0.25">
      <c r="A178" s="55">
        <v>36608</v>
      </c>
      <c r="B178" s="53">
        <f>Supply_Table!B178</f>
        <v>38.5</v>
      </c>
      <c r="C178" s="53">
        <f>Supply_Table!C178</f>
        <v>86.199999999999989</v>
      </c>
      <c r="D178" s="53">
        <f>Supply_Table!D178</f>
        <v>78.800000000000011</v>
      </c>
      <c r="E178" s="53">
        <f>Supply_Table!E178</f>
        <v>0.3</v>
      </c>
      <c r="F178" s="53">
        <f>Supply_Table!F178</f>
        <v>3.4</v>
      </c>
      <c r="G178" s="53">
        <f t="shared" si="4"/>
        <v>207.20000000000002</v>
      </c>
      <c r="H178">
        <f t="shared" si="5"/>
        <v>144</v>
      </c>
    </row>
    <row r="179" spans="1:8" x14ac:dyDescent="0.25">
      <c r="A179" s="55">
        <v>36609</v>
      </c>
      <c r="B179" s="53">
        <f>Supply_Table!B179</f>
        <v>50.3</v>
      </c>
      <c r="C179" s="53">
        <f>Supply_Table!C179</f>
        <v>87.7</v>
      </c>
      <c r="D179" s="53">
        <f>Supply_Table!D179</f>
        <v>75.7</v>
      </c>
      <c r="E179" s="53">
        <f>Supply_Table!E179</f>
        <v>0.3</v>
      </c>
      <c r="F179" s="53">
        <f>Supply_Table!F179</f>
        <v>3.5</v>
      </c>
      <c r="G179" s="53">
        <f t="shared" si="4"/>
        <v>217.5</v>
      </c>
      <c r="H179">
        <f t="shared" si="5"/>
        <v>130</v>
      </c>
    </row>
    <row r="180" spans="1:8" x14ac:dyDescent="0.25">
      <c r="A180" s="55">
        <v>36610</v>
      </c>
      <c r="B180" s="53">
        <f>Supply_Table!B180</f>
        <v>44.6</v>
      </c>
      <c r="C180" s="53">
        <f>Supply_Table!C180</f>
        <v>86.2</v>
      </c>
      <c r="D180" s="53">
        <f>Supply_Table!D180</f>
        <v>78.100000000000009</v>
      </c>
      <c r="E180" s="53">
        <f>Supply_Table!E180</f>
        <v>0.4</v>
      </c>
      <c r="F180" s="53">
        <f>Supply_Table!F180</f>
        <v>3.9</v>
      </c>
      <c r="G180" s="53">
        <f t="shared" si="4"/>
        <v>213.20000000000005</v>
      </c>
      <c r="H180">
        <f t="shared" si="5"/>
        <v>137</v>
      </c>
    </row>
    <row r="181" spans="1:8" x14ac:dyDescent="0.25">
      <c r="A181" s="55">
        <v>36611</v>
      </c>
      <c r="B181" s="53">
        <f>Supply_Table!B181</f>
        <v>43.5</v>
      </c>
      <c r="C181" s="53">
        <f>Supply_Table!C181</f>
        <v>87.1</v>
      </c>
      <c r="D181" s="53">
        <f>Supply_Table!D181</f>
        <v>73.5</v>
      </c>
      <c r="E181" s="53">
        <f>Supply_Table!E181</f>
        <v>0.4</v>
      </c>
      <c r="F181" s="53">
        <f>Supply_Table!F181</f>
        <v>3.9</v>
      </c>
      <c r="G181" s="53">
        <f t="shared" si="4"/>
        <v>208.4</v>
      </c>
      <c r="H181">
        <f t="shared" si="5"/>
        <v>141.5</v>
      </c>
    </row>
    <row r="182" spans="1:8" x14ac:dyDescent="0.25">
      <c r="A182" s="55">
        <v>36612</v>
      </c>
      <c r="B182" s="53">
        <f>Supply_Table!B182</f>
        <v>44.4</v>
      </c>
      <c r="C182" s="53">
        <f>Supply_Table!C182</f>
        <v>84.8</v>
      </c>
      <c r="D182" s="53">
        <f>Supply_Table!D182</f>
        <v>70.8</v>
      </c>
      <c r="E182" s="53">
        <f>Supply_Table!E182</f>
        <v>0.3</v>
      </c>
      <c r="F182" s="53">
        <f>Supply_Table!F182</f>
        <v>3.1</v>
      </c>
      <c r="G182" s="53">
        <f t="shared" si="4"/>
        <v>203.4</v>
      </c>
      <c r="H182">
        <f t="shared" si="5"/>
        <v>146</v>
      </c>
    </row>
    <row r="183" spans="1:8" x14ac:dyDescent="0.25">
      <c r="A183" s="55">
        <v>36613</v>
      </c>
      <c r="B183" s="53">
        <f>Supply_Table!B183</f>
        <v>42.3</v>
      </c>
      <c r="C183" s="53">
        <f>Supply_Table!C183</f>
        <v>81.41</v>
      </c>
      <c r="D183" s="53">
        <f>Supply_Table!D183</f>
        <v>80.289999999999992</v>
      </c>
      <c r="E183" s="53">
        <f>Supply_Table!E183</f>
        <v>0</v>
      </c>
      <c r="F183" s="53">
        <f>Supply_Table!F183</f>
        <v>3.8</v>
      </c>
      <c r="G183" s="53">
        <f t="shared" si="4"/>
        <v>207.8</v>
      </c>
      <c r="H183">
        <f t="shared" si="5"/>
        <v>143</v>
      </c>
    </row>
    <row r="184" spans="1:8" x14ac:dyDescent="0.25">
      <c r="A184" s="55">
        <v>36614</v>
      </c>
      <c r="B184" s="53">
        <f>Supply_Table!B184</f>
        <v>36.700000000000003</v>
      </c>
      <c r="C184" s="53">
        <f>Supply_Table!C184</f>
        <v>82.800000000000011</v>
      </c>
      <c r="D184" s="53">
        <f>Supply_Table!D184</f>
        <v>69.099999999999994</v>
      </c>
      <c r="E184" s="53">
        <f>Supply_Table!E184</f>
        <v>0</v>
      </c>
      <c r="F184" s="53">
        <f>Supply_Table!F184</f>
        <v>3.7</v>
      </c>
      <c r="G184" s="53">
        <f t="shared" si="4"/>
        <v>192.3</v>
      </c>
      <c r="H184">
        <f t="shared" si="5"/>
        <v>156</v>
      </c>
    </row>
    <row r="185" spans="1:8" x14ac:dyDescent="0.25">
      <c r="A185" s="55">
        <v>36615</v>
      </c>
      <c r="B185" s="53">
        <f>Supply_Table!B185</f>
        <v>36.799999999999997</v>
      </c>
      <c r="C185" s="53">
        <f>Supply_Table!C185</f>
        <v>84.21</v>
      </c>
      <c r="D185" s="53">
        <f>Supply_Table!D185</f>
        <v>71.989999999999995</v>
      </c>
      <c r="E185" s="53">
        <f>Supply_Table!E185</f>
        <v>0</v>
      </c>
      <c r="F185" s="53">
        <f>Supply_Table!F185</f>
        <v>3.8</v>
      </c>
      <c r="G185" s="53">
        <f t="shared" si="4"/>
        <v>196.8</v>
      </c>
      <c r="H185">
        <f t="shared" si="5"/>
        <v>151</v>
      </c>
    </row>
    <row r="186" spans="1:8" x14ac:dyDescent="0.25">
      <c r="A186" s="55">
        <v>36616</v>
      </c>
      <c r="B186" s="53">
        <f>Supply_Table!B186</f>
        <v>37.200000000000003</v>
      </c>
      <c r="C186" s="53">
        <f>Supply_Table!C186</f>
        <v>85.61</v>
      </c>
      <c r="D186" s="53">
        <f>Supply_Table!D186</f>
        <v>72.89</v>
      </c>
      <c r="E186" s="53">
        <f>Supply_Table!E186</f>
        <v>0</v>
      </c>
      <c r="F186" s="53">
        <f>Supply_Table!F186</f>
        <v>3.9</v>
      </c>
      <c r="G186" s="53">
        <f t="shared" si="4"/>
        <v>199.6</v>
      </c>
      <c r="H186">
        <f t="shared" si="5"/>
        <v>149</v>
      </c>
    </row>
    <row r="262" spans="1:7" x14ac:dyDescent="0.25">
      <c r="A262" t="s">
        <v>44</v>
      </c>
    </row>
    <row r="263" spans="1:7" x14ac:dyDescent="0.25">
      <c r="B263" t="s">
        <v>24</v>
      </c>
      <c r="C263" t="s">
        <v>24</v>
      </c>
      <c r="D263" t="s">
        <v>24</v>
      </c>
      <c r="E263" t="s">
        <v>24</v>
      </c>
      <c r="F263" t="s">
        <v>24</v>
      </c>
      <c r="G263" t="s">
        <v>24</v>
      </c>
    </row>
    <row r="264" spans="1:7" x14ac:dyDescent="0.25">
      <c r="A264" s="16">
        <v>36434</v>
      </c>
      <c r="B264" s="97">
        <v>0</v>
      </c>
      <c r="C264" s="97">
        <v>86.6</v>
      </c>
      <c r="D264" s="97">
        <v>58.5</v>
      </c>
      <c r="E264" s="97">
        <v>7.2</v>
      </c>
      <c r="F264" s="97">
        <v>29.7</v>
      </c>
      <c r="G264" s="97">
        <v>0.182</v>
      </c>
    </row>
    <row r="265" spans="1:7" x14ac:dyDescent="0.25">
      <c r="A265" s="16">
        <v>36435</v>
      </c>
      <c r="B265" s="97">
        <v>0</v>
      </c>
      <c r="C265" s="97">
        <v>87</v>
      </c>
      <c r="D265" s="97">
        <v>52.5</v>
      </c>
      <c r="E265" s="97">
        <v>4.4000000000000004</v>
      </c>
      <c r="F265" s="97">
        <v>30.2</v>
      </c>
      <c r="G265" s="97">
        <v>0.35610000000000003</v>
      </c>
    </row>
    <row r="266" spans="1:7" x14ac:dyDescent="0.25">
      <c r="A266" s="16">
        <v>36436</v>
      </c>
      <c r="B266" s="97">
        <v>0</v>
      </c>
      <c r="C266" s="97">
        <v>86.800000000000011</v>
      </c>
      <c r="D266" s="97">
        <v>63.099999999999994</v>
      </c>
      <c r="E266" s="97">
        <v>0</v>
      </c>
      <c r="F266" s="97">
        <v>30.1</v>
      </c>
      <c r="G266" s="97">
        <v>0.53610000000000002</v>
      </c>
    </row>
    <row r="267" spans="1:7" x14ac:dyDescent="0.25">
      <c r="A267" s="16">
        <v>36437</v>
      </c>
      <c r="B267" s="97">
        <v>0</v>
      </c>
      <c r="C267" s="97">
        <v>84.6</v>
      </c>
      <c r="D267" s="97">
        <v>63.800000000000004</v>
      </c>
      <c r="E267" s="97">
        <v>0</v>
      </c>
      <c r="F267" s="97">
        <v>30.1</v>
      </c>
      <c r="G267" s="97">
        <v>0.71460000000000001</v>
      </c>
    </row>
    <row r="268" spans="1:7" x14ac:dyDescent="0.25">
      <c r="A268" s="16">
        <v>36438</v>
      </c>
      <c r="B268" s="97">
        <v>0</v>
      </c>
      <c r="C268" s="97">
        <v>85.3</v>
      </c>
      <c r="D268" s="97">
        <v>63.7</v>
      </c>
      <c r="E268" s="97">
        <v>0</v>
      </c>
      <c r="F268" s="97">
        <v>14.5</v>
      </c>
      <c r="G268" s="97">
        <v>0.87809999999999999</v>
      </c>
    </row>
    <row r="269" spans="1:7" x14ac:dyDescent="0.25">
      <c r="A269" s="16">
        <v>36439</v>
      </c>
      <c r="B269" s="97">
        <v>0</v>
      </c>
      <c r="C269" s="97">
        <v>88.2</v>
      </c>
      <c r="D269" s="97">
        <v>66.7</v>
      </c>
      <c r="E269" s="97">
        <v>0</v>
      </c>
      <c r="F269" s="97">
        <v>12.5</v>
      </c>
      <c r="G269" s="97">
        <v>1.0455000000000001</v>
      </c>
    </row>
    <row r="270" spans="1:7" x14ac:dyDescent="0.25">
      <c r="A270" s="16">
        <v>36440</v>
      </c>
      <c r="B270" s="97">
        <v>0</v>
      </c>
      <c r="C270" s="97">
        <v>88.300000000000011</v>
      </c>
      <c r="D270" s="97">
        <v>70.099999999999994</v>
      </c>
      <c r="E270" s="97">
        <v>0</v>
      </c>
      <c r="F270" s="97">
        <v>12.4</v>
      </c>
      <c r="G270" s="97">
        <v>1.2162999999999997</v>
      </c>
    </row>
    <row r="271" spans="1:7" x14ac:dyDescent="0.25">
      <c r="A271" s="16">
        <v>36441</v>
      </c>
      <c r="B271" s="97">
        <v>0.1</v>
      </c>
      <c r="C271" s="97">
        <v>90.6</v>
      </c>
      <c r="D271" s="97">
        <v>75.099999999999994</v>
      </c>
      <c r="E271" s="97">
        <v>0</v>
      </c>
      <c r="F271" s="97">
        <v>9.1</v>
      </c>
      <c r="G271" s="97">
        <v>1.3911999999999998</v>
      </c>
    </row>
    <row r="272" spans="1:7" x14ac:dyDescent="0.25">
      <c r="A272" s="16">
        <v>36442</v>
      </c>
      <c r="B272" s="97">
        <v>0</v>
      </c>
      <c r="C272" s="97">
        <v>92.899999999999991</v>
      </c>
      <c r="D272" s="97">
        <v>71.2</v>
      </c>
      <c r="E272" s="97">
        <v>0</v>
      </c>
      <c r="F272" s="97">
        <v>9</v>
      </c>
      <c r="G272" s="97">
        <v>1.5642999999999998</v>
      </c>
    </row>
    <row r="273" spans="1:7" x14ac:dyDescent="0.25">
      <c r="A273" s="16">
        <v>36443</v>
      </c>
      <c r="B273" s="97">
        <v>0</v>
      </c>
      <c r="C273" s="97">
        <v>92.40000000000002</v>
      </c>
      <c r="D273" s="97">
        <v>73.899999999999991</v>
      </c>
      <c r="E273" s="97">
        <v>4.0999999999999996</v>
      </c>
      <c r="F273" s="97">
        <v>8.9</v>
      </c>
      <c r="G273" s="97">
        <v>1.7435999999999996</v>
      </c>
    </row>
    <row r="274" spans="1:7" x14ac:dyDescent="0.25">
      <c r="A274" s="16">
        <v>36444</v>
      </c>
      <c r="B274" s="97">
        <v>0</v>
      </c>
      <c r="C274" s="97">
        <v>90.600000000000009</v>
      </c>
      <c r="D274" s="97">
        <v>77.3</v>
      </c>
      <c r="E274" s="97">
        <v>23</v>
      </c>
      <c r="F274" s="97">
        <v>8.9</v>
      </c>
      <c r="G274" s="97">
        <v>1.9433999999999998</v>
      </c>
    </row>
    <row r="275" spans="1:7" x14ac:dyDescent="0.25">
      <c r="A275" s="16">
        <v>36445</v>
      </c>
      <c r="B275" s="97">
        <v>0</v>
      </c>
      <c r="C275" s="97">
        <v>90.6</v>
      </c>
      <c r="D275" s="97">
        <v>70.599999999999994</v>
      </c>
      <c r="E275" s="97">
        <v>0</v>
      </c>
      <c r="F275" s="97">
        <v>21.4</v>
      </c>
      <c r="G275" s="97">
        <v>2.1259999999999994</v>
      </c>
    </row>
    <row r="276" spans="1:7" x14ac:dyDescent="0.25">
      <c r="A276" s="16">
        <v>36446</v>
      </c>
      <c r="B276" s="97">
        <v>0.3</v>
      </c>
      <c r="C276" s="97">
        <v>89.399999999999991</v>
      </c>
      <c r="D276" s="97">
        <v>76.100000000000009</v>
      </c>
      <c r="E276" s="97">
        <v>27.8</v>
      </c>
      <c r="F276" s="97">
        <v>21.4</v>
      </c>
      <c r="G276" s="97">
        <v>2.3410000000000002</v>
      </c>
    </row>
    <row r="277" spans="1:7" x14ac:dyDescent="0.25">
      <c r="A277" s="16">
        <v>36447</v>
      </c>
      <c r="B277" s="97">
        <v>0</v>
      </c>
      <c r="C277" s="97">
        <v>86.399999999999991</v>
      </c>
      <c r="D277" s="97">
        <v>79.8</v>
      </c>
      <c r="E277" s="97">
        <v>33.799999999999997</v>
      </c>
      <c r="F277" s="97">
        <v>35.1</v>
      </c>
      <c r="G277" s="97">
        <v>2.5761000000000003</v>
      </c>
    </row>
    <row r="278" spans="1:7" x14ac:dyDescent="0.25">
      <c r="A278" s="16">
        <v>36448</v>
      </c>
      <c r="B278" s="97">
        <v>0</v>
      </c>
      <c r="C278" s="97">
        <v>84.81</v>
      </c>
      <c r="D278" s="97">
        <v>81.59</v>
      </c>
      <c r="E278" s="97">
        <v>5.3</v>
      </c>
      <c r="F278" s="97">
        <v>7.6</v>
      </c>
      <c r="G278" s="97">
        <v>2.7554000000000003</v>
      </c>
    </row>
    <row r="279" spans="1:7" x14ac:dyDescent="0.25">
      <c r="A279" s="16">
        <v>36449</v>
      </c>
      <c r="B279" s="97">
        <v>0</v>
      </c>
      <c r="C279" s="97">
        <v>84.01</v>
      </c>
      <c r="D279" s="97">
        <v>82.99</v>
      </c>
      <c r="E279" s="97">
        <v>0</v>
      </c>
      <c r="F279" s="97">
        <v>10.8</v>
      </c>
      <c r="G279" s="97">
        <v>2.9331999999999998</v>
      </c>
    </row>
    <row r="280" spans="1:7" x14ac:dyDescent="0.25">
      <c r="A280" s="16">
        <v>36450</v>
      </c>
      <c r="B280" s="97">
        <v>0</v>
      </c>
      <c r="C280" s="97">
        <v>79.41</v>
      </c>
      <c r="D280" s="97">
        <v>80.59</v>
      </c>
      <c r="E280" s="97">
        <v>0</v>
      </c>
      <c r="F280" s="97">
        <v>8.8000000000000007</v>
      </c>
      <c r="G280" s="97">
        <v>3.1019999999999999</v>
      </c>
    </row>
    <row r="281" spans="1:7" x14ac:dyDescent="0.25">
      <c r="A281" s="16">
        <v>36451</v>
      </c>
      <c r="B281" s="97">
        <v>0</v>
      </c>
      <c r="C281" s="97">
        <v>80.81</v>
      </c>
      <c r="D281" s="97">
        <v>78.490000000000009</v>
      </c>
      <c r="E281" s="97">
        <v>0</v>
      </c>
      <c r="F281" s="97">
        <v>8.8000000000000007</v>
      </c>
      <c r="G281" s="97">
        <v>3.2700999999999998</v>
      </c>
    </row>
    <row r="282" spans="1:7" x14ac:dyDescent="0.25">
      <c r="A282" s="16">
        <v>36452</v>
      </c>
      <c r="B282" s="97">
        <v>0</v>
      </c>
      <c r="C282" s="97">
        <v>85.9</v>
      </c>
      <c r="D282" s="97">
        <v>84.9</v>
      </c>
      <c r="E282" s="97">
        <v>0</v>
      </c>
      <c r="F282" s="97">
        <v>7.3</v>
      </c>
      <c r="G282" s="97">
        <v>3.4482000000000004</v>
      </c>
    </row>
    <row r="283" spans="1:7" x14ac:dyDescent="0.25">
      <c r="A283" s="16">
        <v>36453</v>
      </c>
      <c r="B283" s="97">
        <v>0.1</v>
      </c>
      <c r="C283" s="97">
        <v>87.300000000000011</v>
      </c>
      <c r="D283" s="97">
        <v>84.1</v>
      </c>
      <c r="E283" s="97">
        <v>0</v>
      </c>
      <c r="F283" s="97">
        <v>7.3</v>
      </c>
      <c r="G283" s="97">
        <v>3.6269999999999998</v>
      </c>
    </row>
    <row r="284" spans="1:7" x14ac:dyDescent="0.25">
      <c r="A284" s="16">
        <v>36454</v>
      </c>
      <c r="B284" s="97">
        <v>0</v>
      </c>
      <c r="C284" s="97">
        <v>81.099999999999994</v>
      </c>
      <c r="D284" s="97">
        <v>89.5</v>
      </c>
      <c r="E284" s="97">
        <v>0</v>
      </c>
      <c r="F284" s="97">
        <v>8.8000000000000007</v>
      </c>
      <c r="G284" s="97">
        <v>3.8064</v>
      </c>
    </row>
    <row r="285" spans="1:7" x14ac:dyDescent="0.25">
      <c r="A285" s="16">
        <v>36455</v>
      </c>
      <c r="B285" s="97">
        <v>0</v>
      </c>
      <c r="C285" s="97">
        <v>80.900000000000006</v>
      </c>
      <c r="D285" s="97">
        <v>91</v>
      </c>
      <c r="E285" s="97">
        <v>1.7</v>
      </c>
      <c r="F285" s="97">
        <v>5.6</v>
      </c>
      <c r="G285" s="97">
        <v>3.9856000000000003</v>
      </c>
    </row>
    <row r="286" spans="1:7" x14ac:dyDescent="0.25">
      <c r="A286" s="16">
        <v>36456</v>
      </c>
      <c r="B286" s="97">
        <v>0</v>
      </c>
      <c r="C286" s="97">
        <v>84.9</v>
      </c>
      <c r="D286" s="97">
        <v>86.6</v>
      </c>
      <c r="E286" s="97">
        <v>0</v>
      </c>
      <c r="F286" s="97">
        <v>5.0999999999999996</v>
      </c>
      <c r="G286" s="97">
        <v>4.1621999999999995</v>
      </c>
    </row>
    <row r="287" spans="1:7" x14ac:dyDescent="0.25">
      <c r="A287" s="16">
        <v>36457</v>
      </c>
      <c r="B287" s="97">
        <v>0.8</v>
      </c>
      <c r="C287" s="97">
        <v>84.700000000000017</v>
      </c>
      <c r="D287" s="97">
        <v>88.199999999999989</v>
      </c>
      <c r="E287" s="97">
        <v>0</v>
      </c>
      <c r="F287" s="97">
        <v>5.0999999999999996</v>
      </c>
      <c r="G287" s="97">
        <v>4.3410000000000002</v>
      </c>
    </row>
    <row r="288" spans="1:7" x14ac:dyDescent="0.25">
      <c r="A288" s="16">
        <v>36458</v>
      </c>
      <c r="B288" s="97">
        <v>0</v>
      </c>
      <c r="C288" s="97">
        <v>84.200000000000017</v>
      </c>
      <c r="D288" s="97">
        <v>92.6</v>
      </c>
      <c r="E288" s="97">
        <v>0</v>
      </c>
      <c r="F288" s="97">
        <v>9.4</v>
      </c>
      <c r="G288" s="97">
        <v>4.5271999999999997</v>
      </c>
    </row>
    <row r="289" spans="1:7" x14ac:dyDescent="0.25">
      <c r="A289" s="16">
        <v>36459</v>
      </c>
      <c r="B289" s="97">
        <v>0.7</v>
      </c>
      <c r="C289" s="97">
        <v>77.5</v>
      </c>
      <c r="D289" s="97">
        <v>92.9</v>
      </c>
      <c r="E289" s="97">
        <v>0</v>
      </c>
      <c r="F289" s="97">
        <v>9.1</v>
      </c>
      <c r="G289" s="97">
        <v>4.7073999999999998</v>
      </c>
    </row>
    <row r="290" spans="1:7" x14ac:dyDescent="0.25">
      <c r="A290" s="16">
        <v>36460</v>
      </c>
      <c r="B290" s="97">
        <v>0.6</v>
      </c>
      <c r="C290" s="97">
        <v>87.9</v>
      </c>
      <c r="D290" s="97">
        <v>83.1</v>
      </c>
      <c r="E290" s="97">
        <v>0</v>
      </c>
      <c r="F290" s="97">
        <v>11.7</v>
      </c>
      <c r="G290" s="97">
        <v>4.8907000000000007</v>
      </c>
    </row>
    <row r="291" spans="1:7" x14ac:dyDescent="0.25">
      <c r="A291" s="16">
        <v>36461</v>
      </c>
      <c r="B291" s="97">
        <v>0.9</v>
      </c>
      <c r="C291" s="97">
        <v>82.3</v>
      </c>
      <c r="D291" s="97">
        <v>84.7</v>
      </c>
      <c r="E291" s="97">
        <v>0</v>
      </c>
      <c r="F291" s="97">
        <v>12.4</v>
      </c>
      <c r="G291" s="97">
        <v>5.0709999999999997</v>
      </c>
    </row>
    <row r="292" spans="1:7" x14ac:dyDescent="0.25">
      <c r="A292" s="16">
        <v>36462</v>
      </c>
      <c r="B292" s="97">
        <v>0.3</v>
      </c>
      <c r="C292" s="97">
        <v>84.199999999999989</v>
      </c>
      <c r="D292" s="97">
        <v>84</v>
      </c>
      <c r="E292" s="97">
        <v>9.9</v>
      </c>
      <c r="F292" s="97">
        <v>14.6</v>
      </c>
      <c r="G292" s="97">
        <v>5.2640000000000002</v>
      </c>
    </row>
    <row r="293" spans="1:7" x14ac:dyDescent="0.25">
      <c r="A293" s="16">
        <v>36463</v>
      </c>
      <c r="B293" s="97">
        <v>0</v>
      </c>
      <c r="C293" s="97">
        <v>88.6</v>
      </c>
      <c r="D293" s="97">
        <v>86.800000000000011</v>
      </c>
      <c r="E293" s="97">
        <v>5.2</v>
      </c>
      <c r="F293" s="97">
        <v>17</v>
      </c>
      <c r="G293" s="97">
        <v>5.4615999999999998</v>
      </c>
    </row>
    <row r="294" spans="1:7" x14ac:dyDescent="0.25">
      <c r="A294" s="16">
        <v>36464</v>
      </c>
      <c r="B294" s="97">
        <v>0</v>
      </c>
      <c r="C294" s="97">
        <v>87.700000000000017</v>
      </c>
      <c r="D294" s="97">
        <v>79.099999999999994</v>
      </c>
      <c r="E294" s="97">
        <v>3.4</v>
      </c>
      <c r="F294" s="97">
        <v>19.600000000000001</v>
      </c>
      <c r="G294" s="97">
        <v>5.6513999999999998</v>
      </c>
    </row>
    <row r="295" spans="1:7" x14ac:dyDescent="0.25">
      <c r="A295" s="16">
        <v>36465</v>
      </c>
      <c r="B295" s="97">
        <v>1.4</v>
      </c>
      <c r="C295" s="97">
        <v>86.399999999999977</v>
      </c>
      <c r="D295" s="97">
        <v>82.800000000000011</v>
      </c>
      <c r="E295" s="97">
        <v>4.0999999999999996</v>
      </c>
      <c r="F295" s="97">
        <v>22.1</v>
      </c>
      <c r="G295" s="97">
        <v>5.8481999999999994</v>
      </c>
    </row>
    <row r="296" spans="1:7" x14ac:dyDescent="0.25">
      <c r="A296" s="16">
        <v>36466</v>
      </c>
      <c r="B296" s="97">
        <v>0</v>
      </c>
      <c r="C296" s="97">
        <v>87.199999999999989</v>
      </c>
      <c r="D296" s="97">
        <v>88.9</v>
      </c>
      <c r="E296" s="97">
        <v>0</v>
      </c>
      <c r="F296" s="97">
        <v>20.399999999999999</v>
      </c>
      <c r="G296" s="97">
        <v>6.0446999999999997</v>
      </c>
    </row>
    <row r="297" spans="1:7" x14ac:dyDescent="0.25">
      <c r="A297" s="16">
        <v>36467</v>
      </c>
      <c r="B297" s="97">
        <v>1</v>
      </c>
      <c r="C297" s="97">
        <v>85.399999999999991</v>
      </c>
      <c r="D297" s="97">
        <v>89.7</v>
      </c>
      <c r="E297" s="97">
        <v>0</v>
      </c>
      <c r="F297" s="97">
        <v>20.5</v>
      </c>
      <c r="G297" s="97">
        <v>6.241299999999999</v>
      </c>
    </row>
    <row r="298" spans="1:7" x14ac:dyDescent="0.25">
      <c r="A298" s="16">
        <v>36468</v>
      </c>
      <c r="B298" s="97">
        <v>0</v>
      </c>
      <c r="C298" s="97">
        <v>75.099999999999994</v>
      </c>
      <c r="D298" s="97">
        <v>88.1</v>
      </c>
      <c r="E298" s="97">
        <v>29.9</v>
      </c>
      <c r="F298" s="97">
        <v>38</v>
      </c>
      <c r="G298" s="97">
        <v>6.4723999999999995</v>
      </c>
    </row>
    <row r="299" spans="1:7" x14ac:dyDescent="0.25">
      <c r="A299" s="16">
        <v>36469</v>
      </c>
      <c r="B299" s="97">
        <v>0.7</v>
      </c>
      <c r="C299" s="97">
        <v>72.7</v>
      </c>
      <c r="D299" s="97">
        <v>84.399999999999991</v>
      </c>
      <c r="E299" s="97">
        <v>34.799999999999997</v>
      </c>
      <c r="F299" s="97">
        <v>43.1</v>
      </c>
      <c r="G299" s="97">
        <v>6.7080999999999991</v>
      </c>
    </row>
    <row r="300" spans="1:7" x14ac:dyDescent="0.25">
      <c r="A300" s="16">
        <v>36470</v>
      </c>
      <c r="B300" s="97">
        <v>0</v>
      </c>
      <c r="C300" s="97">
        <v>70.599999999999994</v>
      </c>
      <c r="D300" s="97">
        <v>94.5</v>
      </c>
      <c r="E300" s="97">
        <v>27.8</v>
      </c>
      <c r="F300" s="97">
        <v>30.2</v>
      </c>
      <c r="G300" s="97">
        <v>6.9311999999999987</v>
      </c>
    </row>
    <row r="301" spans="1:7" x14ac:dyDescent="0.25">
      <c r="A301" s="16">
        <v>36471</v>
      </c>
      <c r="B301" s="97">
        <v>1.1000000000000001</v>
      </c>
      <c r="C301" s="97">
        <v>81.31</v>
      </c>
      <c r="D301" s="97">
        <v>98.389999999999986</v>
      </c>
      <c r="E301" s="97">
        <v>0</v>
      </c>
      <c r="F301" s="97">
        <v>34.299999999999997</v>
      </c>
      <c r="G301" s="97">
        <v>7.1462999999999992</v>
      </c>
    </row>
    <row r="302" spans="1:7" x14ac:dyDescent="0.25">
      <c r="A302" s="16">
        <v>36472</v>
      </c>
      <c r="B302" s="97">
        <v>0</v>
      </c>
      <c r="C302" s="97">
        <v>79.799999999999983</v>
      </c>
      <c r="D302" s="97">
        <v>101.9</v>
      </c>
      <c r="E302" s="97">
        <v>8.6999999999999993</v>
      </c>
      <c r="F302" s="97">
        <v>38.799999999999997</v>
      </c>
      <c r="G302" s="97">
        <v>7.3754999999999997</v>
      </c>
    </row>
    <row r="303" spans="1:7" x14ac:dyDescent="0.25">
      <c r="A303" s="16">
        <v>36473</v>
      </c>
      <c r="B303" s="97">
        <v>2.5</v>
      </c>
      <c r="C303" s="97">
        <v>84.899999999999991</v>
      </c>
      <c r="D303" s="97">
        <v>111.10000000000001</v>
      </c>
      <c r="E303" s="97">
        <v>4.5999999999999996</v>
      </c>
      <c r="F303" s="97">
        <v>22.1</v>
      </c>
      <c r="G303" s="97">
        <v>7.6006999999999998</v>
      </c>
    </row>
    <row r="304" spans="1:7" x14ac:dyDescent="0.25">
      <c r="A304" s="16">
        <v>36474</v>
      </c>
      <c r="B304" s="97">
        <v>2.1</v>
      </c>
      <c r="C304" s="97">
        <v>88.799999999999983</v>
      </c>
      <c r="D304" s="97">
        <v>110.4</v>
      </c>
      <c r="E304" s="97">
        <v>6.8</v>
      </c>
      <c r="F304" s="97">
        <v>21.4</v>
      </c>
      <c r="G304" s="97">
        <v>7.8301999999999996</v>
      </c>
    </row>
    <row r="305" spans="1:7" x14ac:dyDescent="0.25">
      <c r="A305" s="16">
        <v>36475</v>
      </c>
      <c r="B305" s="97">
        <v>2.4</v>
      </c>
      <c r="C305" s="97">
        <v>90.300000000000011</v>
      </c>
      <c r="D305" s="97">
        <v>110.5</v>
      </c>
      <c r="E305" s="97">
        <v>8.4</v>
      </c>
      <c r="F305" s="97">
        <v>16.399999999999999</v>
      </c>
      <c r="G305" s="97">
        <v>8.0581999999999994</v>
      </c>
    </row>
    <row r="306" spans="1:7" x14ac:dyDescent="0.25">
      <c r="A306" s="16">
        <v>36476</v>
      </c>
      <c r="B306" s="97">
        <v>6.7</v>
      </c>
      <c r="C306" s="97">
        <v>89.3</v>
      </c>
      <c r="D306" s="97">
        <v>110.7</v>
      </c>
      <c r="E306" s="97">
        <v>23</v>
      </c>
      <c r="F306" s="97">
        <v>23.8</v>
      </c>
      <c r="G306" s="97">
        <v>8.3116999999999983</v>
      </c>
    </row>
    <row r="307" spans="1:7" x14ac:dyDescent="0.25">
      <c r="A307" s="16">
        <v>36477</v>
      </c>
      <c r="B307" s="97">
        <v>7.5</v>
      </c>
      <c r="C307" s="97">
        <v>85</v>
      </c>
      <c r="D307" s="97">
        <v>111.19999999999999</v>
      </c>
      <c r="E307" s="97">
        <v>24.6</v>
      </c>
      <c r="F307" s="97">
        <v>20.399999999999999</v>
      </c>
      <c r="G307" s="97">
        <v>8.5604000000000013</v>
      </c>
    </row>
    <row r="308" spans="1:7" x14ac:dyDescent="0.25">
      <c r="A308" s="16">
        <v>36478</v>
      </c>
      <c r="B308" s="97">
        <v>4.5</v>
      </c>
      <c r="C308" s="97">
        <v>78.100000000000009</v>
      </c>
      <c r="D308" s="97">
        <v>111.2</v>
      </c>
      <c r="E308" s="97">
        <v>13.4</v>
      </c>
      <c r="F308" s="97">
        <v>30</v>
      </c>
      <c r="G308" s="97">
        <v>8.797600000000001</v>
      </c>
    </row>
    <row r="309" spans="1:7" x14ac:dyDescent="0.25">
      <c r="A309" s="16">
        <v>36479</v>
      </c>
      <c r="B309" s="97">
        <v>4.5999999999999996</v>
      </c>
      <c r="C309" s="97">
        <v>80.5</v>
      </c>
      <c r="D309" s="97">
        <v>110.9</v>
      </c>
      <c r="E309" s="97">
        <v>6.8</v>
      </c>
      <c r="F309" s="97">
        <v>35.5</v>
      </c>
      <c r="G309" s="97">
        <v>9.0358999999999998</v>
      </c>
    </row>
    <row r="310" spans="1:7" x14ac:dyDescent="0.25">
      <c r="A310" s="16">
        <v>36480</v>
      </c>
      <c r="B310" s="97">
        <v>0</v>
      </c>
      <c r="C310" s="97">
        <v>83.609999999999985</v>
      </c>
      <c r="D310" s="97">
        <v>100.49000000000001</v>
      </c>
      <c r="E310" s="97">
        <v>1</v>
      </c>
      <c r="F310" s="97">
        <v>37.299999999999997</v>
      </c>
      <c r="G310" s="97">
        <v>9.2582999999999984</v>
      </c>
    </row>
    <row r="311" spans="1:7" x14ac:dyDescent="0.25">
      <c r="A311" s="16">
        <v>36481</v>
      </c>
      <c r="B311" s="97">
        <v>1.1000000000000001</v>
      </c>
      <c r="C311" s="97">
        <v>85.509999999999991</v>
      </c>
      <c r="D311" s="97">
        <v>94.69</v>
      </c>
      <c r="E311" s="97">
        <v>2.8</v>
      </c>
      <c r="F311" s="97">
        <v>37.200000000000003</v>
      </c>
      <c r="G311" s="97">
        <v>9.4795999999999996</v>
      </c>
    </row>
    <row r="312" spans="1:7" x14ac:dyDescent="0.25">
      <c r="A312" s="16">
        <v>36482</v>
      </c>
      <c r="B312" s="97">
        <v>0.1</v>
      </c>
      <c r="C312" s="97">
        <v>83</v>
      </c>
      <c r="D312" s="97">
        <v>103.6</v>
      </c>
      <c r="E312" s="97">
        <v>16.600000000000001</v>
      </c>
      <c r="F312" s="97">
        <v>67.900000000000006</v>
      </c>
      <c r="G312" s="97">
        <v>9.7508000000000017</v>
      </c>
    </row>
    <row r="313" spans="1:7" x14ac:dyDescent="0.25">
      <c r="A313" s="16">
        <v>36483</v>
      </c>
      <c r="B313" s="97">
        <v>1.4</v>
      </c>
      <c r="C313" s="97">
        <v>79.500000000000014</v>
      </c>
      <c r="D313" s="97">
        <v>111.3</v>
      </c>
      <c r="E313" s="97">
        <v>23.1</v>
      </c>
      <c r="F313" s="97">
        <v>73.3</v>
      </c>
      <c r="G313" s="97">
        <v>10.039399999999999</v>
      </c>
    </row>
    <row r="314" spans="1:7" x14ac:dyDescent="0.25">
      <c r="A314" s="16">
        <v>36484</v>
      </c>
      <c r="B314" s="97">
        <v>0.9</v>
      </c>
      <c r="C314" s="97">
        <v>85.899999999999991</v>
      </c>
      <c r="D314" s="97">
        <v>106.3</v>
      </c>
      <c r="E314" s="97">
        <v>41.5</v>
      </c>
      <c r="F314" s="97">
        <v>74.8</v>
      </c>
      <c r="G314" s="97">
        <v>10.348799999999999</v>
      </c>
    </row>
    <row r="315" spans="1:7" x14ac:dyDescent="0.25">
      <c r="A315" s="16">
        <v>36485</v>
      </c>
      <c r="B315" s="97">
        <v>0.6</v>
      </c>
      <c r="C315" s="97">
        <v>85.300000000000011</v>
      </c>
      <c r="D315" s="97">
        <v>100.1</v>
      </c>
      <c r="E315" s="97">
        <v>70.7</v>
      </c>
      <c r="F315" s="97">
        <v>74.7</v>
      </c>
      <c r="G315" s="97">
        <v>10.680200000000001</v>
      </c>
    </row>
    <row r="316" spans="1:7" x14ac:dyDescent="0.25">
      <c r="A316" s="16">
        <v>36486</v>
      </c>
      <c r="B316" s="97">
        <v>0.2</v>
      </c>
      <c r="C316" s="97">
        <v>86.300000000000011</v>
      </c>
      <c r="D316" s="97">
        <v>104.6</v>
      </c>
      <c r="E316" s="97">
        <v>47.7</v>
      </c>
      <c r="F316" s="97">
        <v>73.099999999999994</v>
      </c>
      <c r="G316" s="97">
        <v>10.992100000000002</v>
      </c>
    </row>
    <row r="317" spans="1:7" x14ac:dyDescent="0.25">
      <c r="A317" s="16">
        <v>36487</v>
      </c>
      <c r="B317" s="97">
        <v>0</v>
      </c>
      <c r="C317" s="97">
        <v>89.200000000000017</v>
      </c>
      <c r="D317" s="97">
        <v>91.6</v>
      </c>
      <c r="E317" s="97">
        <v>9.8000000000000007</v>
      </c>
      <c r="F317" s="97">
        <v>49.4</v>
      </c>
      <c r="G317" s="97">
        <v>11.232100000000003</v>
      </c>
    </row>
    <row r="318" spans="1:7" x14ac:dyDescent="0.25">
      <c r="A318" s="16">
        <v>36488</v>
      </c>
      <c r="B318" s="97">
        <v>0</v>
      </c>
      <c r="C318" s="97">
        <v>86.3</v>
      </c>
      <c r="D318" s="97">
        <v>84.100000000000009</v>
      </c>
      <c r="E318" s="97">
        <v>2.4</v>
      </c>
      <c r="F318" s="97">
        <v>48.1</v>
      </c>
      <c r="G318" s="97">
        <v>11.453000000000001</v>
      </c>
    </row>
    <row r="319" spans="1:7" x14ac:dyDescent="0.25">
      <c r="A319" s="16">
        <v>36489</v>
      </c>
      <c r="B319" s="97">
        <v>0</v>
      </c>
      <c r="C319" s="97">
        <v>84.399999999999991</v>
      </c>
      <c r="D319" s="97">
        <v>86.3</v>
      </c>
      <c r="E319" s="97">
        <v>4.7</v>
      </c>
      <c r="F319" s="97">
        <v>68.099999999999994</v>
      </c>
      <c r="G319" s="97">
        <v>11.696500000000002</v>
      </c>
    </row>
    <row r="320" spans="1:7" x14ac:dyDescent="0.25">
      <c r="A320" s="16">
        <v>36490</v>
      </c>
      <c r="B320" s="97">
        <v>0.2</v>
      </c>
      <c r="C320" s="97">
        <v>83.5</v>
      </c>
      <c r="D320" s="97">
        <v>87</v>
      </c>
      <c r="E320" s="97">
        <v>49.8</v>
      </c>
      <c r="F320" s="97">
        <v>65.2</v>
      </c>
      <c r="G320" s="97">
        <v>11.982200000000001</v>
      </c>
    </row>
    <row r="321" spans="1:7" x14ac:dyDescent="0.25">
      <c r="A321" s="16">
        <v>36491</v>
      </c>
      <c r="B321" s="97">
        <v>0</v>
      </c>
      <c r="C321" s="97">
        <v>83</v>
      </c>
      <c r="D321" s="97">
        <v>90.800000000000011</v>
      </c>
      <c r="E321" s="97">
        <v>60.7</v>
      </c>
      <c r="F321" s="97">
        <v>66.7</v>
      </c>
      <c r="G321" s="97">
        <v>12.283400000000002</v>
      </c>
    </row>
    <row r="322" spans="1:7" x14ac:dyDescent="0.25">
      <c r="A322" s="16">
        <v>36492</v>
      </c>
      <c r="B322" s="97">
        <v>0.9</v>
      </c>
      <c r="C322" s="97">
        <v>82.6</v>
      </c>
      <c r="D322" s="97">
        <v>88</v>
      </c>
      <c r="E322" s="97">
        <v>63.7</v>
      </c>
      <c r="F322" s="97">
        <v>77.2</v>
      </c>
      <c r="G322" s="97">
        <v>12.595800000000002</v>
      </c>
    </row>
    <row r="323" spans="1:7" x14ac:dyDescent="0.25">
      <c r="A323" s="16">
        <v>36493</v>
      </c>
      <c r="B323" s="97">
        <v>0</v>
      </c>
      <c r="C323" s="97">
        <v>82.1</v>
      </c>
      <c r="D323" s="97">
        <v>80.400000000000006</v>
      </c>
      <c r="E323" s="97">
        <v>16.7</v>
      </c>
      <c r="F323" s="97">
        <v>68.7</v>
      </c>
      <c r="G323" s="97">
        <v>12.843700000000002</v>
      </c>
    </row>
    <row r="324" spans="1:7" x14ac:dyDescent="0.25">
      <c r="A324" s="16">
        <v>36494</v>
      </c>
      <c r="B324" s="97">
        <v>0.3</v>
      </c>
      <c r="C324" s="97">
        <v>84.3</v>
      </c>
      <c r="D324" s="97">
        <v>79.7</v>
      </c>
      <c r="E324" s="97">
        <v>6.2</v>
      </c>
      <c r="F324" s="97">
        <v>38.200000000000003</v>
      </c>
      <c r="G324" s="97">
        <v>13.052400000000004</v>
      </c>
    </row>
    <row r="325" spans="1:7" x14ac:dyDescent="0.25">
      <c r="A325" s="16">
        <v>36495</v>
      </c>
      <c r="B325" s="97">
        <v>0.2</v>
      </c>
      <c r="C325" s="97">
        <v>83.6</v>
      </c>
      <c r="D325" s="97">
        <v>79.099999999999994</v>
      </c>
      <c r="E325" s="97">
        <v>7.8</v>
      </c>
      <c r="F325" s="97">
        <v>46.4</v>
      </c>
      <c r="G325" s="97">
        <v>13.269500000000004</v>
      </c>
    </row>
    <row r="326" spans="1:7" x14ac:dyDescent="0.25">
      <c r="A326" s="16">
        <v>36496</v>
      </c>
      <c r="B326" s="97">
        <v>0</v>
      </c>
      <c r="C326" s="97">
        <v>82.399999999999991</v>
      </c>
      <c r="D326" s="97">
        <v>81.3</v>
      </c>
      <c r="E326" s="97">
        <v>13.2</v>
      </c>
      <c r="F326" s="97">
        <v>64</v>
      </c>
      <c r="G326" s="97">
        <v>13.510400000000002</v>
      </c>
    </row>
    <row r="327" spans="1:7" x14ac:dyDescent="0.25">
      <c r="A327" s="16">
        <v>36497</v>
      </c>
      <c r="B327" s="97">
        <v>2.8</v>
      </c>
      <c r="C327" s="97">
        <v>88.899999999999991</v>
      </c>
      <c r="D327" s="97">
        <v>96.7</v>
      </c>
      <c r="E327" s="97">
        <v>45.3</v>
      </c>
      <c r="F327" s="97">
        <v>68.2</v>
      </c>
      <c r="G327" s="97">
        <v>13.8123</v>
      </c>
    </row>
    <row r="328" spans="1:7" x14ac:dyDescent="0.25">
      <c r="A328" s="16">
        <v>36498</v>
      </c>
      <c r="B328" s="97">
        <v>0.8</v>
      </c>
      <c r="C328" s="97">
        <v>86.199999999999989</v>
      </c>
      <c r="D328" s="97">
        <v>91.9</v>
      </c>
      <c r="E328" s="97">
        <v>35.799999999999997</v>
      </c>
      <c r="F328" s="97">
        <v>67.2</v>
      </c>
      <c r="G328" s="97">
        <v>14.094200000000001</v>
      </c>
    </row>
    <row r="329" spans="1:7" x14ac:dyDescent="0.25">
      <c r="A329" s="16">
        <v>36499</v>
      </c>
      <c r="B329" s="97">
        <v>1</v>
      </c>
      <c r="C329" s="97">
        <v>79.899999999999991</v>
      </c>
      <c r="D329" s="97">
        <v>90.3</v>
      </c>
      <c r="E329" s="97">
        <v>7.2</v>
      </c>
      <c r="F329" s="97">
        <v>63.9</v>
      </c>
      <c r="G329" s="97">
        <v>14.336500000000003</v>
      </c>
    </row>
    <row r="330" spans="1:7" x14ac:dyDescent="0.25">
      <c r="A330" s="16">
        <v>36500</v>
      </c>
      <c r="B330" s="97">
        <v>1.1000000000000001</v>
      </c>
      <c r="C330" s="97">
        <v>80.600000000000009</v>
      </c>
      <c r="D330" s="97">
        <v>91.7</v>
      </c>
      <c r="E330" s="97">
        <v>12.8</v>
      </c>
      <c r="F330" s="97">
        <v>57.6</v>
      </c>
      <c r="G330" s="97">
        <v>14.580300000000001</v>
      </c>
    </row>
    <row r="331" spans="1:7" x14ac:dyDescent="0.25">
      <c r="A331" s="16">
        <v>36501</v>
      </c>
      <c r="B331" s="97">
        <v>0.8</v>
      </c>
      <c r="C331" s="97">
        <v>81.8</v>
      </c>
      <c r="D331" s="97">
        <v>93.8</v>
      </c>
      <c r="E331" s="97">
        <v>6.6</v>
      </c>
      <c r="F331" s="97">
        <v>49.9</v>
      </c>
      <c r="G331" s="97">
        <v>14.8132</v>
      </c>
    </row>
    <row r="332" spans="1:7" x14ac:dyDescent="0.25">
      <c r="A332" s="16">
        <v>36502</v>
      </c>
      <c r="B332" s="97">
        <v>1.2</v>
      </c>
      <c r="C332" s="97">
        <v>78.100000000000009</v>
      </c>
      <c r="D332" s="97">
        <v>92.8</v>
      </c>
      <c r="E332" s="97">
        <v>6.6</v>
      </c>
      <c r="F332" s="97">
        <v>56.7</v>
      </c>
      <c r="G332" s="97">
        <v>15.048600000000002</v>
      </c>
    </row>
    <row r="333" spans="1:7" x14ac:dyDescent="0.25">
      <c r="A333" s="16">
        <v>36503</v>
      </c>
      <c r="B333" s="97">
        <v>0.8</v>
      </c>
      <c r="C333" s="97">
        <v>80.600000000000009</v>
      </c>
      <c r="D333" s="97">
        <v>84.2</v>
      </c>
      <c r="E333" s="97">
        <v>16.2</v>
      </c>
      <c r="F333" s="97">
        <v>96.8</v>
      </c>
      <c r="G333" s="97">
        <v>15.327200000000003</v>
      </c>
    </row>
    <row r="334" spans="1:7" x14ac:dyDescent="0.25">
      <c r="A334" s="16">
        <v>36504</v>
      </c>
      <c r="B334" s="97">
        <v>1</v>
      </c>
      <c r="C334" s="97">
        <v>81.5</v>
      </c>
      <c r="D334" s="97">
        <v>87.5</v>
      </c>
      <c r="E334" s="97">
        <v>53.1</v>
      </c>
      <c r="F334" s="97">
        <v>100.9</v>
      </c>
      <c r="G334" s="97">
        <v>15.651200000000005</v>
      </c>
    </row>
    <row r="335" spans="1:7" x14ac:dyDescent="0.25">
      <c r="A335" s="16">
        <v>36505</v>
      </c>
      <c r="B335" s="97">
        <v>1.2</v>
      </c>
      <c r="C335" s="97">
        <v>85.999999999999986</v>
      </c>
      <c r="D335" s="97">
        <v>89.2</v>
      </c>
      <c r="E335" s="97">
        <v>73.8</v>
      </c>
      <c r="F335" s="97">
        <v>100.2</v>
      </c>
      <c r="G335" s="97">
        <v>16.001600000000003</v>
      </c>
    </row>
    <row r="336" spans="1:7" x14ac:dyDescent="0.25">
      <c r="A336" s="16">
        <v>36506</v>
      </c>
      <c r="B336" s="97">
        <v>1</v>
      </c>
      <c r="C336" s="97">
        <v>86.5</v>
      </c>
      <c r="D336" s="97">
        <v>89.6</v>
      </c>
      <c r="E336" s="97">
        <v>67</v>
      </c>
      <c r="F336" s="97">
        <v>101.6</v>
      </c>
      <c r="G336" s="97">
        <v>16.347300000000004</v>
      </c>
    </row>
    <row r="337" spans="1:7" x14ac:dyDescent="0.25">
      <c r="A337" s="16">
        <v>36507</v>
      </c>
      <c r="B337" s="97">
        <v>1.4</v>
      </c>
      <c r="C337" s="97">
        <v>81.599999999999994</v>
      </c>
      <c r="D337" s="97">
        <v>80.099999999999994</v>
      </c>
      <c r="E337" s="97">
        <v>57.7</v>
      </c>
      <c r="F337" s="97">
        <v>99.5</v>
      </c>
      <c r="G337" s="97">
        <v>16.667600000000004</v>
      </c>
    </row>
    <row r="338" spans="1:7" x14ac:dyDescent="0.25">
      <c r="A338" s="16">
        <v>36508</v>
      </c>
      <c r="B338" s="97">
        <v>0.1</v>
      </c>
      <c r="C338" s="97">
        <v>85.199999999999989</v>
      </c>
      <c r="D338" s="97">
        <v>77.900000000000006</v>
      </c>
      <c r="E338" s="97">
        <v>6.3</v>
      </c>
      <c r="F338" s="97">
        <v>78.7</v>
      </c>
      <c r="G338" s="97">
        <v>16.915800000000004</v>
      </c>
    </row>
    <row r="339" spans="1:7" x14ac:dyDescent="0.25">
      <c r="A339" s="16">
        <v>36509</v>
      </c>
      <c r="B339" s="97">
        <v>0.2</v>
      </c>
      <c r="C339" s="97">
        <v>81.400000000000006</v>
      </c>
      <c r="D339" s="97">
        <v>79.900000000000006</v>
      </c>
      <c r="E339" s="97">
        <v>4.7</v>
      </c>
      <c r="F339" s="97">
        <v>74.8</v>
      </c>
      <c r="G339" s="97">
        <v>17.156800000000004</v>
      </c>
    </row>
    <row r="340" spans="1:7" x14ac:dyDescent="0.25">
      <c r="A340" s="16">
        <v>36510</v>
      </c>
      <c r="B340" s="97">
        <v>0</v>
      </c>
      <c r="C340" s="97">
        <v>83.6</v>
      </c>
      <c r="D340" s="97">
        <v>85.5</v>
      </c>
      <c r="E340" s="97">
        <v>4.9000000000000004</v>
      </c>
      <c r="F340" s="97">
        <v>54.2</v>
      </c>
      <c r="G340" s="97">
        <v>17.385000000000005</v>
      </c>
    </row>
    <row r="341" spans="1:7" x14ac:dyDescent="0.25">
      <c r="A341" s="16">
        <v>36511</v>
      </c>
      <c r="B341" s="97">
        <v>0.1</v>
      </c>
      <c r="C341" s="97">
        <v>83.310000000000016</v>
      </c>
      <c r="D341" s="97">
        <v>78.989999999999995</v>
      </c>
      <c r="E341" s="97">
        <v>14.4</v>
      </c>
      <c r="F341" s="97">
        <v>52.1</v>
      </c>
      <c r="G341" s="97">
        <v>17.613900000000005</v>
      </c>
    </row>
    <row r="342" spans="1:7" x14ac:dyDescent="0.25">
      <c r="A342" s="16">
        <v>36512</v>
      </c>
      <c r="B342" s="97">
        <v>0.2</v>
      </c>
      <c r="C342" s="97">
        <v>82.600000000000009</v>
      </c>
      <c r="D342" s="97">
        <v>80.8</v>
      </c>
      <c r="E342" s="97">
        <v>4.4000000000000004</v>
      </c>
      <c r="F342" s="97">
        <v>51.2</v>
      </c>
      <c r="G342" s="97">
        <v>17.833100000000005</v>
      </c>
    </row>
    <row r="343" spans="1:7" x14ac:dyDescent="0.25">
      <c r="A343" s="16">
        <v>36513</v>
      </c>
      <c r="B343" s="97">
        <v>0.1</v>
      </c>
      <c r="C343" s="97">
        <v>80.099999999999994</v>
      </c>
      <c r="D343" s="97">
        <v>81</v>
      </c>
      <c r="E343" s="97">
        <v>21.9</v>
      </c>
      <c r="F343" s="97">
        <v>49.6</v>
      </c>
      <c r="G343" s="97">
        <v>18.065800000000003</v>
      </c>
    </row>
    <row r="344" spans="1:7" x14ac:dyDescent="0.25">
      <c r="A344" s="16">
        <v>36514</v>
      </c>
      <c r="B344" s="97">
        <v>0.2</v>
      </c>
      <c r="C344" s="97">
        <v>79.699999999999989</v>
      </c>
      <c r="D344" s="97">
        <v>82.4</v>
      </c>
      <c r="E344" s="97">
        <v>21.3</v>
      </c>
      <c r="F344" s="97">
        <v>53.3</v>
      </c>
      <c r="G344" s="97">
        <v>18.302700000000005</v>
      </c>
    </row>
    <row r="345" spans="1:7" x14ac:dyDescent="0.25">
      <c r="A345" s="16">
        <v>36515</v>
      </c>
      <c r="B345" s="97">
        <v>0.3</v>
      </c>
      <c r="C345" s="97">
        <v>86.899999999999977</v>
      </c>
      <c r="D345" s="97">
        <v>83.800000000000011</v>
      </c>
      <c r="E345" s="97">
        <v>8.6999999999999993</v>
      </c>
      <c r="F345" s="97">
        <v>48.2</v>
      </c>
      <c r="G345" s="97">
        <v>18.530600000000003</v>
      </c>
    </row>
    <row r="346" spans="1:7" x14ac:dyDescent="0.25">
      <c r="A346" s="16">
        <v>36516</v>
      </c>
      <c r="B346" s="97">
        <v>0.1</v>
      </c>
      <c r="C346" s="97">
        <v>87.899999999999991</v>
      </c>
      <c r="D346" s="97">
        <v>84.2</v>
      </c>
      <c r="E346" s="97">
        <v>10.199999999999999</v>
      </c>
      <c r="F346" s="97">
        <v>49.1</v>
      </c>
      <c r="G346" s="97">
        <v>18.762100000000004</v>
      </c>
    </row>
    <row r="347" spans="1:7" x14ac:dyDescent="0.25">
      <c r="A347" s="16">
        <v>36517</v>
      </c>
      <c r="B347" s="97">
        <v>0.7</v>
      </c>
      <c r="C347" s="97">
        <v>87.820000000000007</v>
      </c>
      <c r="D347" s="97">
        <v>86.08</v>
      </c>
      <c r="E347" s="97">
        <v>34.700000000000003</v>
      </c>
      <c r="F347" s="97">
        <v>38.6</v>
      </c>
      <c r="G347" s="97">
        <v>19.010000000000002</v>
      </c>
    </row>
    <row r="348" spans="1:7" x14ac:dyDescent="0.25">
      <c r="A348" s="16">
        <v>36518</v>
      </c>
      <c r="B348" s="97">
        <v>1.2</v>
      </c>
      <c r="C348" s="97">
        <v>89.399999999999991</v>
      </c>
      <c r="D348" s="97">
        <v>82.8</v>
      </c>
      <c r="E348" s="97">
        <v>8.1999999999999993</v>
      </c>
      <c r="F348" s="97">
        <v>29.7</v>
      </c>
      <c r="G348" s="97">
        <v>19.221300000000003</v>
      </c>
    </row>
    <row r="349" spans="1:7" x14ac:dyDescent="0.25">
      <c r="A349" s="16">
        <v>36519</v>
      </c>
      <c r="B349" s="97">
        <v>1.1000000000000001</v>
      </c>
      <c r="C349" s="97">
        <v>89.31</v>
      </c>
      <c r="D349" s="97">
        <v>82.59</v>
      </c>
      <c r="E349" s="97">
        <v>8</v>
      </c>
      <c r="F349" s="97">
        <v>27.4</v>
      </c>
      <c r="G349" s="97">
        <v>19.429700000000004</v>
      </c>
    </row>
    <row r="350" spans="1:7" x14ac:dyDescent="0.25">
      <c r="A350" s="16">
        <v>36520</v>
      </c>
      <c r="B350" s="97">
        <v>1</v>
      </c>
      <c r="C350" s="97">
        <v>87.109999999999985</v>
      </c>
      <c r="D350" s="97">
        <v>87.990000000000009</v>
      </c>
      <c r="E350" s="97">
        <v>19.899999999999999</v>
      </c>
      <c r="F350" s="97">
        <v>22.3</v>
      </c>
      <c r="G350" s="97">
        <v>19.648</v>
      </c>
    </row>
    <row r="351" spans="1:7" x14ac:dyDescent="0.25">
      <c r="A351" s="16">
        <v>36521</v>
      </c>
      <c r="B351" s="97">
        <v>0.8</v>
      </c>
      <c r="C351" s="97">
        <v>90.81</v>
      </c>
      <c r="D351" s="97">
        <v>85.990000000000009</v>
      </c>
      <c r="E351" s="97">
        <v>40.9</v>
      </c>
      <c r="F351" s="97">
        <v>40.799999999999997</v>
      </c>
      <c r="G351" s="97">
        <v>19.907300000000006</v>
      </c>
    </row>
    <row r="352" spans="1:7" x14ac:dyDescent="0.25">
      <c r="A352" s="16">
        <v>36522</v>
      </c>
      <c r="B352" s="97">
        <v>0.8</v>
      </c>
      <c r="C352" s="97">
        <v>91.3</v>
      </c>
      <c r="D352" s="97">
        <v>86.7</v>
      </c>
      <c r="E352" s="97">
        <v>20.3</v>
      </c>
      <c r="F352" s="97">
        <v>40.799999999999997</v>
      </c>
      <c r="G352" s="97">
        <v>20.147200000000002</v>
      </c>
    </row>
    <row r="353" spans="1:7" x14ac:dyDescent="0.25">
      <c r="A353" s="16">
        <v>36523</v>
      </c>
      <c r="B353" s="97">
        <v>0.5</v>
      </c>
      <c r="C353" s="97">
        <v>91</v>
      </c>
      <c r="D353" s="97">
        <v>82.5</v>
      </c>
      <c r="E353" s="97">
        <v>11.4</v>
      </c>
      <c r="F353" s="97">
        <v>40</v>
      </c>
      <c r="G353" s="97">
        <v>20.372600000000002</v>
      </c>
    </row>
    <row r="354" spans="1:7" x14ac:dyDescent="0.25">
      <c r="A354" s="16">
        <v>36524</v>
      </c>
      <c r="B354" s="97">
        <v>0.5</v>
      </c>
      <c r="C354" s="97">
        <v>89.000000000000014</v>
      </c>
      <c r="D354" s="97">
        <v>87.3</v>
      </c>
      <c r="E354" s="97">
        <v>8.3000000000000007</v>
      </c>
      <c r="F354" s="97">
        <v>46.8</v>
      </c>
      <c r="G354" s="97">
        <v>20.604500000000005</v>
      </c>
    </row>
    <row r="355" spans="1:7" x14ac:dyDescent="0.25">
      <c r="A355" s="16">
        <v>36525</v>
      </c>
      <c r="B355" s="97">
        <v>0.6</v>
      </c>
      <c r="C355" s="97">
        <v>90.4</v>
      </c>
      <c r="D355" s="97">
        <v>82.1</v>
      </c>
      <c r="E355" s="97">
        <v>8.6999999999999993</v>
      </c>
      <c r="F355" s="97">
        <v>42.4</v>
      </c>
      <c r="G355" s="97">
        <v>20.828700000000001</v>
      </c>
    </row>
    <row r="356" spans="1:7" x14ac:dyDescent="0.25">
      <c r="A356" s="16">
        <v>36526</v>
      </c>
      <c r="B356" s="97">
        <v>7.2</v>
      </c>
      <c r="C356" s="97">
        <v>91.199999999999989</v>
      </c>
      <c r="D356" s="97">
        <v>81.5</v>
      </c>
      <c r="E356" s="97">
        <v>7.6</v>
      </c>
      <c r="F356" s="97">
        <v>61.9</v>
      </c>
      <c r="G356" s="97">
        <v>21.078100000000003</v>
      </c>
    </row>
    <row r="357" spans="1:7" x14ac:dyDescent="0.25">
      <c r="A357" s="16">
        <v>36527</v>
      </c>
      <c r="B357" s="97">
        <v>9.3000000000000007</v>
      </c>
      <c r="C357" s="97">
        <v>89.2</v>
      </c>
      <c r="D357" s="97">
        <v>86.2</v>
      </c>
      <c r="E357" s="97">
        <v>29.9</v>
      </c>
      <c r="F357" s="97">
        <v>69</v>
      </c>
      <c r="G357" s="97">
        <v>21.361700000000006</v>
      </c>
    </row>
    <row r="358" spans="1:7" x14ac:dyDescent="0.25">
      <c r="A358" s="16">
        <v>36528</v>
      </c>
      <c r="B358" s="97">
        <v>9.3000000000000007</v>
      </c>
      <c r="C358" s="97">
        <v>84.2</v>
      </c>
      <c r="D358" s="97">
        <v>102.7</v>
      </c>
      <c r="E358" s="97">
        <v>53.8</v>
      </c>
      <c r="F358" s="97">
        <v>71.599999999999994</v>
      </c>
      <c r="G358" s="97">
        <v>21.683299999999999</v>
      </c>
    </row>
    <row r="359" spans="1:7" x14ac:dyDescent="0.25">
      <c r="A359" s="16">
        <v>36529</v>
      </c>
      <c r="B359" s="97">
        <v>9.4</v>
      </c>
      <c r="C359" s="97">
        <v>84.9</v>
      </c>
      <c r="D359" s="97">
        <v>100.4</v>
      </c>
      <c r="E359" s="97">
        <v>45.5</v>
      </c>
      <c r="F359" s="97">
        <v>72.099999999999994</v>
      </c>
      <c r="G359" s="97">
        <v>21.995600000000003</v>
      </c>
    </row>
    <row r="360" spans="1:7" x14ac:dyDescent="0.25">
      <c r="A360" s="16">
        <v>36530</v>
      </c>
      <c r="B360" s="97">
        <v>9.4</v>
      </c>
      <c r="C360" s="97">
        <v>86.6</v>
      </c>
      <c r="D360" s="97">
        <v>96.800000000000011</v>
      </c>
      <c r="E360" s="97">
        <v>17</v>
      </c>
      <c r="F360" s="97">
        <v>65.099999999999994</v>
      </c>
      <c r="G360" s="97">
        <v>22.270500000000002</v>
      </c>
    </row>
    <row r="361" spans="1:7" x14ac:dyDescent="0.25">
      <c r="A361" s="16">
        <v>36531</v>
      </c>
      <c r="B361" s="97">
        <v>9.3000000000000007</v>
      </c>
      <c r="C361" s="97">
        <v>87.59999999999998</v>
      </c>
      <c r="D361" s="97">
        <v>99.100000000000009</v>
      </c>
      <c r="E361" s="97">
        <v>18</v>
      </c>
      <c r="F361" s="97">
        <v>71.2</v>
      </c>
      <c r="G361" s="97">
        <v>22.555700000000005</v>
      </c>
    </row>
    <row r="362" spans="1:7" x14ac:dyDescent="0.25">
      <c r="A362" s="16">
        <v>36532</v>
      </c>
      <c r="B362" s="97">
        <v>9.5</v>
      </c>
      <c r="C362" s="97">
        <v>82.1</v>
      </c>
      <c r="D362" s="97">
        <v>98.9</v>
      </c>
      <c r="E362" s="97">
        <v>41.8</v>
      </c>
      <c r="F362" s="97">
        <v>77.8</v>
      </c>
      <c r="G362" s="97">
        <v>22.8658</v>
      </c>
    </row>
    <row r="363" spans="1:7" x14ac:dyDescent="0.25">
      <c r="A363" s="16">
        <v>36533</v>
      </c>
      <c r="B363" s="97">
        <v>20.5</v>
      </c>
      <c r="C363" s="97">
        <v>77</v>
      </c>
      <c r="D363" s="97">
        <v>104.6</v>
      </c>
      <c r="E363" s="97">
        <v>100.5</v>
      </c>
      <c r="F363" s="97">
        <v>82.5</v>
      </c>
      <c r="G363" s="97">
        <v>23.250900000000001</v>
      </c>
    </row>
    <row r="364" spans="1:7" x14ac:dyDescent="0.25">
      <c r="A364" s="16">
        <v>36534</v>
      </c>
      <c r="B364" s="97">
        <v>24.6</v>
      </c>
      <c r="C364" s="97">
        <v>79.099999999999994</v>
      </c>
      <c r="D364" s="97">
        <v>112</v>
      </c>
      <c r="E364" s="97">
        <v>72.400000000000006</v>
      </c>
      <c r="F364" s="97">
        <v>81.8</v>
      </c>
      <c r="G364" s="97">
        <v>23.620799999999999</v>
      </c>
    </row>
    <row r="365" spans="1:7" x14ac:dyDescent="0.25">
      <c r="A365" s="16">
        <v>36535</v>
      </c>
      <c r="B365" s="97">
        <v>22.4</v>
      </c>
      <c r="C365" s="97">
        <v>79.109999999999985</v>
      </c>
      <c r="D365" s="97">
        <v>96.59</v>
      </c>
      <c r="E365" s="97">
        <v>101.2</v>
      </c>
      <c r="F365" s="97">
        <v>95</v>
      </c>
      <c r="G365" s="97">
        <v>24.015100000000007</v>
      </c>
    </row>
    <row r="366" spans="1:7" x14ac:dyDescent="0.25">
      <c r="A366" s="16">
        <v>36536</v>
      </c>
      <c r="B366" s="97">
        <v>12.1</v>
      </c>
      <c r="C366" s="97">
        <v>77.999999999999986</v>
      </c>
      <c r="D366" s="97">
        <v>107.7</v>
      </c>
      <c r="E366" s="97">
        <v>87.5</v>
      </c>
      <c r="F366" s="97">
        <v>76.7</v>
      </c>
      <c r="G366" s="97">
        <v>24.377100000000006</v>
      </c>
    </row>
    <row r="367" spans="1:7" x14ac:dyDescent="0.25">
      <c r="A367" s="16">
        <v>36537</v>
      </c>
      <c r="B367" s="97">
        <v>10.6</v>
      </c>
      <c r="C367" s="97">
        <v>79.2</v>
      </c>
      <c r="D367" s="97">
        <v>104.3</v>
      </c>
      <c r="E367" s="97">
        <v>49.6</v>
      </c>
      <c r="F367" s="97">
        <v>75.599999999999994</v>
      </c>
      <c r="G367" s="97">
        <v>24.696400000000004</v>
      </c>
    </row>
    <row r="368" spans="1:7" x14ac:dyDescent="0.25">
      <c r="A368" s="16">
        <v>36538</v>
      </c>
      <c r="B368" s="97">
        <v>7.5</v>
      </c>
      <c r="C368" s="97">
        <v>80.7</v>
      </c>
      <c r="D368" s="97">
        <v>105.10000000000001</v>
      </c>
      <c r="E368" s="97">
        <v>36.9</v>
      </c>
      <c r="F368" s="97">
        <v>78.099999999999994</v>
      </c>
      <c r="G368" s="97">
        <v>25.004700000000007</v>
      </c>
    </row>
    <row r="369" spans="1:7" x14ac:dyDescent="0.25">
      <c r="A369" s="16">
        <v>36539</v>
      </c>
      <c r="B369" s="97">
        <v>4.8</v>
      </c>
      <c r="C369" s="97">
        <v>84.5</v>
      </c>
      <c r="D369" s="97">
        <v>104.5</v>
      </c>
      <c r="E369" s="97">
        <v>38.5</v>
      </c>
      <c r="F369" s="97">
        <v>69.3</v>
      </c>
      <c r="G369" s="97">
        <v>25.306300000000007</v>
      </c>
    </row>
    <row r="370" spans="1:7" x14ac:dyDescent="0.25">
      <c r="A370" s="16">
        <v>36540</v>
      </c>
      <c r="B370" s="97">
        <v>8</v>
      </c>
      <c r="C370" s="97">
        <v>83.31</v>
      </c>
      <c r="D370" s="97">
        <v>91.59</v>
      </c>
      <c r="E370" s="97">
        <v>29.1</v>
      </c>
      <c r="F370" s="97">
        <v>77.8</v>
      </c>
      <c r="G370" s="97">
        <v>25.596100000000007</v>
      </c>
    </row>
    <row r="371" spans="1:7" x14ac:dyDescent="0.25">
      <c r="A371" s="16">
        <v>36541</v>
      </c>
      <c r="B371" s="97">
        <v>9.6999999999999993</v>
      </c>
      <c r="C371" s="97">
        <v>84.21</v>
      </c>
      <c r="D371" s="97">
        <v>96.29</v>
      </c>
      <c r="E371" s="97">
        <v>34.200000000000003</v>
      </c>
      <c r="F371" s="97">
        <v>73.3</v>
      </c>
      <c r="G371" s="97">
        <v>25.893800000000006</v>
      </c>
    </row>
    <row r="372" spans="1:7" x14ac:dyDescent="0.25">
      <c r="A372" s="16">
        <v>36542</v>
      </c>
      <c r="B372" s="97">
        <v>7.8</v>
      </c>
      <c r="C372" s="97">
        <v>84.81</v>
      </c>
      <c r="D372" s="97">
        <v>93.19</v>
      </c>
      <c r="E372" s="97">
        <v>50.1</v>
      </c>
      <c r="F372" s="97">
        <v>66.2</v>
      </c>
      <c r="G372" s="97">
        <v>26.195900000000005</v>
      </c>
    </row>
    <row r="373" spans="1:7" x14ac:dyDescent="0.25">
      <c r="A373" s="16">
        <v>36543</v>
      </c>
      <c r="B373" s="97">
        <v>10.7</v>
      </c>
      <c r="C373" s="97">
        <v>85.01</v>
      </c>
      <c r="D373" s="97">
        <v>109.49</v>
      </c>
      <c r="E373" s="97">
        <v>44.2</v>
      </c>
      <c r="F373" s="97">
        <v>64.3</v>
      </c>
      <c r="G373" s="97">
        <v>26.509600000000006</v>
      </c>
    </row>
    <row r="374" spans="1:7" x14ac:dyDescent="0.25">
      <c r="A374" s="16">
        <v>36544</v>
      </c>
      <c r="B374" s="97">
        <v>13</v>
      </c>
      <c r="C374" s="97">
        <v>84.91</v>
      </c>
      <c r="D374" s="97">
        <v>109.28999999999999</v>
      </c>
      <c r="E374" s="97">
        <v>65.599999999999994</v>
      </c>
      <c r="F374" s="97">
        <v>64.2</v>
      </c>
      <c r="G374" s="97">
        <v>26.846600000000006</v>
      </c>
    </row>
    <row r="375" spans="1:7" x14ac:dyDescent="0.25">
      <c r="A375" s="16">
        <v>36545</v>
      </c>
      <c r="B375" s="97">
        <v>20.9</v>
      </c>
      <c r="C375" s="97">
        <v>83.510000000000019</v>
      </c>
      <c r="D375" s="97">
        <v>109.28999999999999</v>
      </c>
      <c r="E375" s="97">
        <v>57.8</v>
      </c>
      <c r="F375" s="97">
        <v>87.8</v>
      </c>
      <c r="G375" s="97">
        <v>27.20590000000001</v>
      </c>
    </row>
    <row r="376" spans="1:7" x14ac:dyDescent="0.25">
      <c r="A376" s="16">
        <v>36546</v>
      </c>
      <c r="B376" s="97">
        <v>32.5</v>
      </c>
      <c r="C376" s="97">
        <v>89.41</v>
      </c>
      <c r="D376" s="97">
        <v>108.39000000000001</v>
      </c>
      <c r="E376" s="97">
        <v>45.3</v>
      </c>
      <c r="F376" s="97">
        <v>70</v>
      </c>
      <c r="G376" s="97">
        <v>27.551500000000008</v>
      </c>
    </row>
    <row r="377" spans="1:7" x14ac:dyDescent="0.25">
      <c r="A377" s="16">
        <v>36547</v>
      </c>
      <c r="B377" s="97">
        <v>23.7</v>
      </c>
      <c r="C377" s="97">
        <v>93.509999999999991</v>
      </c>
      <c r="D377" s="97">
        <v>106.49000000000001</v>
      </c>
      <c r="E377" s="97">
        <v>48.7</v>
      </c>
      <c r="F377" s="97">
        <v>71.900000000000006</v>
      </c>
      <c r="G377" s="97">
        <v>27.895800000000001</v>
      </c>
    </row>
    <row r="378" spans="1:7" x14ac:dyDescent="0.25">
      <c r="A378" s="16">
        <v>36548</v>
      </c>
      <c r="B378" s="97">
        <v>13.6</v>
      </c>
      <c r="C378" s="97">
        <v>90.81</v>
      </c>
      <c r="D378" s="97">
        <v>99.09</v>
      </c>
      <c r="E378" s="97">
        <v>15.5</v>
      </c>
      <c r="F378" s="97">
        <v>62.4</v>
      </c>
      <c r="G378" s="97">
        <v>28.177200000000003</v>
      </c>
    </row>
    <row r="379" spans="1:7" x14ac:dyDescent="0.25">
      <c r="A379" s="16">
        <v>36549</v>
      </c>
      <c r="B379" s="97">
        <v>3.9</v>
      </c>
      <c r="C379" s="97">
        <v>87.199999999999989</v>
      </c>
      <c r="D379" s="97">
        <v>100.30000000000001</v>
      </c>
      <c r="E379" s="97">
        <v>11</v>
      </c>
      <c r="F379" s="97">
        <v>62.2</v>
      </c>
      <c r="G379" s="97">
        <v>28.441800000000004</v>
      </c>
    </row>
    <row r="380" spans="1:7" x14ac:dyDescent="0.25">
      <c r="A380" s="16">
        <v>36550</v>
      </c>
      <c r="B380" s="97">
        <v>5</v>
      </c>
      <c r="C380" s="97">
        <v>84.300000000000011</v>
      </c>
      <c r="D380" s="97">
        <v>107</v>
      </c>
      <c r="E380" s="97">
        <v>11.3</v>
      </c>
      <c r="F380" s="97">
        <v>66.8</v>
      </c>
      <c r="G380" s="97">
        <v>28.716200000000004</v>
      </c>
    </row>
    <row r="381" spans="1:7" x14ac:dyDescent="0.25">
      <c r="A381" s="16">
        <v>36551</v>
      </c>
      <c r="B381" s="97">
        <v>5.0999999999999996</v>
      </c>
      <c r="C381" s="97">
        <v>83.999999999999986</v>
      </c>
      <c r="D381" s="97">
        <v>104.10000000000001</v>
      </c>
      <c r="E381" s="97">
        <v>11.5</v>
      </c>
      <c r="F381" s="97">
        <v>61.6</v>
      </c>
      <c r="G381" s="97">
        <v>28.982500000000005</v>
      </c>
    </row>
    <row r="382" spans="1:7" x14ac:dyDescent="0.25">
      <c r="A382" s="16">
        <v>36552</v>
      </c>
      <c r="B382" s="97">
        <v>5.2</v>
      </c>
      <c r="C382" s="97">
        <v>84.1</v>
      </c>
      <c r="D382" s="97">
        <v>106.4</v>
      </c>
      <c r="E382" s="97">
        <v>11.9</v>
      </c>
      <c r="F382" s="97">
        <v>56.8</v>
      </c>
      <c r="G382" s="97">
        <v>29.2469</v>
      </c>
    </row>
    <row r="383" spans="1:7" x14ac:dyDescent="0.25">
      <c r="A383" s="16">
        <v>36553</v>
      </c>
      <c r="B383" s="97">
        <v>3.7</v>
      </c>
      <c r="C383" s="97">
        <v>83.61</v>
      </c>
      <c r="D383" s="97">
        <v>106.99</v>
      </c>
      <c r="E383" s="97">
        <v>13.1</v>
      </c>
      <c r="F383" s="97">
        <v>49.4</v>
      </c>
      <c r="G383" s="97">
        <v>29.503700000000006</v>
      </c>
    </row>
    <row r="384" spans="1:7" x14ac:dyDescent="0.25">
      <c r="A384" s="16">
        <v>36554</v>
      </c>
      <c r="B384" s="97">
        <v>5.0999999999999996</v>
      </c>
      <c r="C384" s="97">
        <v>85</v>
      </c>
      <c r="D384" s="97">
        <v>112.1</v>
      </c>
      <c r="E384" s="97">
        <v>17.3</v>
      </c>
      <c r="F384" s="97">
        <v>48.9</v>
      </c>
      <c r="G384" s="97">
        <v>29.772100000000002</v>
      </c>
    </row>
    <row r="385" spans="1:7" x14ac:dyDescent="0.25">
      <c r="A385" s="16">
        <v>36555</v>
      </c>
      <c r="B385" s="97">
        <v>22.1</v>
      </c>
      <c r="C385" s="97">
        <v>83.4</v>
      </c>
      <c r="D385" s="97">
        <v>112.6</v>
      </c>
      <c r="E385" s="97">
        <v>17.399999999999999</v>
      </c>
      <c r="F385" s="97">
        <v>62.2</v>
      </c>
      <c r="G385" s="97">
        <v>30.069800000000008</v>
      </c>
    </row>
    <row r="386" spans="1:7" x14ac:dyDescent="0.25">
      <c r="A386" s="16">
        <v>36556</v>
      </c>
      <c r="B386" s="97">
        <v>18.3</v>
      </c>
      <c r="C386" s="97">
        <v>87.5</v>
      </c>
      <c r="D386" s="97">
        <v>113</v>
      </c>
      <c r="E386" s="97">
        <v>26.3</v>
      </c>
      <c r="F386" s="97">
        <v>65.099999999999994</v>
      </c>
      <c r="G386" s="97">
        <v>30.380000000000006</v>
      </c>
    </row>
    <row r="387" spans="1:7" x14ac:dyDescent="0.25">
      <c r="A387" s="16">
        <v>36557</v>
      </c>
      <c r="B387" s="97">
        <v>7.8</v>
      </c>
      <c r="C387" s="97">
        <v>89.699999999999989</v>
      </c>
      <c r="D387" s="97">
        <v>108.9</v>
      </c>
      <c r="E387" s="97">
        <v>7.5</v>
      </c>
      <c r="F387" s="97">
        <v>56.7</v>
      </c>
      <c r="G387" s="97">
        <v>30.650600000000004</v>
      </c>
    </row>
    <row r="388" spans="1:7" x14ac:dyDescent="0.25">
      <c r="A388" s="16">
        <v>36558</v>
      </c>
      <c r="B388" s="97">
        <v>6.9</v>
      </c>
      <c r="C388" s="97">
        <v>90.500000000000014</v>
      </c>
      <c r="D388" s="97">
        <v>109.89999999999999</v>
      </c>
      <c r="E388" s="97">
        <v>8.1</v>
      </c>
      <c r="F388" s="97">
        <v>62.4</v>
      </c>
      <c r="G388" s="97">
        <v>30.928400000000003</v>
      </c>
    </row>
    <row r="389" spans="1:7" x14ac:dyDescent="0.25">
      <c r="A389" s="16">
        <v>36559</v>
      </c>
      <c r="B389" s="97">
        <v>6.9</v>
      </c>
      <c r="C389" s="97">
        <v>87.1</v>
      </c>
      <c r="D389" s="97">
        <v>109.4</v>
      </c>
      <c r="E389" s="97">
        <v>8.1999999999999993</v>
      </c>
      <c r="F389" s="97">
        <v>80.5</v>
      </c>
      <c r="G389" s="97">
        <v>31.220500000000005</v>
      </c>
    </row>
    <row r="390" spans="1:7" x14ac:dyDescent="0.25">
      <c r="A390" s="16">
        <v>36560</v>
      </c>
      <c r="B390" s="97">
        <v>10.9</v>
      </c>
      <c r="C390" s="97">
        <v>82.9</v>
      </c>
      <c r="D390" s="97">
        <v>102.6</v>
      </c>
      <c r="E390" s="97">
        <v>11.1</v>
      </c>
      <c r="F390" s="97">
        <v>69.5</v>
      </c>
      <c r="G390" s="97">
        <v>31.497500000000002</v>
      </c>
    </row>
    <row r="391" spans="1:7" x14ac:dyDescent="0.25">
      <c r="A391" s="16">
        <v>36561</v>
      </c>
      <c r="B391" s="97">
        <v>18.100000000000001</v>
      </c>
      <c r="C391" s="97">
        <v>85.6</v>
      </c>
      <c r="D391" s="97">
        <v>110.9</v>
      </c>
      <c r="E391" s="97">
        <v>11.9</v>
      </c>
      <c r="F391" s="97">
        <v>79.3</v>
      </c>
      <c r="G391" s="97">
        <v>31.803300000000007</v>
      </c>
    </row>
    <row r="392" spans="1:7" x14ac:dyDescent="0.25">
      <c r="A392" s="16">
        <v>36562</v>
      </c>
      <c r="B392" s="97">
        <v>12.1</v>
      </c>
      <c r="C392" s="97">
        <v>82.899999999999991</v>
      </c>
      <c r="D392" s="97">
        <v>112.7</v>
      </c>
      <c r="E392" s="97">
        <v>10.199999999999999</v>
      </c>
      <c r="F392" s="97">
        <v>85.1</v>
      </c>
      <c r="G392" s="97">
        <v>32.106300000000005</v>
      </c>
    </row>
    <row r="393" spans="1:7" x14ac:dyDescent="0.25">
      <c r="A393" s="16">
        <v>36563</v>
      </c>
      <c r="B393" s="97">
        <v>12</v>
      </c>
      <c r="C393" s="97">
        <v>88.309999999999988</v>
      </c>
      <c r="D393" s="97">
        <v>104.89</v>
      </c>
      <c r="E393" s="97">
        <v>10.8</v>
      </c>
      <c r="F393" s="97">
        <v>83.5</v>
      </c>
      <c r="G393" s="97">
        <v>32.405800000000006</v>
      </c>
    </row>
    <row r="394" spans="1:7" x14ac:dyDescent="0.25">
      <c r="A394" s="16">
        <v>36564</v>
      </c>
      <c r="B394" s="97">
        <v>10.3</v>
      </c>
      <c r="C394" s="97">
        <v>89.1</v>
      </c>
      <c r="D394" s="97">
        <v>96.5</v>
      </c>
      <c r="E394" s="97">
        <v>19.399999999999999</v>
      </c>
      <c r="F394" s="97">
        <v>85.2</v>
      </c>
      <c r="G394" s="97">
        <v>32.706300000000006</v>
      </c>
    </row>
    <row r="395" spans="1:7" x14ac:dyDescent="0.25">
      <c r="A395" s="16">
        <v>36565</v>
      </c>
      <c r="B395" s="97">
        <v>9.9</v>
      </c>
      <c r="C395" s="97">
        <v>84.199999999999989</v>
      </c>
      <c r="D395" s="97">
        <v>94.5</v>
      </c>
      <c r="E395" s="97">
        <v>8.6</v>
      </c>
      <c r="F395" s="97">
        <v>85.1</v>
      </c>
      <c r="G395" s="97">
        <v>32.988600000000005</v>
      </c>
    </row>
    <row r="396" spans="1:7" x14ac:dyDescent="0.25">
      <c r="A396" s="16">
        <v>36566</v>
      </c>
      <c r="B396" s="97">
        <v>7.7</v>
      </c>
      <c r="C396" s="97">
        <v>84.100000000000009</v>
      </c>
      <c r="D396" s="97">
        <v>98.3</v>
      </c>
      <c r="E396" s="97">
        <v>16.899999999999999</v>
      </c>
      <c r="F396" s="97">
        <v>92.4</v>
      </c>
      <c r="G396" s="97">
        <v>33.287999999999997</v>
      </c>
    </row>
    <row r="397" spans="1:7" x14ac:dyDescent="0.25">
      <c r="A397" s="16">
        <v>36567</v>
      </c>
      <c r="B397" s="97">
        <v>11.8</v>
      </c>
      <c r="C397" s="97">
        <v>82.199999999999989</v>
      </c>
      <c r="D397" s="97">
        <v>98.9</v>
      </c>
      <c r="E397" s="97">
        <v>26.5</v>
      </c>
      <c r="F397" s="97">
        <v>93.1</v>
      </c>
      <c r="G397" s="97">
        <v>33.600500000000004</v>
      </c>
    </row>
    <row r="398" spans="1:7" x14ac:dyDescent="0.25">
      <c r="A398" s="16">
        <v>36568</v>
      </c>
      <c r="B398" s="97">
        <v>12</v>
      </c>
      <c r="C398" s="97">
        <v>77.809999999999974</v>
      </c>
      <c r="D398" s="97">
        <v>93.390000000000015</v>
      </c>
      <c r="E398" s="97">
        <v>29.1</v>
      </c>
      <c r="F398" s="97">
        <v>108.6</v>
      </c>
      <c r="G398" s="97">
        <v>33.921400000000006</v>
      </c>
    </row>
    <row r="399" spans="1:7" x14ac:dyDescent="0.25">
      <c r="A399" s="16">
        <v>36569</v>
      </c>
      <c r="B399" s="97">
        <v>7.6</v>
      </c>
      <c r="C399" s="97">
        <v>82.9</v>
      </c>
      <c r="D399" s="97">
        <v>85</v>
      </c>
      <c r="E399" s="97">
        <v>58.3</v>
      </c>
      <c r="F399" s="97">
        <v>102.9</v>
      </c>
      <c r="G399" s="97">
        <v>34.258100000000006</v>
      </c>
    </row>
    <row r="400" spans="1:7" x14ac:dyDescent="0.25">
      <c r="A400" s="16">
        <v>36570</v>
      </c>
      <c r="B400" s="97">
        <v>7.6</v>
      </c>
      <c r="C400" s="97">
        <v>84.199999999999989</v>
      </c>
      <c r="D400" s="97">
        <v>87.800000000000011</v>
      </c>
      <c r="E400" s="97">
        <v>48.4</v>
      </c>
      <c r="F400" s="97">
        <v>103</v>
      </c>
      <c r="G400" s="97">
        <v>34.589100000000009</v>
      </c>
    </row>
    <row r="401" spans="1:7" x14ac:dyDescent="0.25">
      <c r="A401" s="16">
        <v>36571</v>
      </c>
      <c r="B401" s="97">
        <v>1.1000000000000001</v>
      </c>
      <c r="C401" s="97">
        <v>84.6</v>
      </c>
      <c r="D401" s="97">
        <v>84.9</v>
      </c>
      <c r="E401" s="97">
        <v>36.6</v>
      </c>
      <c r="F401" s="97">
        <v>85.5</v>
      </c>
      <c r="G401" s="97">
        <v>34.881800000000013</v>
      </c>
    </row>
    <row r="402" spans="1:7" x14ac:dyDescent="0.25">
      <c r="A402" s="16">
        <v>36572</v>
      </c>
      <c r="B402" s="97">
        <v>0.6</v>
      </c>
      <c r="C402" s="97">
        <v>85.609999999999985</v>
      </c>
      <c r="D402" s="97">
        <v>85.09</v>
      </c>
      <c r="E402" s="97">
        <v>16.5</v>
      </c>
      <c r="F402" s="97">
        <v>85.4</v>
      </c>
      <c r="G402" s="97">
        <v>35.155000000000008</v>
      </c>
    </row>
    <row r="403" spans="1:7" x14ac:dyDescent="0.25">
      <c r="A403" s="16">
        <v>36573</v>
      </c>
      <c r="B403" s="97">
        <v>1.2</v>
      </c>
      <c r="C403" s="97">
        <v>88.1</v>
      </c>
      <c r="D403" s="97">
        <v>84.4</v>
      </c>
      <c r="E403" s="97">
        <v>56.3</v>
      </c>
      <c r="F403" s="97">
        <v>94.5</v>
      </c>
      <c r="G403" s="97">
        <v>35.479500000000009</v>
      </c>
    </row>
    <row r="404" spans="1:7" x14ac:dyDescent="0.25">
      <c r="A404" s="16">
        <v>36574</v>
      </c>
      <c r="B404" s="97">
        <v>0.3</v>
      </c>
      <c r="C404" s="97">
        <v>86.6</v>
      </c>
      <c r="D404" s="97">
        <v>84</v>
      </c>
      <c r="E404" s="97">
        <v>27.4</v>
      </c>
      <c r="F404" s="97">
        <v>85.4</v>
      </c>
      <c r="G404" s="97">
        <v>35.763200000000005</v>
      </c>
    </row>
    <row r="405" spans="1:7" x14ac:dyDescent="0.25">
      <c r="A405" s="16">
        <v>36575</v>
      </c>
      <c r="B405" s="97">
        <v>0.8</v>
      </c>
      <c r="C405" s="97">
        <v>84.2</v>
      </c>
      <c r="D405" s="97">
        <v>73.3</v>
      </c>
      <c r="E405" s="97">
        <v>32</v>
      </c>
      <c r="F405" s="97">
        <v>78.599999999999994</v>
      </c>
      <c r="G405" s="97">
        <v>36.032100000000014</v>
      </c>
    </row>
    <row r="406" spans="1:7" x14ac:dyDescent="0.25">
      <c r="A406" s="16">
        <v>36576</v>
      </c>
      <c r="B406" s="97">
        <v>0.7</v>
      </c>
      <c r="C406" s="97">
        <v>84</v>
      </c>
      <c r="D406" s="97">
        <v>74.099999999999994</v>
      </c>
      <c r="E406" s="97">
        <v>3.6</v>
      </c>
      <c r="F406" s="97">
        <v>73.5</v>
      </c>
      <c r="G406" s="97">
        <v>36.268000000000015</v>
      </c>
    </row>
    <row r="407" spans="1:7" x14ac:dyDescent="0.25">
      <c r="A407" s="16">
        <v>36577</v>
      </c>
      <c r="B407" s="97">
        <v>0.7</v>
      </c>
      <c r="C407" s="97">
        <v>84.1</v>
      </c>
      <c r="D407" s="97">
        <v>74.400000000000006</v>
      </c>
      <c r="E407" s="97">
        <v>5</v>
      </c>
      <c r="F407" s="97">
        <v>77.3</v>
      </c>
      <c r="G407" s="97">
        <v>36.50950000000001</v>
      </c>
    </row>
    <row r="408" spans="1:7" x14ac:dyDescent="0.25">
      <c r="A408" s="16">
        <v>36578</v>
      </c>
      <c r="B408" s="97">
        <v>1.2</v>
      </c>
      <c r="C408" s="97">
        <v>84.1</v>
      </c>
      <c r="D408" s="97">
        <v>74</v>
      </c>
      <c r="E408" s="97">
        <v>4.9000000000000004</v>
      </c>
      <c r="F408" s="97">
        <v>53.3</v>
      </c>
      <c r="G408" s="97">
        <v>36.727000000000004</v>
      </c>
    </row>
    <row r="409" spans="1:7" x14ac:dyDescent="0.25">
      <c r="A409" s="16">
        <v>36579</v>
      </c>
      <c r="B409" s="97">
        <v>1.1000000000000001</v>
      </c>
      <c r="C409" s="97">
        <v>84.3</v>
      </c>
      <c r="D409" s="97">
        <v>75.2</v>
      </c>
      <c r="E409" s="97">
        <v>4.9000000000000004</v>
      </c>
      <c r="F409" s="97">
        <v>67</v>
      </c>
      <c r="G409" s="97">
        <v>36.959500000000006</v>
      </c>
    </row>
    <row r="410" spans="1:7" x14ac:dyDescent="0.25">
      <c r="A410" s="16">
        <v>36580</v>
      </c>
      <c r="B410" s="97">
        <v>0.3</v>
      </c>
      <c r="C410" s="97">
        <v>83</v>
      </c>
      <c r="D410" s="97">
        <v>74</v>
      </c>
      <c r="E410" s="97">
        <v>4.9000000000000004</v>
      </c>
      <c r="F410" s="97">
        <v>89.5</v>
      </c>
      <c r="G410" s="97">
        <v>37.211200000000005</v>
      </c>
    </row>
    <row r="411" spans="1:7" x14ac:dyDescent="0.25">
      <c r="A411" s="16">
        <v>36581</v>
      </c>
      <c r="B411" s="97">
        <v>0.3</v>
      </c>
      <c r="C411" s="97">
        <v>82.8</v>
      </c>
      <c r="D411" s="97">
        <v>73.2</v>
      </c>
      <c r="E411" s="97">
        <v>4.9000000000000004</v>
      </c>
      <c r="F411" s="97">
        <v>91.9</v>
      </c>
      <c r="G411" s="97">
        <v>37.464300000000001</v>
      </c>
    </row>
    <row r="412" spans="1:7" x14ac:dyDescent="0.25">
      <c r="A412" s="16">
        <v>36582</v>
      </c>
      <c r="B412" s="97">
        <v>0.5</v>
      </c>
      <c r="C412" s="97">
        <v>83.7</v>
      </c>
      <c r="D412" s="97">
        <v>80.2</v>
      </c>
      <c r="E412" s="97">
        <v>22.7</v>
      </c>
      <c r="F412" s="97">
        <v>87</v>
      </c>
      <c r="G412" s="97">
        <v>37.738400000000006</v>
      </c>
    </row>
    <row r="413" spans="1:7" x14ac:dyDescent="0.25">
      <c r="A413" s="16">
        <v>36583</v>
      </c>
      <c r="B413" s="97">
        <v>0.3</v>
      </c>
      <c r="C413" s="97">
        <v>83.51</v>
      </c>
      <c r="D413" s="97">
        <v>74.89</v>
      </c>
      <c r="E413" s="97">
        <v>34.200000000000003</v>
      </c>
      <c r="F413" s="97">
        <v>84.1</v>
      </c>
      <c r="G413" s="97">
        <v>38.015400000000007</v>
      </c>
    </row>
    <row r="414" spans="1:7" x14ac:dyDescent="0.25">
      <c r="A414" s="16">
        <v>36584</v>
      </c>
      <c r="B414" s="97">
        <v>0.7</v>
      </c>
      <c r="C414" s="97">
        <v>78.300000000000011</v>
      </c>
      <c r="D414" s="97">
        <v>77</v>
      </c>
      <c r="E414" s="97">
        <v>30.6</v>
      </c>
      <c r="F414" s="97">
        <v>87.2</v>
      </c>
      <c r="G414" s="97">
        <v>38.289200000000008</v>
      </c>
    </row>
    <row r="415" spans="1:7" x14ac:dyDescent="0.25">
      <c r="A415" s="16">
        <v>36585</v>
      </c>
      <c r="B415" s="97"/>
      <c r="C415" s="97"/>
      <c r="D415" s="97"/>
      <c r="E415" s="97"/>
      <c r="F415" s="97"/>
      <c r="G415" s="97">
        <v>38.289200000000008</v>
      </c>
    </row>
    <row r="416" spans="1:7" x14ac:dyDescent="0.25">
      <c r="A416" s="16">
        <v>36586</v>
      </c>
      <c r="B416" s="97">
        <v>0</v>
      </c>
      <c r="C416" s="97">
        <v>77.099999999999994</v>
      </c>
      <c r="D416" s="97">
        <v>82.1</v>
      </c>
      <c r="E416" s="97">
        <v>23.9</v>
      </c>
      <c r="F416" s="97">
        <v>60.2</v>
      </c>
      <c r="G416" s="97">
        <v>38.532500000000006</v>
      </c>
    </row>
    <row r="417" spans="1:7" x14ac:dyDescent="0.25">
      <c r="A417" s="16">
        <v>36587</v>
      </c>
      <c r="B417" s="97">
        <v>0</v>
      </c>
      <c r="C417" s="97">
        <v>78.400000000000006</v>
      </c>
      <c r="D417" s="97">
        <v>77.5</v>
      </c>
      <c r="E417" s="97">
        <v>9.9</v>
      </c>
      <c r="F417" s="97">
        <v>58.9</v>
      </c>
      <c r="G417" s="97">
        <v>38.757200000000012</v>
      </c>
    </row>
    <row r="418" spans="1:7" x14ac:dyDescent="0.25">
      <c r="A418" s="16">
        <v>36588</v>
      </c>
      <c r="B418" s="97">
        <v>0</v>
      </c>
      <c r="C418" s="97">
        <v>82.000000000000014</v>
      </c>
      <c r="D418" s="97">
        <v>77.8</v>
      </c>
      <c r="E418" s="97">
        <v>23.7</v>
      </c>
      <c r="F418" s="97">
        <v>70.2</v>
      </c>
      <c r="G418" s="97">
        <v>39.010900000000007</v>
      </c>
    </row>
    <row r="419" spans="1:7" x14ac:dyDescent="0.25">
      <c r="A419" s="16">
        <v>36589</v>
      </c>
      <c r="B419" s="97">
        <v>0</v>
      </c>
      <c r="C419" s="97">
        <v>82.9</v>
      </c>
      <c r="D419" s="97">
        <v>73.5</v>
      </c>
      <c r="E419" s="97">
        <v>7.4</v>
      </c>
      <c r="F419" s="97">
        <v>68.900000000000006</v>
      </c>
      <c r="G419" s="97">
        <v>39.243600000000015</v>
      </c>
    </row>
    <row r="420" spans="1:7" x14ac:dyDescent="0.25">
      <c r="A420" s="16">
        <v>36590</v>
      </c>
      <c r="B420" s="97">
        <v>0</v>
      </c>
      <c r="C420" s="97">
        <v>85.300000000000011</v>
      </c>
      <c r="D420" s="97">
        <v>73.599999999999994</v>
      </c>
      <c r="E420" s="97">
        <v>4.2</v>
      </c>
      <c r="F420" s="97">
        <v>66.900000000000006</v>
      </c>
      <c r="G420" s="97">
        <v>39.473600000000005</v>
      </c>
    </row>
    <row r="421" spans="1:7" x14ac:dyDescent="0.25">
      <c r="A421" s="16">
        <v>36591</v>
      </c>
      <c r="B421" s="97">
        <v>0</v>
      </c>
      <c r="C421" s="97">
        <v>87.899999999999991</v>
      </c>
      <c r="D421" s="97">
        <v>72.2</v>
      </c>
      <c r="E421" s="97">
        <v>3.8</v>
      </c>
      <c r="F421" s="97">
        <v>64.8</v>
      </c>
      <c r="G421" s="97">
        <v>39.702300000000008</v>
      </c>
    </row>
    <row r="422" spans="1:7" x14ac:dyDescent="0.25">
      <c r="A422" s="16">
        <v>36592</v>
      </c>
      <c r="B422" s="97">
        <v>0</v>
      </c>
      <c r="C422" s="97">
        <v>86.999999999999986</v>
      </c>
      <c r="D422" s="97">
        <v>83.2</v>
      </c>
      <c r="E422" s="97">
        <v>4</v>
      </c>
      <c r="F422" s="97">
        <v>69.3</v>
      </c>
      <c r="G422" s="97">
        <v>39.945800000000013</v>
      </c>
    </row>
    <row r="423" spans="1:7" x14ac:dyDescent="0.25">
      <c r="A423" s="16">
        <v>36593</v>
      </c>
      <c r="B423" s="97">
        <v>0</v>
      </c>
      <c r="C423" s="97">
        <v>84.299999999999983</v>
      </c>
      <c r="D423" s="97">
        <v>75.900000000000006</v>
      </c>
      <c r="E423" s="97">
        <v>4</v>
      </c>
      <c r="F423" s="97">
        <v>42.9</v>
      </c>
      <c r="G423" s="97">
        <v>40.15290000000001</v>
      </c>
    </row>
    <row r="424" spans="1:7" x14ac:dyDescent="0.25">
      <c r="A424" s="16">
        <v>36594</v>
      </c>
      <c r="B424" s="97">
        <v>0</v>
      </c>
      <c r="C424" s="97">
        <v>86.01</v>
      </c>
      <c r="D424" s="97">
        <v>75.589999999999989</v>
      </c>
      <c r="E424" s="97">
        <v>4.0999999999999996</v>
      </c>
      <c r="F424" s="97">
        <v>42.9</v>
      </c>
      <c r="G424" s="97">
        <v>40.361500000000007</v>
      </c>
    </row>
    <row r="425" spans="1:7" x14ac:dyDescent="0.25">
      <c r="A425" s="16">
        <v>36595</v>
      </c>
      <c r="B425" s="97">
        <v>0</v>
      </c>
      <c r="C425" s="97">
        <v>88.51</v>
      </c>
      <c r="D425" s="97">
        <v>74.489999999999995</v>
      </c>
      <c r="E425" s="97">
        <v>3.3</v>
      </c>
      <c r="F425" s="97">
        <v>56.3</v>
      </c>
      <c r="G425" s="97">
        <v>40.584100000000007</v>
      </c>
    </row>
    <row r="426" spans="1:7" x14ac:dyDescent="0.25">
      <c r="A426" s="16">
        <v>36596</v>
      </c>
      <c r="B426" s="97">
        <v>0</v>
      </c>
      <c r="C426" s="97">
        <v>86.800000000000011</v>
      </c>
      <c r="D426" s="97">
        <v>79.5</v>
      </c>
      <c r="E426" s="97">
        <v>17.7</v>
      </c>
      <c r="F426" s="97">
        <v>65</v>
      </c>
      <c r="G426" s="97">
        <v>40.833100000000009</v>
      </c>
    </row>
    <row r="427" spans="1:7" x14ac:dyDescent="0.25">
      <c r="A427" s="16">
        <v>36597</v>
      </c>
      <c r="B427" s="97">
        <v>0</v>
      </c>
      <c r="C427" s="97">
        <v>86.9</v>
      </c>
      <c r="D427" s="97">
        <v>84.9</v>
      </c>
      <c r="E427" s="97">
        <v>40.5</v>
      </c>
      <c r="F427" s="97">
        <v>65.599999999999994</v>
      </c>
      <c r="G427" s="97">
        <v>41.110999999999997</v>
      </c>
    </row>
    <row r="428" spans="1:7" x14ac:dyDescent="0.25">
      <c r="A428" s="16">
        <v>36598</v>
      </c>
      <c r="B428" s="97">
        <v>0</v>
      </c>
      <c r="C428" s="97">
        <v>97.6</v>
      </c>
      <c r="D428" s="97">
        <v>88.300000000000011</v>
      </c>
      <c r="E428" s="97">
        <v>50.6</v>
      </c>
      <c r="F428" s="97">
        <v>67.400000000000006</v>
      </c>
      <c r="G428" s="97">
        <v>41.414900000000003</v>
      </c>
    </row>
    <row r="429" spans="1:7" x14ac:dyDescent="0.25">
      <c r="A429" s="16">
        <v>36599</v>
      </c>
      <c r="B429" s="97">
        <v>0</v>
      </c>
      <c r="C429" s="97">
        <v>81.299999999999983</v>
      </c>
      <c r="D429" s="97">
        <v>94.9</v>
      </c>
      <c r="E429" s="97">
        <v>38.6</v>
      </c>
      <c r="F429" s="97">
        <v>69</v>
      </c>
      <c r="G429" s="97">
        <v>41.698699999999995</v>
      </c>
    </row>
    <row r="430" spans="1:7" x14ac:dyDescent="0.25">
      <c r="A430" s="16">
        <v>36600</v>
      </c>
      <c r="B430" s="97">
        <v>1.3</v>
      </c>
      <c r="C430" s="97">
        <v>84.399999999999977</v>
      </c>
      <c r="D430" s="97">
        <v>82.800000000000011</v>
      </c>
      <c r="E430" s="97">
        <v>21.8</v>
      </c>
      <c r="F430" s="97">
        <v>51.3</v>
      </c>
      <c r="G430" s="97">
        <v>41.940299999999993</v>
      </c>
    </row>
    <row r="431" spans="1:7" x14ac:dyDescent="0.25">
      <c r="A431" s="16">
        <v>36601</v>
      </c>
      <c r="B431" s="97">
        <v>1.8</v>
      </c>
      <c r="C431" s="97">
        <v>88.500000000000014</v>
      </c>
      <c r="D431" s="97">
        <v>80.899999999999991</v>
      </c>
      <c r="E431" s="97">
        <v>15.7</v>
      </c>
      <c r="F431" s="97">
        <v>51.2</v>
      </c>
      <c r="G431" s="97">
        <v>42.178399999999996</v>
      </c>
    </row>
    <row r="432" spans="1:7" x14ac:dyDescent="0.25">
      <c r="A432" s="16">
        <v>36602</v>
      </c>
      <c r="B432" s="97">
        <v>4.3</v>
      </c>
      <c r="C432" s="97">
        <v>86.300000000000011</v>
      </c>
      <c r="D432" s="97">
        <v>82.1</v>
      </c>
      <c r="E432" s="97">
        <v>18.5</v>
      </c>
      <c r="F432" s="97">
        <v>70.900000000000006</v>
      </c>
      <c r="G432" s="97">
        <v>42.4405</v>
      </c>
    </row>
    <row r="433" spans="1:7" x14ac:dyDescent="0.25">
      <c r="A433" s="16">
        <v>36603</v>
      </c>
      <c r="B433" s="97">
        <v>1</v>
      </c>
      <c r="C433" s="97">
        <v>83.600000000000009</v>
      </c>
      <c r="D433" s="97">
        <v>76.8</v>
      </c>
      <c r="E433" s="97">
        <v>10.199999999999999</v>
      </c>
      <c r="F433" s="97">
        <v>65.099999999999994</v>
      </c>
      <c r="G433" s="97">
        <v>42.677199999999999</v>
      </c>
    </row>
    <row r="434" spans="1:7" x14ac:dyDescent="0.25">
      <c r="A434" s="16">
        <v>36604</v>
      </c>
      <c r="B434" s="97">
        <v>0</v>
      </c>
      <c r="C434" s="97">
        <v>81.5</v>
      </c>
      <c r="D434" s="97">
        <v>81.900000000000006</v>
      </c>
      <c r="E434" s="97">
        <v>16.100000000000001</v>
      </c>
      <c r="F434" s="97">
        <v>60.5</v>
      </c>
      <c r="G434" s="97">
        <v>42.917199999999994</v>
      </c>
    </row>
    <row r="435" spans="1:7" x14ac:dyDescent="0.25">
      <c r="A435" s="16">
        <v>36605</v>
      </c>
      <c r="B435" s="97">
        <v>0</v>
      </c>
      <c r="C435" s="97">
        <v>81.500000000000014</v>
      </c>
      <c r="D435" s="97">
        <v>75.8</v>
      </c>
      <c r="E435" s="97">
        <v>3.8</v>
      </c>
      <c r="F435" s="97">
        <v>54.8</v>
      </c>
      <c r="G435" s="97">
        <v>43.133100000000006</v>
      </c>
    </row>
    <row r="436" spans="1:7" x14ac:dyDescent="0.25">
      <c r="A436" s="16">
        <v>36606</v>
      </c>
      <c r="B436" s="97">
        <v>0</v>
      </c>
      <c r="C436" s="97">
        <v>84.799999999999983</v>
      </c>
      <c r="D436" s="97">
        <v>72.400000000000006</v>
      </c>
      <c r="E436" s="97">
        <v>3.6</v>
      </c>
      <c r="F436" s="97">
        <v>54.8</v>
      </c>
      <c r="G436" s="97">
        <v>43.348699999999994</v>
      </c>
    </row>
    <row r="437" spans="1:7" x14ac:dyDescent="0.25">
      <c r="A437" s="16">
        <v>36607</v>
      </c>
      <c r="B437" s="97">
        <v>0.3</v>
      </c>
      <c r="C437" s="97">
        <v>79.5</v>
      </c>
      <c r="D437" s="97">
        <v>80.599999999999994</v>
      </c>
      <c r="E437" s="97">
        <v>3.5</v>
      </c>
      <c r="F437" s="97">
        <v>38.6</v>
      </c>
      <c r="G437" s="97">
        <v>43.551199999999994</v>
      </c>
    </row>
    <row r="438" spans="1:7" x14ac:dyDescent="0.25">
      <c r="A438" s="16">
        <v>36608</v>
      </c>
      <c r="B438" s="97">
        <v>0.3</v>
      </c>
      <c r="C438" s="97">
        <v>86.3</v>
      </c>
      <c r="D438" s="97">
        <v>78.7</v>
      </c>
      <c r="E438" s="97">
        <v>3.4</v>
      </c>
      <c r="F438" s="97">
        <v>38.5</v>
      </c>
      <c r="G438" s="97">
        <v>43.758399999999995</v>
      </c>
    </row>
    <row r="439" spans="1:7" x14ac:dyDescent="0.25">
      <c r="A439" s="16">
        <v>36609</v>
      </c>
      <c r="B439" s="97">
        <v>0.3</v>
      </c>
      <c r="C439" s="97">
        <v>88.100000000000009</v>
      </c>
      <c r="D439" s="97">
        <v>75.3</v>
      </c>
      <c r="E439" s="97">
        <v>3.5</v>
      </c>
      <c r="F439" s="97">
        <v>50.3</v>
      </c>
      <c r="G439" s="97">
        <v>43.975899999999996</v>
      </c>
    </row>
    <row r="440" spans="1:7" x14ac:dyDescent="0.25">
      <c r="A440" s="16">
        <v>36610</v>
      </c>
      <c r="B440" s="97">
        <v>0.4</v>
      </c>
      <c r="C440" s="97">
        <v>84.300000000000011</v>
      </c>
      <c r="D440" s="97">
        <v>80</v>
      </c>
      <c r="E440" s="97">
        <v>3.9</v>
      </c>
      <c r="F440" s="97">
        <v>44.6</v>
      </c>
      <c r="G440" s="97">
        <v>44.189099999999989</v>
      </c>
    </row>
    <row r="441" spans="1:7" x14ac:dyDescent="0.25">
      <c r="A441" s="16">
        <v>36611</v>
      </c>
      <c r="B441" s="97">
        <v>0.4</v>
      </c>
      <c r="C441" s="97">
        <v>86.3</v>
      </c>
      <c r="D441" s="97">
        <v>74.3</v>
      </c>
      <c r="E441" s="97">
        <v>3.9</v>
      </c>
      <c r="F441" s="97">
        <v>43.5</v>
      </c>
      <c r="G441" s="97">
        <v>44.397499999999994</v>
      </c>
    </row>
    <row r="442" spans="1:7" x14ac:dyDescent="0.25">
      <c r="A442" s="16">
        <v>36612</v>
      </c>
      <c r="B442" s="97">
        <v>0.3</v>
      </c>
      <c r="C442" s="97">
        <v>87.299999999999983</v>
      </c>
      <c r="D442" s="97">
        <v>68.300000000000011</v>
      </c>
      <c r="E442" s="97">
        <v>3.1</v>
      </c>
      <c r="F442" s="97">
        <v>44.4</v>
      </c>
      <c r="G442" s="97">
        <v>44.600899999999996</v>
      </c>
    </row>
    <row r="443" spans="1:7" x14ac:dyDescent="0.25">
      <c r="A443" s="16">
        <v>36613</v>
      </c>
      <c r="B443" s="97">
        <v>0</v>
      </c>
      <c r="C443" s="97">
        <v>86.1</v>
      </c>
      <c r="D443" s="97">
        <v>75.599999999999994</v>
      </c>
      <c r="E443" s="97">
        <v>3.8</v>
      </c>
      <c r="F443" s="97">
        <v>42.3</v>
      </c>
      <c r="G443" s="97">
        <v>44.808699999999988</v>
      </c>
    </row>
    <row r="444" spans="1:7" x14ac:dyDescent="0.25">
      <c r="A444" s="16">
        <v>36614</v>
      </c>
      <c r="B444" s="97">
        <v>0</v>
      </c>
      <c r="C444" s="97">
        <v>75.110000000000014</v>
      </c>
      <c r="D444" s="97">
        <v>76.789999999999992</v>
      </c>
      <c r="E444" s="97">
        <v>3.7</v>
      </c>
      <c r="F444" s="97">
        <v>36.700000000000003</v>
      </c>
      <c r="G444" s="97">
        <v>45.000999999999991</v>
      </c>
    </row>
    <row r="445" spans="1:7" x14ac:dyDescent="0.25">
      <c r="A445" s="16">
        <v>36615</v>
      </c>
      <c r="B445" s="97">
        <v>0</v>
      </c>
      <c r="C445" s="97">
        <v>84.6</v>
      </c>
      <c r="D445" s="97">
        <v>71.599999999999994</v>
      </c>
      <c r="E445" s="97">
        <v>3.8</v>
      </c>
      <c r="F445" s="97">
        <v>36.799999999999997</v>
      </c>
      <c r="G445" s="97">
        <v>45.197799999999994</v>
      </c>
    </row>
    <row r="446" spans="1:7" x14ac:dyDescent="0.25">
      <c r="A446" s="16">
        <v>36616</v>
      </c>
      <c r="B446" s="97">
        <v>0</v>
      </c>
      <c r="C446" s="97">
        <v>85.11</v>
      </c>
      <c r="D446" s="97">
        <v>73.39</v>
      </c>
      <c r="E446" s="97">
        <v>3.9</v>
      </c>
      <c r="F446" s="97">
        <v>37.200000000000003</v>
      </c>
      <c r="G446" s="97">
        <v>45.397399999999998</v>
      </c>
    </row>
    <row r="452" spans="2:2" x14ac:dyDescent="0.25">
      <c r="B452" s="97"/>
    </row>
    <row r="455" spans="2:2" x14ac:dyDescent="0.25">
      <c r="B455" s="97"/>
    </row>
    <row r="456" spans="2:2" x14ac:dyDescent="0.25">
      <c r="B456" s="97"/>
    </row>
    <row r="457" spans="2:2" x14ac:dyDescent="0.25">
      <c r="B457" s="97"/>
    </row>
    <row r="458" spans="2:2" x14ac:dyDescent="0.25">
      <c r="B458" s="97"/>
    </row>
    <row r="459" spans="2:2" x14ac:dyDescent="0.25">
      <c r="B459" s="97"/>
    </row>
    <row r="460" spans="2:2" x14ac:dyDescent="0.25">
      <c r="B460" s="97"/>
    </row>
    <row r="461" spans="2:2" x14ac:dyDescent="0.25">
      <c r="B461" s="97"/>
    </row>
    <row r="462" spans="2:2" x14ac:dyDescent="0.25">
      <c r="B462" s="97"/>
    </row>
    <row r="463" spans="2:2" x14ac:dyDescent="0.25">
      <c r="B463" s="97"/>
    </row>
    <row r="464" spans="2:2" x14ac:dyDescent="0.25">
      <c r="B464" s="97"/>
    </row>
    <row r="465" spans="2:2" x14ac:dyDescent="0.25">
      <c r="B465" s="97"/>
    </row>
    <row r="466" spans="2:2" x14ac:dyDescent="0.25">
      <c r="B466" s="97"/>
    </row>
    <row r="467" spans="2:2" x14ac:dyDescent="0.25">
      <c r="B467" s="97"/>
    </row>
    <row r="468" spans="2:2" x14ac:dyDescent="0.25">
      <c r="B468" s="97"/>
    </row>
    <row r="469" spans="2:2" x14ac:dyDescent="0.25">
      <c r="B469" s="97"/>
    </row>
    <row r="470" spans="2:2" x14ac:dyDescent="0.25">
      <c r="B470" s="97"/>
    </row>
    <row r="471" spans="2:2" x14ac:dyDescent="0.25">
      <c r="B471" s="97"/>
    </row>
    <row r="472" spans="2:2" x14ac:dyDescent="0.25">
      <c r="B472" s="97"/>
    </row>
    <row r="473" spans="2:2" x14ac:dyDescent="0.25">
      <c r="B473" s="97"/>
    </row>
    <row r="474" spans="2:2" x14ac:dyDescent="0.25">
      <c r="B474" s="97"/>
    </row>
    <row r="475" spans="2:2" x14ac:dyDescent="0.25">
      <c r="B475" s="97"/>
    </row>
    <row r="476" spans="2:2" x14ac:dyDescent="0.25">
      <c r="B476" s="97"/>
    </row>
    <row r="477" spans="2:2" x14ac:dyDescent="0.25">
      <c r="B477" s="97"/>
    </row>
    <row r="478" spans="2:2" x14ac:dyDescent="0.25">
      <c r="B478" s="97"/>
    </row>
    <row r="479" spans="2:2" x14ac:dyDescent="0.25">
      <c r="B479" s="97"/>
    </row>
    <row r="480" spans="2:2" x14ac:dyDescent="0.25">
      <c r="B480" s="97"/>
    </row>
    <row r="481" spans="2:2" x14ac:dyDescent="0.25">
      <c r="B481" s="97"/>
    </row>
    <row r="482" spans="2:2" x14ac:dyDescent="0.25">
      <c r="B482" s="97"/>
    </row>
    <row r="483" spans="2:2" x14ac:dyDescent="0.25">
      <c r="B483" s="97"/>
    </row>
    <row r="484" spans="2:2" x14ac:dyDescent="0.25">
      <c r="B484" s="97"/>
    </row>
    <row r="485" spans="2:2" x14ac:dyDescent="0.25">
      <c r="B485" s="97"/>
    </row>
    <row r="486" spans="2:2" x14ac:dyDescent="0.25">
      <c r="B486" s="97"/>
    </row>
    <row r="487" spans="2:2" x14ac:dyDescent="0.25">
      <c r="B487" s="97"/>
    </row>
    <row r="488" spans="2:2" x14ac:dyDescent="0.25">
      <c r="B488" s="97"/>
    </row>
    <row r="489" spans="2:2" x14ac:dyDescent="0.25">
      <c r="B489" s="97"/>
    </row>
    <row r="490" spans="2:2" x14ac:dyDescent="0.25">
      <c r="B490" s="97"/>
    </row>
    <row r="491" spans="2:2" x14ac:dyDescent="0.25">
      <c r="B491" s="97"/>
    </row>
    <row r="492" spans="2:2" x14ac:dyDescent="0.25">
      <c r="B492" s="97"/>
    </row>
    <row r="493" spans="2:2" x14ac:dyDescent="0.25">
      <c r="B493" s="97"/>
    </row>
    <row r="494" spans="2:2" x14ac:dyDescent="0.25">
      <c r="B494" s="97"/>
    </row>
    <row r="495" spans="2:2" x14ac:dyDescent="0.25">
      <c r="B495" s="97"/>
    </row>
    <row r="496" spans="2:2" x14ac:dyDescent="0.25">
      <c r="B496" s="97"/>
    </row>
    <row r="497" spans="2:2" x14ac:dyDescent="0.25">
      <c r="B497" s="97"/>
    </row>
    <row r="498" spans="2:2" x14ac:dyDescent="0.25">
      <c r="B498" s="97"/>
    </row>
    <row r="499" spans="2:2" x14ac:dyDescent="0.25">
      <c r="B499" s="97"/>
    </row>
    <row r="500" spans="2:2" x14ac:dyDescent="0.25">
      <c r="B500" s="97"/>
    </row>
    <row r="501" spans="2:2" x14ac:dyDescent="0.25">
      <c r="B501" s="97"/>
    </row>
    <row r="502" spans="2:2" x14ac:dyDescent="0.25">
      <c r="B502" s="97"/>
    </row>
    <row r="503" spans="2:2" x14ac:dyDescent="0.25">
      <c r="B503" s="97"/>
    </row>
    <row r="504" spans="2:2" x14ac:dyDescent="0.25">
      <c r="B504" s="97"/>
    </row>
    <row r="505" spans="2:2" x14ac:dyDescent="0.25">
      <c r="B505" s="97"/>
    </row>
    <row r="506" spans="2:2" x14ac:dyDescent="0.25">
      <c r="B506" s="97"/>
    </row>
    <row r="507" spans="2:2" x14ac:dyDescent="0.25">
      <c r="B507" s="97"/>
    </row>
    <row r="508" spans="2:2" x14ac:dyDescent="0.25">
      <c r="B508" s="97"/>
    </row>
    <row r="509" spans="2:2" x14ac:dyDescent="0.25">
      <c r="B509" s="97"/>
    </row>
    <row r="510" spans="2:2" x14ac:dyDescent="0.25">
      <c r="B510" s="97"/>
    </row>
    <row r="511" spans="2:2" x14ac:dyDescent="0.25">
      <c r="B511" s="97"/>
    </row>
    <row r="512" spans="2:2" x14ac:dyDescent="0.25">
      <c r="B512" s="97"/>
    </row>
    <row r="513" spans="2:2" x14ac:dyDescent="0.25">
      <c r="B513" s="97"/>
    </row>
    <row r="514" spans="2:2" x14ac:dyDescent="0.25">
      <c r="B514" s="97"/>
    </row>
    <row r="515" spans="2:2" x14ac:dyDescent="0.25">
      <c r="B515" s="97"/>
    </row>
    <row r="516" spans="2:2" x14ac:dyDescent="0.25">
      <c r="B516" s="97"/>
    </row>
    <row r="517" spans="2:2" x14ac:dyDescent="0.25">
      <c r="B517" s="97"/>
    </row>
    <row r="518" spans="2:2" x14ac:dyDescent="0.25">
      <c r="B518" s="97"/>
    </row>
    <row r="519" spans="2:2" x14ac:dyDescent="0.25">
      <c r="B519" s="97"/>
    </row>
    <row r="520" spans="2:2" x14ac:dyDescent="0.25">
      <c r="B520" s="97"/>
    </row>
    <row r="521" spans="2:2" x14ac:dyDescent="0.25">
      <c r="B521" s="97"/>
    </row>
    <row r="522" spans="2:2" x14ac:dyDescent="0.25">
      <c r="B522" s="97"/>
    </row>
    <row r="523" spans="2:2" x14ac:dyDescent="0.25">
      <c r="B523" s="97"/>
    </row>
    <row r="524" spans="2:2" x14ac:dyDescent="0.25">
      <c r="B524" s="97"/>
    </row>
    <row r="525" spans="2:2" x14ac:dyDescent="0.25">
      <c r="B525" s="97"/>
    </row>
    <row r="526" spans="2:2" x14ac:dyDescent="0.25">
      <c r="B526" s="97"/>
    </row>
    <row r="527" spans="2:2" x14ac:dyDescent="0.25">
      <c r="B527" s="97"/>
    </row>
    <row r="528" spans="2:2" x14ac:dyDescent="0.25">
      <c r="B528" s="97"/>
    </row>
    <row r="529" spans="2:2" x14ac:dyDescent="0.25">
      <c r="B529" s="97"/>
    </row>
    <row r="530" spans="2:2" x14ac:dyDescent="0.25">
      <c r="B530" s="97"/>
    </row>
    <row r="531" spans="2:2" x14ac:dyDescent="0.25">
      <c r="B531" s="97"/>
    </row>
    <row r="532" spans="2:2" x14ac:dyDescent="0.25">
      <c r="B532" s="97"/>
    </row>
    <row r="533" spans="2:2" x14ac:dyDescent="0.25">
      <c r="B533" s="97"/>
    </row>
    <row r="534" spans="2:2" x14ac:dyDescent="0.25">
      <c r="B534" s="97"/>
    </row>
    <row r="535" spans="2:2" x14ac:dyDescent="0.25">
      <c r="B535" s="97"/>
    </row>
    <row r="536" spans="2:2" x14ac:dyDescent="0.25">
      <c r="B536" s="97"/>
    </row>
    <row r="537" spans="2:2" x14ac:dyDescent="0.25">
      <c r="B537" s="97"/>
    </row>
    <row r="538" spans="2:2" x14ac:dyDescent="0.25">
      <c r="B538" s="97"/>
    </row>
    <row r="539" spans="2:2" x14ac:dyDescent="0.25">
      <c r="B539" s="97"/>
    </row>
    <row r="540" spans="2:2" x14ac:dyDescent="0.25">
      <c r="B540" s="97"/>
    </row>
    <row r="541" spans="2:2" x14ac:dyDescent="0.25">
      <c r="B541" s="97"/>
    </row>
    <row r="542" spans="2:2" x14ac:dyDescent="0.25">
      <c r="B542" s="97"/>
    </row>
    <row r="543" spans="2:2" x14ac:dyDescent="0.25">
      <c r="B543" s="97"/>
    </row>
    <row r="544" spans="2:2" x14ac:dyDescent="0.25">
      <c r="B544" s="97"/>
    </row>
    <row r="545" spans="2:2" x14ac:dyDescent="0.25">
      <c r="B545" s="97"/>
    </row>
    <row r="546" spans="2:2" x14ac:dyDescent="0.25">
      <c r="B546" s="97"/>
    </row>
    <row r="547" spans="2:2" x14ac:dyDescent="0.25">
      <c r="B547" s="97"/>
    </row>
    <row r="548" spans="2:2" x14ac:dyDescent="0.25">
      <c r="B548" s="97"/>
    </row>
    <row r="549" spans="2:2" x14ac:dyDescent="0.25">
      <c r="B549" s="97"/>
    </row>
    <row r="550" spans="2:2" x14ac:dyDescent="0.25">
      <c r="B550" s="97"/>
    </row>
    <row r="551" spans="2:2" x14ac:dyDescent="0.25">
      <c r="B551" s="97"/>
    </row>
    <row r="552" spans="2:2" x14ac:dyDescent="0.25">
      <c r="B552" s="97"/>
    </row>
    <row r="553" spans="2:2" x14ac:dyDescent="0.25">
      <c r="B553" s="97"/>
    </row>
    <row r="554" spans="2:2" x14ac:dyDescent="0.25">
      <c r="B554" s="97"/>
    </row>
    <row r="555" spans="2:2" x14ac:dyDescent="0.25">
      <c r="B555" s="97"/>
    </row>
    <row r="556" spans="2:2" x14ac:dyDescent="0.25">
      <c r="B556" s="97"/>
    </row>
    <row r="557" spans="2:2" x14ac:dyDescent="0.25">
      <c r="B557" s="97"/>
    </row>
    <row r="558" spans="2:2" x14ac:dyDescent="0.25">
      <c r="B558" s="97"/>
    </row>
    <row r="559" spans="2:2" x14ac:dyDescent="0.25">
      <c r="B559" s="97"/>
    </row>
    <row r="560" spans="2:2" x14ac:dyDescent="0.25">
      <c r="B560" s="97"/>
    </row>
    <row r="561" spans="2:2" x14ac:dyDescent="0.25">
      <c r="B561" s="97"/>
    </row>
    <row r="562" spans="2:2" x14ac:dyDescent="0.25">
      <c r="B562" s="97"/>
    </row>
    <row r="563" spans="2:2" x14ac:dyDescent="0.25">
      <c r="B563" s="97"/>
    </row>
    <row r="564" spans="2:2" x14ac:dyDescent="0.25">
      <c r="B564" s="97"/>
    </row>
    <row r="565" spans="2:2" x14ac:dyDescent="0.25">
      <c r="B565" s="97"/>
    </row>
    <row r="566" spans="2:2" x14ac:dyDescent="0.25">
      <c r="B566" s="97"/>
    </row>
    <row r="567" spans="2:2" x14ac:dyDescent="0.25">
      <c r="B567" s="97"/>
    </row>
    <row r="568" spans="2:2" x14ac:dyDescent="0.25">
      <c r="B568" s="97"/>
    </row>
    <row r="569" spans="2:2" x14ac:dyDescent="0.25">
      <c r="B569" s="97"/>
    </row>
    <row r="570" spans="2:2" x14ac:dyDescent="0.25">
      <c r="B570" s="97"/>
    </row>
    <row r="571" spans="2:2" x14ac:dyDescent="0.25">
      <c r="B571" s="97"/>
    </row>
    <row r="572" spans="2:2" x14ac:dyDescent="0.25">
      <c r="B572" s="97"/>
    </row>
    <row r="573" spans="2:2" x14ac:dyDescent="0.25">
      <c r="B573" s="97"/>
    </row>
    <row r="574" spans="2:2" x14ac:dyDescent="0.25">
      <c r="B574" s="97"/>
    </row>
    <row r="575" spans="2:2" x14ac:dyDescent="0.25">
      <c r="B575" s="97"/>
    </row>
    <row r="576" spans="2:2" x14ac:dyDescent="0.25">
      <c r="B576" s="97"/>
    </row>
    <row r="577" spans="2:2" x14ac:dyDescent="0.25">
      <c r="B577" s="97"/>
    </row>
    <row r="578" spans="2:2" x14ac:dyDescent="0.25">
      <c r="B578" s="97"/>
    </row>
    <row r="579" spans="2:2" x14ac:dyDescent="0.25">
      <c r="B579" s="97"/>
    </row>
    <row r="580" spans="2:2" x14ac:dyDescent="0.25">
      <c r="B580" s="97"/>
    </row>
    <row r="581" spans="2:2" x14ac:dyDescent="0.25">
      <c r="B581" s="97"/>
    </row>
    <row r="582" spans="2:2" x14ac:dyDescent="0.25">
      <c r="B582" s="97"/>
    </row>
    <row r="583" spans="2:2" x14ac:dyDescent="0.25">
      <c r="B583" s="97"/>
    </row>
    <row r="584" spans="2:2" x14ac:dyDescent="0.25">
      <c r="B584" s="97"/>
    </row>
    <row r="585" spans="2:2" x14ac:dyDescent="0.25">
      <c r="B585" s="97"/>
    </row>
    <row r="586" spans="2:2" x14ac:dyDescent="0.25">
      <c r="B586" s="97"/>
    </row>
    <row r="587" spans="2:2" x14ac:dyDescent="0.25">
      <c r="B587" s="97"/>
    </row>
    <row r="588" spans="2:2" x14ac:dyDescent="0.25">
      <c r="B588" s="97"/>
    </row>
    <row r="589" spans="2:2" x14ac:dyDescent="0.25">
      <c r="B589" s="97"/>
    </row>
    <row r="590" spans="2:2" x14ac:dyDescent="0.25">
      <c r="B590" s="97"/>
    </row>
    <row r="591" spans="2:2" x14ac:dyDescent="0.25">
      <c r="B591" s="97"/>
    </row>
    <row r="592" spans="2:2" x14ac:dyDescent="0.25">
      <c r="B592" s="97"/>
    </row>
    <row r="593" spans="2:2" x14ac:dyDescent="0.25">
      <c r="B593" s="97"/>
    </row>
    <row r="594" spans="2:2" x14ac:dyDescent="0.25">
      <c r="B594" s="97"/>
    </row>
    <row r="595" spans="2:2" x14ac:dyDescent="0.25">
      <c r="B595" s="97"/>
    </row>
    <row r="596" spans="2:2" x14ac:dyDescent="0.25">
      <c r="B596" s="97"/>
    </row>
    <row r="597" spans="2:2" x14ac:dyDescent="0.25">
      <c r="B597" s="97"/>
    </row>
    <row r="598" spans="2:2" x14ac:dyDescent="0.25">
      <c r="B598" s="97"/>
    </row>
    <row r="599" spans="2:2" x14ac:dyDescent="0.25">
      <c r="B599" s="97"/>
    </row>
    <row r="600" spans="2:2" x14ac:dyDescent="0.25">
      <c r="B600" s="97"/>
    </row>
    <row r="601" spans="2:2" x14ac:dyDescent="0.25">
      <c r="B601" s="97"/>
    </row>
    <row r="602" spans="2:2" x14ac:dyDescent="0.25">
      <c r="B602" s="97"/>
    </row>
    <row r="603" spans="2:2" x14ac:dyDescent="0.25">
      <c r="B603" s="97"/>
    </row>
    <row r="604" spans="2:2" x14ac:dyDescent="0.25">
      <c r="B604" s="97"/>
    </row>
    <row r="605" spans="2:2" x14ac:dyDescent="0.25">
      <c r="B605" s="97"/>
    </row>
    <row r="606" spans="2:2" x14ac:dyDescent="0.25">
      <c r="B606" s="97"/>
    </row>
    <row r="607" spans="2:2" x14ac:dyDescent="0.25">
      <c r="B607" s="97"/>
    </row>
    <row r="608" spans="2:2" x14ac:dyDescent="0.25">
      <c r="B608" s="97"/>
    </row>
    <row r="609" spans="2:2" x14ac:dyDescent="0.25">
      <c r="B609" s="97"/>
    </row>
    <row r="610" spans="2:2" x14ac:dyDescent="0.25">
      <c r="B610" s="97"/>
    </row>
    <row r="611" spans="2:2" x14ac:dyDescent="0.25">
      <c r="B611" s="97"/>
    </row>
    <row r="612" spans="2:2" x14ac:dyDescent="0.25">
      <c r="B612" s="97"/>
    </row>
    <row r="613" spans="2:2" x14ac:dyDescent="0.25">
      <c r="B613" s="97"/>
    </row>
    <row r="614" spans="2:2" x14ac:dyDescent="0.25">
      <c r="B614" s="97"/>
    </row>
    <row r="615" spans="2:2" x14ac:dyDescent="0.25">
      <c r="B615" s="97"/>
    </row>
    <row r="616" spans="2:2" x14ac:dyDescent="0.25">
      <c r="B616" s="97"/>
    </row>
    <row r="617" spans="2:2" x14ac:dyDescent="0.25">
      <c r="B617" s="97"/>
    </row>
    <row r="618" spans="2:2" x14ac:dyDescent="0.25">
      <c r="B618" s="97"/>
    </row>
    <row r="619" spans="2:2" x14ac:dyDescent="0.25">
      <c r="B619" s="97"/>
    </row>
    <row r="620" spans="2:2" x14ac:dyDescent="0.25">
      <c r="B620" s="97"/>
    </row>
    <row r="621" spans="2:2" x14ac:dyDescent="0.25">
      <c r="B621" s="97"/>
    </row>
    <row r="622" spans="2:2" x14ac:dyDescent="0.25">
      <c r="B622" s="97"/>
    </row>
    <row r="623" spans="2:2" x14ac:dyDescent="0.25">
      <c r="B623" s="97"/>
    </row>
    <row r="624" spans="2:2" x14ac:dyDescent="0.25">
      <c r="B624" s="97"/>
    </row>
    <row r="625" spans="2:2" x14ac:dyDescent="0.25">
      <c r="B625" s="97"/>
    </row>
    <row r="626" spans="2:2" x14ac:dyDescent="0.25">
      <c r="B626" s="97"/>
    </row>
    <row r="627" spans="2:2" x14ac:dyDescent="0.25">
      <c r="B627" s="97"/>
    </row>
    <row r="628" spans="2:2" x14ac:dyDescent="0.25">
      <c r="B628" s="97"/>
    </row>
    <row r="629" spans="2:2" x14ac:dyDescent="0.25">
      <c r="B629" s="97"/>
    </row>
    <row r="630" spans="2:2" x14ac:dyDescent="0.25">
      <c r="B630" s="97"/>
    </row>
    <row r="631" spans="2:2" x14ac:dyDescent="0.25">
      <c r="B631" s="97"/>
    </row>
    <row r="632" spans="2:2" x14ac:dyDescent="0.25">
      <c r="B632" s="97"/>
    </row>
    <row r="633" spans="2:2" x14ac:dyDescent="0.25">
      <c r="B633" s="97"/>
    </row>
    <row r="634" spans="2:2" x14ac:dyDescent="0.25">
      <c r="B634" s="97"/>
    </row>
    <row r="635" spans="2:2" x14ac:dyDescent="0.25">
      <c r="B635" s="97"/>
    </row>
    <row r="636" spans="2:2" x14ac:dyDescent="0.25">
      <c r="B636" s="97"/>
    </row>
    <row r="637" spans="2:2" x14ac:dyDescent="0.25">
      <c r="B637" s="97"/>
    </row>
    <row r="639" spans="2:2" x14ac:dyDescent="0.25">
      <c r="B639" s="97"/>
    </row>
    <row r="640" spans="2:2" x14ac:dyDescent="0.25">
      <c r="B640" s="97"/>
    </row>
    <row r="641" spans="2:2" x14ac:dyDescent="0.25">
      <c r="B641" s="97"/>
    </row>
    <row r="644" spans="2:2" x14ac:dyDescent="0.25">
      <c r="B644" s="97"/>
    </row>
    <row r="645" spans="2:2" x14ac:dyDescent="0.25">
      <c r="B645" s="97"/>
    </row>
    <row r="646" spans="2:2" x14ac:dyDescent="0.25">
      <c r="B646" s="97"/>
    </row>
    <row r="647" spans="2:2" x14ac:dyDescent="0.25">
      <c r="B647" s="97"/>
    </row>
    <row r="648" spans="2:2" x14ac:dyDescent="0.25">
      <c r="B648" s="97"/>
    </row>
    <row r="649" spans="2:2" x14ac:dyDescent="0.25">
      <c r="B649" s="97"/>
    </row>
    <row r="650" spans="2:2" x14ac:dyDescent="0.25">
      <c r="B650" s="97"/>
    </row>
    <row r="651" spans="2:2" x14ac:dyDescent="0.25">
      <c r="B651" s="97"/>
    </row>
    <row r="652" spans="2:2" x14ac:dyDescent="0.25">
      <c r="B652" s="97"/>
    </row>
    <row r="653" spans="2:2" x14ac:dyDescent="0.25">
      <c r="B653" s="97"/>
    </row>
    <row r="654" spans="2:2" x14ac:dyDescent="0.25">
      <c r="B654" s="97"/>
    </row>
    <row r="655" spans="2:2" x14ac:dyDescent="0.25">
      <c r="B655" s="97"/>
    </row>
    <row r="656" spans="2:2" x14ac:dyDescent="0.25">
      <c r="B656" s="97"/>
    </row>
    <row r="657" spans="2:2" x14ac:dyDescent="0.25">
      <c r="B657" s="97"/>
    </row>
    <row r="658" spans="2:2" x14ac:dyDescent="0.25">
      <c r="B658" s="97"/>
    </row>
    <row r="659" spans="2:2" x14ac:dyDescent="0.25">
      <c r="B659" s="97"/>
    </row>
    <row r="660" spans="2:2" x14ac:dyDescent="0.25">
      <c r="B660" s="97"/>
    </row>
    <row r="661" spans="2:2" x14ac:dyDescent="0.25">
      <c r="B661" s="97"/>
    </row>
    <row r="662" spans="2:2" x14ac:dyDescent="0.25">
      <c r="B662" s="97"/>
    </row>
    <row r="663" spans="2:2" x14ac:dyDescent="0.25">
      <c r="B663" s="97"/>
    </row>
    <row r="664" spans="2:2" x14ac:dyDescent="0.25">
      <c r="B664" s="97"/>
    </row>
    <row r="665" spans="2:2" x14ac:dyDescent="0.25">
      <c r="B665" s="97"/>
    </row>
    <row r="666" spans="2:2" x14ac:dyDescent="0.25">
      <c r="B666" s="97"/>
    </row>
    <row r="667" spans="2:2" x14ac:dyDescent="0.25">
      <c r="B667" s="97"/>
    </row>
    <row r="668" spans="2:2" x14ac:dyDescent="0.25">
      <c r="B668" s="97"/>
    </row>
    <row r="669" spans="2:2" x14ac:dyDescent="0.25">
      <c r="B669" s="97"/>
    </row>
    <row r="670" spans="2:2" x14ac:dyDescent="0.25">
      <c r="B670" s="97"/>
    </row>
    <row r="671" spans="2:2" x14ac:dyDescent="0.25">
      <c r="B671" s="97"/>
    </row>
    <row r="672" spans="2:2" x14ac:dyDescent="0.25">
      <c r="B672" s="97"/>
    </row>
    <row r="673" spans="2:2" x14ac:dyDescent="0.25">
      <c r="B673" s="97"/>
    </row>
    <row r="674" spans="2:2" x14ac:dyDescent="0.25">
      <c r="B674" s="97"/>
    </row>
    <row r="675" spans="2:2" x14ac:dyDescent="0.25">
      <c r="B675" s="97"/>
    </row>
    <row r="676" spans="2:2" x14ac:dyDescent="0.25">
      <c r="B676" s="97"/>
    </row>
    <row r="677" spans="2:2" x14ac:dyDescent="0.25">
      <c r="B677" s="97"/>
    </row>
    <row r="678" spans="2:2" x14ac:dyDescent="0.25">
      <c r="B678" s="97"/>
    </row>
    <row r="679" spans="2:2" x14ac:dyDescent="0.25">
      <c r="B679" s="97"/>
    </row>
    <row r="680" spans="2:2" x14ac:dyDescent="0.25">
      <c r="B680" s="97"/>
    </row>
    <row r="681" spans="2:2" x14ac:dyDescent="0.25">
      <c r="B681" s="97"/>
    </row>
    <row r="682" spans="2:2" x14ac:dyDescent="0.25">
      <c r="B682" s="97"/>
    </row>
    <row r="683" spans="2:2" x14ac:dyDescent="0.25">
      <c r="B683" s="97"/>
    </row>
    <row r="684" spans="2:2" x14ac:dyDescent="0.25">
      <c r="B684" s="97"/>
    </row>
    <row r="685" spans="2:2" x14ac:dyDescent="0.25">
      <c r="B685" s="97"/>
    </row>
    <row r="686" spans="2:2" x14ac:dyDescent="0.25">
      <c r="B686" s="97"/>
    </row>
    <row r="687" spans="2:2" x14ac:dyDescent="0.25">
      <c r="B687" s="97"/>
    </row>
    <row r="688" spans="2:2" x14ac:dyDescent="0.25">
      <c r="B688" s="97"/>
    </row>
    <row r="689" spans="2:2" x14ac:dyDescent="0.25">
      <c r="B689" s="97"/>
    </row>
    <row r="690" spans="2:2" x14ac:dyDescent="0.25">
      <c r="B690" s="97"/>
    </row>
    <row r="691" spans="2:2" x14ac:dyDescent="0.25">
      <c r="B691" s="97"/>
    </row>
    <row r="692" spans="2:2" x14ac:dyDescent="0.25">
      <c r="B692" s="97"/>
    </row>
    <row r="693" spans="2:2" x14ac:dyDescent="0.25">
      <c r="B693" s="97"/>
    </row>
    <row r="694" spans="2:2" x14ac:dyDescent="0.25">
      <c r="B694" s="97"/>
    </row>
    <row r="695" spans="2:2" x14ac:dyDescent="0.25">
      <c r="B695" s="97"/>
    </row>
    <row r="696" spans="2:2" x14ac:dyDescent="0.25">
      <c r="B696" s="97"/>
    </row>
    <row r="697" spans="2:2" x14ac:dyDescent="0.25">
      <c r="B697" s="97"/>
    </row>
    <row r="698" spans="2:2" x14ac:dyDescent="0.25">
      <c r="B698" s="97"/>
    </row>
    <row r="699" spans="2:2" x14ac:dyDescent="0.25">
      <c r="B699" s="97"/>
    </row>
    <row r="700" spans="2:2" x14ac:dyDescent="0.25">
      <c r="B700" s="97"/>
    </row>
    <row r="701" spans="2:2" x14ac:dyDescent="0.25">
      <c r="B701" s="97"/>
    </row>
    <row r="702" spans="2:2" x14ac:dyDescent="0.25">
      <c r="B702" s="97"/>
    </row>
    <row r="703" spans="2:2" x14ac:dyDescent="0.25">
      <c r="B703" s="97"/>
    </row>
    <row r="704" spans="2:2" x14ac:dyDescent="0.25">
      <c r="B704" s="97"/>
    </row>
    <row r="705" spans="2:2" x14ac:dyDescent="0.25">
      <c r="B705" s="97"/>
    </row>
    <row r="706" spans="2:2" x14ac:dyDescent="0.25">
      <c r="B706" s="97"/>
    </row>
    <row r="707" spans="2:2" x14ac:dyDescent="0.25">
      <c r="B707" s="97"/>
    </row>
    <row r="708" spans="2:2" x14ac:dyDescent="0.25">
      <c r="B708" s="97"/>
    </row>
    <row r="709" spans="2:2" x14ac:dyDescent="0.25">
      <c r="B709" s="97"/>
    </row>
    <row r="710" spans="2:2" x14ac:dyDescent="0.25">
      <c r="B710" s="97"/>
    </row>
    <row r="711" spans="2:2" x14ac:dyDescent="0.25">
      <c r="B711" s="97"/>
    </row>
    <row r="712" spans="2:2" x14ac:dyDescent="0.25">
      <c r="B712" s="97"/>
    </row>
    <row r="713" spans="2:2" x14ac:dyDescent="0.25">
      <c r="B713" s="97"/>
    </row>
    <row r="714" spans="2:2" x14ac:dyDescent="0.25">
      <c r="B714" s="97"/>
    </row>
    <row r="715" spans="2:2" x14ac:dyDescent="0.25">
      <c r="B715" s="97"/>
    </row>
    <row r="716" spans="2:2" x14ac:dyDescent="0.25">
      <c r="B716" s="97"/>
    </row>
    <row r="717" spans="2:2" x14ac:dyDescent="0.25">
      <c r="B717" s="97"/>
    </row>
    <row r="718" spans="2:2" x14ac:dyDescent="0.25">
      <c r="B718" s="97"/>
    </row>
    <row r="719" spans="2:2" x14ac:dyDescent="0.25">
      <c r="B719" s="97"/>
    </row>
    <row r="720" spans="2:2" x14ac:dyDescent="0.25">
      <c r="B720" s="97"/>
    </row>
    <row r="721" spans="2:2" x14ac:dyDescent="0.25">
      <c r="B721" s="97"/>
    </row>
    <row r="722" spans="2:2" x14ac:dyDescent="0.25">
      <c r="B722" s="97"/>
    </row>
    <row r="723" spans="2:2" x14ac:dyDescent="0.25">
      <c r="B723" s="97"/>
    </row>
    <row r="724" spans="2:2" x14ac:dyDescent="0.25">
      <c r="B724" s="97"/>
    </row>
    <row r="725" spans="2:2" x14ac:dyDescent="0.25">
      <c r="B725" s="97"/>
    </row>
    <row r="726" spans="2:2" x14ac:dyDescent="0.25">
      <c r="B726" s="97"/>
    </row>
    <row r="727" spans="2:2" x14ac:dyDescent="0.25">
      <c r="B727" s="97"/>
    </row>
    <row r="728" spans="2:2" x14ac:dyDescent="0.25">
      <c r="B728" s="97"/>
    </row>
    <row r="729" spans="2:2" x14ac:dyDescent="0.25">
      <c r="B729" s="97"/>
    </row>
    <row r="730" spans="2:2" x14ac:dyDescent="0.25">
      <c r="B730" s="97"/>
    </row>
    <row r="731" spans="2:2" x14ac:dyDescent="0.25">
      <c r="B731" s="97"/>
    </row>
    <row r="732" spans="2:2" x14ac:dyDescent="0.25">
      <c r="B732" s="97"/>
    </row>
    <row r="733" spans="2:2" x14ac:dyDescent="0.25">
      <c r="B733" s="97"/>
    </row>
    <row r="734" spans="2:2" x14ac:dyDescent="0.25">
      <c r="B734" s="97"/>
    </row>
    <row r="735" spans="2:2" x14ac:dyDescent="0.25">
      <c r="B735" s="97"/>
    </row>
    <row r="736" spans="2:2" x14ac:dyDescent="0.25">
      <c r="B736" s="97"/>
    </row>
    <row r="737" spans="2:2" x14ac:dyDescent="0.25">
      <c r="B737" s="97"/>
    </row>
    <row r="738" spans="2:2" x14ac:dyDescent="0.25">
      <c r="B738" s="97"/>
    </row>
    <row r="739" spans="2:2" x14ac:dyDescent="0.25">
      <c r="B739" s="97"/>
    </row>
    <row r="740" spans="2:2" x14ac:dyDescent="0.25">
      <c r="B740" s="97"/>
    </row>
    <row r="741" spans="2:2" x14ac:dyDescent="0.25">
      <c r="B741" s="97"/>
    </row>
    <row r="742" spans="2:2" x14ac:dyDescent="0.25">
      <c r="B742" s="97"/>
    </row>
    <row r="743" spans="2:2" x14ac:dyDescent="0.25">
      <c r="B743" s="97"/>
    </row>
    <row r="744" spans="2:2" x14ac:dyDescent="0.25">
      <c r="B744" s="97"/>
    </row>
    <row r="745" spans="2:2" x14ac:dyDescent="0.25">
      <c r="B745" s="97"/>
    </row>
    <row r="746" spans="2:2" x14ac:dyDescent="0.25">
      <c r="B746" s="97"/>
    </row>
    <row r="747" spans="2:2" x14ac:dyDescent="0.25">
      <c r="B747" s="97"/>
    </row>
    <row r="748" spans="2:2" x14ac:dyDescent="0.25">
      <c r="B748" s="97"/>
    </row>
    <row r="749" spans="2:2" x14ac:dyDescent="0.25">
      <c r="B749" s="97"/>
    </row>
    <row r="750" spans="2:2" x14ac:dyDescent="0.25">
      <c r="B750" s="97"/>
    </row>
    <row r="751" spans="2:2" x14ac:dyDescent="0.25">
      <c r="B751" s="97"/>
    </row>
    <row r="752" spans="2:2" x14ac:dyDescent="0.25">
      <c r="B752" s="97"/>
    </row>
    <row r="753" spans="2:2" x14ac:dyDescent="0.25">
      <c r="B753" s="97"/>
    </row>
    <row r="754" spans="2:2" x14ac:dyDescent="0.25">
      <c r="B754" s="97"/>
    </row>
    <row r="755" spans="2:2" x14ac:dyDescent="0.25">
      <c r="B755" s="97"/>
    </row>
    <row r="756" spans="2:2" x14ac:dyDescent="0.25">
      <c r="B756" s="97"/>
    </row>
    <row r="757" spans="2:2" x14ac:dyDescent="0.25">
      <c r="B757" s="97"/>
    </row>
    <row r="758" spans="2:2" x14ac:dyDescent="0.25">
      <c r="B758" s="97"/>
    </row>
    <row r="759" spans="2:2" x14ac:dyDescent="0.25">
      <c r="B759" s="97"/>
    </row>
    <row r="760" spans="2:2" x14ac:dyDescent="0.25">
      <c r="B760" s="97"/>
    </row>
    <row r="761" spans="2:2" x14ac:dyDescent="0.25">
      <c r="B761" s="97"/>
    </row>
    <row r="762" spans="2:2" x14ac:dyDescent="0.25">
      <c r="B762" s="97"/>
    </row>
    <row r="763" spans="2:2" x14ac:dyDescent="0.25">
      <c r="B763" s="97"/>
    </row>
    <row r="764" spans="2:2" x14ac:dyDescent="0.25">
      <c r="B764" s="97"/>
    </row>
    <row r="765" spans="2:2" x14ac:dyDescent="0.25">
      <c r="B765" s="97"/>
    </row>
    <row r="766" spans="2:2" x14ac:dyDescent="0.25">
      <c r="B766" s="97"/>
    </row>
    <row r="767" spans="2:2" x14ac:dyDescent="0.25">
      <c r="B767" s="97"/>
    </row>
    <row r="768" spans="2:2" x14ac:dyDescent="0.25">
      <c r="B768" s="97"/>
    </row>
    <row r="769" spans="2:2" x14ac:dyDescent="0.25">
      <c r="B769" s="97"/>
    </row>
    <row r="770" spans="2:2" x14ac:dyDescent="0.25">
      <c r="B770" s="97"/>
    </row>
    <row r="771" spans="2:2" x14ac:dyDescent="0.25">
      <c r="B771" s="97"/>
    </row>
    <row r="772" spans="2:2" x14ac:dyDescent="0.25">
      <c r="B772" s="97"/>
    </row>
    <row r="773" spans="2:2" x14ac:dyDescent="0.25">
      <c r="B773" s="97"/>
    </row>
    <row r="774" spans="2:2" x14ac:dyDescent="0.25">
      <c r="B774" s="97"/>
    </row>
    <row r="775" spans="2:2" x14ac:dyDescent="0.25">
      <c r="B775" s="97"/>
    </row>
    <row r="776" spans="2:2" x14ac:dyDescent="0.25">
      <c r="B776" s="97"/>
    </row>
    <row r="777" spans="2:2" x14ac:dyDescent="0.25">
      <c r="B777" s="97"/>
    </row>
    <row r="778" spans="2:2" x14ac:dyDescent="0.25">
      <c r="B778" s="97"/>
    </row>
    <row r="779" spans="2:2" x14ac:dyDescent="0.25">
      <c r="B779" s="97"/>
    </row>
    <row r="780" spans="2:2" x14ac:dyDescent="0.25">
      <c r="B780" s="97"/>
    </row>
    <row r="781" spans="2:2" x14ac:dyDescent="0.25">
      <c r="B781" s="97"/>
    </row>
    <row r="782" spans="2:2" x14ac:dyDescent="0.25">
      <c r="B782" s="97"/>
    </row>
    <row r="783" spans="2:2" x14ac:dyDescent="0.25">
      <c r="B783" s="97"/>
    </row>
    <row r="784" spans="2:2" x14ac:dyDescent="0.25">
      <c r="B784" s="97"/>
    </row>
    <row r="785" spans="2:2" x14ac:dyDescent="0.25">
      <c r="B785" s="97"/>
    </row>
    <row r="786" spans="2:2" x14ac:dyDescent="0.25">
      <c r="B786" s="97"/>
    </row>
    <row r="787" spans="2:2" x14ac:dyDescent="0.25">
      <c r="B787" s="97"/>
    </row>
    <row r="788" spans="2:2" x14ac:dyDescent="0.25">
      <c r="B788" s="97"/>
    </row>
    <row r="789" spans="2:2" x14ac:dyDescent="0.25">
      <c r="B789" s="97"/>
    </row>
    <row r="790" spans="2:2" x14ac:dyDescent="0.25">
      <c r="B790" s="97"/>
    </row>
    <row r="791" spans="2:2" x14ac:dyDescent="0.25">
      <c r="B791" s="97"/>
    </row>
    <row r="792" spans="2:2" x14ac:dyDescent="0.25">
      <c r="B792" s="97"/>
    </row>
    <row r="793" spans="2:2" x14ac:dyDescent="0.25">
      <c r="B793" s="97"/>
    </row>
    <row r="794" spans="2:2" x14ac:dyDescent="0.25">
      <c r="B794" s="97"/>
    </row>
    <row r="795" spans="2:2" x14ac:dyDescent="0.25">
      <c r="B795" s="97"/>
    </row>
    <row r="796" spans="2:2" x14ac:dyDescent="0.25">
      <c r="B796" s="97"/>
    </row>
    <row r="797" spans="2:2" x14ac:dyDescent="0.25">
      <c r="B797" s="97"/>
    </row>
    <row r="798" spans="2:2" x14ac:dyDescent="0.25">
      <c r="B798" s="97"/>
    </row>
    <row r="799" spans="2:2" x14ac:dyDescent="0.25">
      <c r="B799" s="97"/>
    </row>
    <row r="800" spans="2:2" x14ac:dyDescent="0.25">
      <c r="B800" s="97"/>
    </row>
    <row r="801" spans="2:2" x14ac:dyDescent="0.25">
      <c r="B801" s="97"/>
    </row>
    <row r="802" spans="2:2" x14ac:dyDescent="0.25">
      <c r="B802" s="97"/>
    </row>
    <row r="803" spans="2:2" x14ac:dyDescent="0.25">
      <c r="B803" s="97"/>
    </row>
    <row r="804" spans="2:2" x14ac:dyDescent="0.25">
      <c r="B804" s="97"/>
    </row>
    <row r="805" spans="2:2" x14ac:dyDescent="0.25">
      <c r="B805" s="97"/>
    </row>
    <row r="806" spans="2:2" x14ac:dyDescent="0.25">
      <c r="B806" s="97"/>
    </row>
    <row r="807" spans="2:2" x14ac:dyDescent="0.25">
      <c r="B807" s="97"/>
    </row>
    <row r="808" spans="2:2" x14ac:dyDescent="0.25">
      <c r="B808" s="97"/>
    </row>
    <row r="809" spans="2:2" x14ac:dyDescent="0.25">
      <c r="B809" s="97"/>
    </row>
    <row r="810" spans="2:2" x14ac:dyDescent="0.25">
      <c r="B810" s="97"/>
    </row>
    <row r="811" spans="2:2" x14ac:dyDescent="0.25">
      <c r="B811" s="97"/>
    </row>
    <row r="812" spans="2:2" x14ac:dyDescent="0.25">
      <c r="B812" s="97"/>
    </row>
    <row r="813" spans="2:2" x14ac:dyDescent="0.25">
      <c r="B813" s="97"/>
    </row>
    <row r="814" spans="2:2" x14ac:dyDescent="0.25">
      <c r="B814" s="97"/>
    </row>
    <row r="815" spans="2:2" x14ac:dyDescent="0.25">
      <c r="B815" s="97"/>
    </row>
    <row r="816" spans="2:2" x14ac:dyDescent="0.25">
      <c r="B816" s="97"/>
    </row>
    <row r="817" spans="2:2" x14ac:dyDescent="0.25">
      <c r="B817" s="97"/>
    </row>
    <row r="818" spans="2:2" x14ac:dyDescent="0.25">
      <c r="B818" s="97"/>
    </row>
    <row r="819" spans="2:2" x14ac:dyDescent="0.25">
      <c r="B819" s="97"/>
    </row>
    <row r="820" spans="2:2" x14ac:dyDescent="0.25">
      <c r="B820" s="97"/>
    </row>
    <row r="821" spans="2:2" x14ac:dyDescent="0.25">
      <c r="B821" s="97"/>
    </row>
    <row r="822" spans="2:2" x14ac:dyDescent="0.25">
      <c r="B822" s="97"/>
    </row>
    <row r="823" spans="2:2" x14ac:dyDescent="0.25">
      <c r="B823" s="97"/>
    </row>
    <row r="824" spans="2:2" x14ac:dyDescent="0.25">
      <c r="B824" s="97"/>
    </row>
    <row r="825" spans="2:2" x14ac:dyDescent="0.25">
      <c r="B825" s="97"/>
    </row>
    <row r="826" spans="2:2" x14ac:dyDescent="0.25">
      <c r="B826" s="97"/>
    </row>
  </sheetData>
  <mergeCells count="2">
    <mergeCell ref="J11:N11"/>
    <mergeCell ref="J21:N21"/>
  </mergeCells>
  <phoneticPr fontId="15" type="noConversion"/>
  <conditionalFormatting sqref="N3:N7">
    <cfRule type="cellIs" dxfId="17" priority="3" operator="lessThan">
      <formula>0</formula>
    </cfRule>
    <cfRule type="cellIs" dxfId="16" priority="4" operator="greaterThan">
      <formula>1</formula>
    </cfRule>
  </conditionalFormatting>
  <conditionalFormatting sqref="P3">
    <cfRule type="cellIs" dxfId="15" priority="5" operator="lessThan">
      <formula>0</formula>
    </cfRule>
    <cfRule type="cellIs" dxfId="14" priority="6" operator="greaterThan">
      <formula>1</formula>
    </cfRule>
  </conditionalFormatting>
  <conditionalFormatting sqref="Y2:Z5 Z6">
    <cfRule type="cellIs" dxfId="13" priority="1" operator="lessThan">
      <formula>0</formula>
    </cfRule>
    <cfRule type="cellIs" dxfId="12" priority="2" operator="greaterThan">
      <formula>1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5DA993-C79B-4192-8BB4-F7C8766AE8B6}">
  <dimension ref="A1:G185"/>
  <sheetViews>
    <sheetView workbookViewId="0"/>
  </sheetViews>
  <sheetFormatPr defaultRowHeight="15" x14ac:dyDescent="0.25"/>
  <cols>
    <col min="1" max="6" width="8.85546875" style="1"/>
  </cols>
  <sheetData>
    <row r="1" spans="1:7" x14ac:dyDescent="0.25">
      <c r="A1" s="12" t="str">
        <f>HYPERLINK("#'Contents'!A1","Contents Page")</f>
        <v>Contents Page</v>
      </c>
      <c r="B1"/>
      <c r="C1"/>
      <c r="D1"/>
      <c r="E1"/>
      <c r="F1"/>
    </row>
    <row r="2" spans="1:7" x14ac:dyDescent="0.25">
      <c r="A2"/>
      <c r="B2"/>
      <c r="C2"/>
      <c r="D2"/>
      <c r="E2"/>
      <c r="F2"/>
    </row>
    <row r="3" spans="1:7" x14ac:dyDescent="0.25">
      <c r="A3" s="114"/>
      <c r="B3" s="114" t="s">
        <v>63</v>
      </c>
      <c r="C3" s="114" t="s">
        <v>24</v>
      </c>
      <c r="D3" s="114" t="s">
        <v>29</v>
      </c>
      <c r="E3" s="114" t="s">
        <v>27</v>
      </c>
      <c r="F3" s="114" t="s">
        <v>159</v>
      </c>
      <c r="G3" s="99"/>
    </row>
    <row r="4" spans="1:7" x14ac:dyDescent="0.25">
      <c r="B4" s="57">
        <v>45566</v>
      </c>
      <c r="C4" s="28">
        <v>1008.9577220909089</v>
      </c>
      <c r="D4" s="28">
        <v>949.53139072727174</v>
      </c>
      <c r="E4" s="28">
        <v>1351.2349654545453</v>
      </c>
      <c r="F4" s="28">
        <v>401.70357472727358</v>
      </c>
    </row>
    <row r="5" spans="1:7" x14ac:dyDescent="0.25">
      <c r="B5" s="57">
        <v>45567</v>
      </c>
      <c r="C5" s="28">
        <v>1009.6992487272719</v>
      </c>
      <c r="D5" s="28">
        <v>996.27827845454465</v>
      </c>
      <c r="E5" s="28">
        <v>1357.8818248181815</v>
      </c>
      <c r="F5" s="28">
        <v>361.60354636363684</v>
      </c>
    </row>
    <row r="6" spans="1:7" x14ac:dyDescent="0.25">
      <c r="B6" s="57">
        <v>45568</v>
      </c>
      <c r="C6" s="28">
        <v>1007.4342690909089</v>
      </c>
      <c r="D6" s="28">
        <v>1012.1167234545451</v>
      </c>
      <c r="E6" s="28">
        <v>1374.6818886363635</v>
      </c>
      <c r="F6" s="28">
        <v>362.56516518181843</v>
      </c>
    </row>
    <row r="7" spans="1:7" x14ac:dyDescent="0.25">
      <c r="B7" s="57">
        <v>45569</v>
      </c>
      <c r="C7" s="28">
        <v>1017.362415636363</v>
      </c>
      <c r="D7" s="28">
        <v>1051.5224960909095</v>
      </c>
      <c r="E7" s="28">
        <v>1395.7878855454544</v>
      </c>
      <c r="F7" s="28">
        <v>344.2653894545449</v>
      </c>
    </row>
    <row r="8" spans="1:7" x14ac:dyDescent="0.25">
      <c r="B8" s="57">
        <v>45570</v>
      </c>
      <c r="C8" s="28">
        <v>1138.7452011818179</v>
      </c>
      <c r="D8" s="28">
        <v>1072.1743730000003</v>
      </c>
      <c r="E8" s="28">
        <v>1392.0257287272734</v>
      </c>
      <c r="F8" s="28">
        <v>319.85135572727313</v>
      </c>
    </row>
    <row r="9" spans="1:7" x14ac:dyDescent="0.25">
      <c r="B9" s="57">
        <v>45571</v>
      </c>
      <c r="C9" s="28">
        <v>1176.0078943636358</v>
      </c>
      <c r="D9" s="28">
        <v>1081.5099790909089</v>
      </c>
      <c r="E9" s="28">
        <v>1397.0589788181824</v>
      </c>
      <c r="F9" s="28">
        <v>315.54899972727344</v>
      </c>
    </row>
    <row r="10" spans="1:7" x14ac:dyDescent="0.25">
      <c r="B10" s="57">
        <v>45572</v>
      </c>
      <c r="C10" s="28">
        <v>1205.8000283636366</v>
      </c>
      <c r="D10" s="28">
        <v>1113.9736681818183</v>
      </c>
      <c r="E10" s="28">
        <v>1406.2013020909089</v>
      </c>
      <c r="F10" s="28">
        <v>292.22763390909063</v>
      </c>
    </row>
    <row r="11" spans="1:7" x14ac:dyDescent="0.25">
      <c r="B11" s="57">
        <v>45573</v>
      </c>
      <c r="C11" s="28">
        <v>1219.3378785454538</v>
      </c>
      <c r="D11" s="28">
        <v>1153.7693973636353</v>
      </c>
      <c r="E11" s="28">
        <v>1431.8684337272714</v>
      </c>
      <c r="F11" s="28">
        <v>278.09903636363606</v>
      </c>
    </row>
    <row r="12" spans="1:7" x14ac:dyDescent="0.25">
      <c r="B12" s="57">
        <v>45574</v>
      </c>
      <c r="C12" s="28">
        <v>1251.1760162727278</v>
      </c>
      <c r="D12" s="28">
        <v>1169.345239363636</v>
      </c>
      <c r="E12" s="28">
        <v>1445.9892104545454</v>
      </c>
      <c r="F12" s="28">
        <v>276.64397109090942</v>
      </c>
    </row>
    <row r="13" spans="1:7" x14ac:dyDescent="0.25">
      <c r="B13" s="57">
        <v>45575</v>
      </c>
      <c r="C13" s="28">
        <v>1275.7824469999998</v>
      </c>
      <c r="D13" s="28">
        <v>1164.9690287272722</v>
      </c>
      <c r="E13" s="28">
        <v>1470.4023632727265</v>
      </c>
      <c r="F13" s="28">
        <v>305.43333454545427</v>
      </c>
    </row>
    <row r="14" spans="1:7" x14ac:dyDescent="0.25">
      <c r="B14" s="57">
        <v>45576</v>
      </c>
      <c r="C14" s="28">
        <v>1273.8679008181816</v>
      </c>
      <c r="D14" s="28">
        <v>1205.3956839090906</v>
      </c>
      <c r="E14" s="28">
        <v>1483.6186613636364</v>
      </c>
      <c r="F14" s="28">
        <v>278.2229774545458</v>
      </c>
    </row>
    <row r="15" spans="1:7" x14ac:dyDescent="0.25">
      <c r="B15" s="57">
        <v>45577</v>
      </c>
      <c r="C15" s="28">
        <v>1250.705572909091</v>
      </c>
      <c r="D15" s="28">
        <v>1234.8887576363636</v>
      </c>
      <c r="E15" s="28">
        <v>1469.4023769090909</v>
      </c>
      <c r="F15" s="28">
        <v>234.51361927272728</v>
      </c>
    </row>
    <row r="16" spans="1:7" x14ac:dyDescent="0.25">
      <c r="B16" s="57">
        <v>45578</v>
      </c>
      <c r="C16" s="28">
        <v>1275.37931290909</v>
      </c>
      <c r="D16" s="28">
        <v>1245.448013272726</v>
      </c>
      <c r="E16" s="28">
        <v>1443.6569222727269</v>
      </c>
      <c r="F16" s="28">
        <v>198.20890900000086</v>
      </c>
    </row>
    <row r="17" spans="2:6" x14ac:dyDescent="0.25">
      <c r="B17" s="57">
        <v>45579</v>
      </c>
      <c r="C17" s="28">
        <v>1248.7013635454541</v>
      </c>
      <c r="D17" s="28">
        <v>1239.5442055454541</v>
      </c>
      <c r="E17" s="28">
        <v>1422.4552264545448</v>
      </c>
      <c r="F17" s="28">
        <v>182.91102090909067</v>
      </c>
    </row>
    <row r="18" spans="2:6" x14ac:dyDescent="0.25">
      <c r="B18" s="57">
        <v>45580</v>
      </c>
      <c r="C18" s="28">
        <v>1215.934373272727</v>
      </c>
      <c r="D18" s="28">
        <v>1242.0665187272732</v>
      </c>
      <c r="E18" s="28">
        <v>1418.8470876363642</v>
      </c>
      <c r="F18" s="28">
        <v>176.78056890909102</v>
      </c>
    </row>
    <row r="19" spans="2:6" x14ac:dyDescent="0.25">
      <c r="B19" s="57">
        <v>45581</v>
      </c>
      <c r="C19" s="28">
        <v>1211.711157272727</v>
      </c>
      <c r="D19" s="28">
        <v>1225.2931549999992</v>
      </c>
      <c r="E19" s="28">
        <v>1433.8921076363638</v>
      </c>
      <c r="F19" s="28">
        <v>208.59895263636463</v>
      </c>
    </row>
    <row r="20" spans="2:6" x14ac:dyDescent="0.25">
      <c r="B20" s="57">
        <v>45582</v>
      </c>
      <c r="C20" s="28">
        <v>1228.0158904545453</v>
      </c>
      <c r="D20" s="28">
        <v>1220.2743652727274</v>
      </c>
      <c r="E20" s="28">
        <v>1460.4451909999998</v>
      </c>
      <c r="F20" s="28">
        <v>240.17082572727236</v>
      </c>
    </row>
    <row r="21" spans="2:6" x14ac:dyDescent="0.25">
      <c r="B21" s="57">
        <v>45583</v>
      </c>
      <c r="C21" s="28">
        <v>1239.1516280000003</v>
      </c>
      <c r="D21" s="28">
        <v>1220.3351521818186</v>
      </c>
      <c r="E21" s="28">
        <v>1496.3657530000003</v>
      </c>
      <c r="F21" s="28">
        <v>276.03060081818171</v>
      </c>
    </row>
    <row r="22" spans="2:6" x14ac:dyDescent="0.25">
      <c r="B22" s="57">
        <v>45584</v>
      </c>
      <c r="C22" s="28">
        <v>1253.3117808181817</v>
      </c>
      <c r="D22" s="28">
        <v>1222.4301520000004</v>
      </c>
      <c r="E22" s="28">
        <v>1487.5909663636362</v>
      </c>
      <c r="F22" s="28">
        <v>265.16081436363584</v>
      </c>
    </row>
    <row r="23" spans="2:6" x14ac:dyDescent="0.25">
      <c r="B23" s="57">
        <v>45585</v>
      </c>
      <c r="C23" s="28">
        <v>1292.2703895454538</v>
      </c>
      <c r="D23" s="28">
        <v>1232.5813240909085</v>
      </c>
      <c r="E23" s="28">
        <v>1507.4884798181813</v>
      </c>
      <c r="F23" s="28">
        <v>274.90715572727277</v>
      </c>
    </row>
    <row r="24" spans="2:6" x14ac:dyDescent="0.25">
      <c r="B24" s="57">
        <v>45586</v>
      </c>
      <c r="C24" s="28">
        <v>1336.2329680909086</v>
      </c>
      <c r="D24" s="28">
        <v>1250.5446972727264</v>
      </c>
      <c r="E24" s="28">
        <v>1481.501665</v>
      </c>
      <c r="F24" s="28">
        <v>230.95696772727365</v>
      </c>
    </row>
    <row r="25" spans="2:6" x14ac:dyDescent="0.25">
      <c r="B25" s="57">
        <v>45587</v>
      </c>
      <c r="C25" s="28">
        <v>1328.4625945454527</v>
      </c>
      <c r="D25" s="28">
        <v>1259.7693179090904</v>
      </c>
      <c r="E25" s="28">
        <v>1466.3269714545459</v>
      </c>
      <c r="F25" s="28">
        <v>206.55765354545542</v>
      </c>
    </row>
    <row r="26" spans="2:6" x14ac:dyDescent="0.25">
      <c r="B26" s="57">
        <v>45588</v>
      </c>
      <c r="C26" s="28">
        <v>1327.0050938181821</v>
      </c>
      <c r="D26" s="28">
        <v>1272.4998940909084</v>
      </c>
      <c r="E26" s="28">
        <v>1482.5131209090916</v>
      </c>
      <c r="F26" s="28">
        <v>210.01322681818328</v>
      </c>
    </row>
    <row r="27" spans="2:6" x14ac:dyDescent="0.25">
      <c r="B27" s="57">
        <v>45589</v>
      </c>
      <c r="C27" s="28">
        <v>1333.7792899090919</v>
      </c>
      <c r="D27" s="28">
        <v>1282.5569420909094</v>
      </c>
      <c r="E27" s="28">
        <v>1512.742019545454</v>
      </c>
      <c r="F27" s="28">
        <v>230.18507745454463</v>
      </c>
    </row>
    <row r="28" spans="2:6" x14ac:dyDescent="0.25">
      <c r="B28" s="57">
        <v>45590</v>
      </c>
      <c r="C28" s="28">
        <v>1354.6037426363632</v>
      </c>
      <c r="D28" s="28">
        <v>1315.4821289999998</v>
      </c>
      <c r="E28" s="28">
        <v>1519.7073341818179</v>
      </c>
      <c r="F28" s="28">
        <v>204.22520518181818</v>
      </c>
    </row>
    <row r="29" spans="2:6" x14ac:dyDescent="0.25">
      <c r="B29" s="57">
        <v>45591</v>
      </c>
      <c r="C29" s="28">
        <v>1367.6882391818181</v>
      </c>
      <c r="D29" s="28">
        <v>1326.4381919090899</v>
      </c>
      <c r="E29" s="28">
        <v>1460.6772792727272</v>
      </c>
      <c r="F29" s="28">
        <v>134.23908736363728</v>
      </c>
    </row>
    <row r="30" spans="2:6" x14ac:dyDescent="0.25">
      <c r="B30" s="57">
        <v>45592</v>
      </c>
      <c r="C30" s="28">
        <v>1400.5120109545453</v>
      </c>
      <c r="D30" s="28">
        <v>1311.980297818182</v>
      </c>
      <c r="E30" s="28">
        <v>1460.5437627272738</v>
      </c>
      <c r="F30" s="28">
        <v>148.56346490909186</v>
      </c>
    </row>
    <row r="31" spans="2:6" x14ac:dyDescent="0.25">
      <c r="B31" s="57">
        <v>45593</v>
      </c>
      <c r="C31" s="28">
        <v>1433.3357827272725</v>
      </c>
      <c r="D31" s="28">
        <v>1305.5368292727278</v>
      </c>
      <c r="E31" s="28">
        <v>1441.1860889090919</v>
      </c>
      <c r="F31" s="28">
        <v>135.64925963636415</v>
      </c>
    </row>
    <row r="32" spans="2:6" x14ac:dyDescent="0.25">
      <c r="B32" s="57">
        <v>45594</v>
      </c>
      <c r="C32" s="28">
        <v>1442.0407801818185</v>
      </c>
      <c r="D32" s="28">
        <v>1317.6503248181818</v>
      </c>
      <c r="E32" s="28">
        <v>1434.1417030909097</v>
      </c>
      <c r="F32" s="28">
        <v>116.49137827272784</v>
      </c>
    </row>
    <row r="33" spans="2:6" x14ac:dyDescent="0.25">
      <c r="B33" s="57">
        <v>45595</v>
      </c>
      <c r="C33" s="28">
        <v>1455.1136217272735</v>
      </c>
      <c r="D33" s="28">
        <v>1310.0118199999997</v>
      </c>
      <c r="E33" s="28">
        <v>1440.1690949090905</v>
      </c>
      <c r="F33" s="28">
        <v>130.1572749090908</v>
      </c>
    </row>
    <row r="34" spans="2:6" x14ac:dyDescent="0.25">
      <c r="B34" s="57">
        <v>45596</v>
      </c>
      <c r="C34" s="28">
        <v>1449.7755116363633</v>
      </c>
      <c r="D34" s="28">
        <v>1314.112464</v>
      </c>
      <c r="E34" s="28">
        <v>1460.5971008181823</v>
      </c>
      <c r="F34" s="28">
        <v>146.48463681818225</v>
      </c>
    </row>
    <row r="35" spans="2:6" x14ac:dyDescent="0.25">
      <c r="B35" s="57">
        <v>45597</v>
      </c>
      <c r="C35" s="28">
        <v>1456.7006187272736</v>
      </c>
      <c r="D35" s="28">
        <v>1346.5340429090909</v>
      </c>
      <c r="E35" s="28">
        <v>1462.5423385454537</v>
      </c>
      <c r="F35" s="28">
        <v>116.00829563636285</v>
      </c>
    </row>
    <row r="36" spans="2:6" x14ac:dyDescent="0.25">
      <c r="B36" s="57">
        <v>45598</v>
      </c>
      <c r="C36" s="28">
        <v>1452.5643856363633</v>
      </c>
      <c r="D36" s="28">
        <v>1385.1480161818188</v>
      </c>
      <c r="E36" s="28">
        <v>1473.9459326363628</v>
      </c>
      <c r="F36" s="28">
        <v>88.797916454544065</v>
      </c>
    </row>
    <row r="37" spans="2:6" x14ac:dyDescent="0.25">
      <c r="B37" s="57">
        <v>45599</v>
      </c>
      <c r="C37" s="28">
        <v>1470.1699804545453</v>
      </c>
      <c r="D37" s="28">
        <v>1392.5066577272739</v>
      </c>
      <c r="E37" s="28">
        <v>1462.623067454545</v>
      </c>
      <c r="F37" s="28">
        <v>70.116409727271048</v>
      </c>
    </row>
    <row r="38" spans="2:6" x14ac:dyDescent="0.25">
      <c r="B38" s="57">
        <v>45600</v>
      </c>
      <c r="C38" s="28">
        <v>1471.2844441818183</v>
      </c>
      <c r="D38" s="28">
        <v>1402.8373789090897</v>
      </c>
      <c r="E38" s="28">
        <v>1449.1507649090906</v>
      </c>
      <c r="F38" s="28">
        <v>46.313386000000946</v>
      </c>
    </row>
    <row r="39" spans="2:6" x14ac:dyDescent="0.25">
      <c r="B39" s="57">
        <v>45601</v>
      </c>
      <c r="C39" s="28">
        <v>1441.1801940000003</v>
      </c>
      <c r="D39" s="28">
        <v>1384.3291912727268</v>
      </c>
      <c r="E39" s="28">
        <v>1432.468203363637</v>
      </c>
      <c r="F39" s="28">
        <v>48.139012090910228</v>
      </c>
    </row>
    <row r="40" spans="2:6" x14ac:dyDescent="0.25">
      <c r="B40" s="57">
        <v>45602</v>
      </c>
      <c r="C40" s="28">
        <v>1406.2419609999997</v>
      </c>
      <c r="D40" s="28">
        <v>1367.5569603636357</v>
      </c>
      <c r="E40" s="28">
        <v>1465.3630915454539</v>
      </c>
      <c r="F40" s="28">
        <v>97.806131181818273</v>
      </c>
    </row>
    <row r="41" spans="2:6" x14ac:dyDescent="0.25">
      <c r="B41" s="57">
        <v>45603</v>
      </c>
      <c r="C41" s="28">
        <v>1378.9307675454543</v>
      </c>
      <c r="D41" s="28">
        <v>1359.6236358181814</v>
      </c>
      <c r="E41" s="28">
        <v>1485.0464536363627</v>
      </c>
      <c r="F41" s="28">
        <v>125.42281781818133</v>
      </c>
    </row>
    <row r="42" spans="2:6" x14ac:dyDescent="0.25">
      <c r="B42" s="57">
        <v>45604</v>
      </c>
      <c r="C42" s="28">
        <v>1383.0325878181814</v>
      </c>
      <c r="D42" s="28">
        <v>1349.9309840000003</v>
      </c>
      <c r="E42" s="28">
        <v>1483.0511903636359</v>
      </c>
      <c r="F42" s="28">
        <v>133.12020636363559</v>
      </c>
    </row>
    <row r="43" spans="2:6" x14ac:dyDescent="0.25">
      <c r="B43" s="57">
        <v>45605</v>
      </c>
      <c r="C43" s="28">
        <v>1376.1139666363636</v>
      </c>
      <c r="D43" s="28">
        <v>1353.1013790909094</v>
      </c>
      <c r="E43" s="28">
        <v>1486.9498145454538</v>
      </c>
      <c r="F43" s="28">
        <v>133.84843545454441</v>
      </c>
    </row>
    <row r="44" spans="2:6" x14ac:dyDescent="0.25">
      <c r="B44" s="57">
        <v>45606</v>
      </c>
      <c r="C44" s="28">
        <v>1383.193547545455</v>
      </c>
      <c r="D44" s="28">
        <v>1349.3211503636362</v>
      </c>
      <c r="E44" s="28">
        <v>1474.2075916363628</v>
      </c>
      <c r="F44" s="28">
        <v>124.88644127272664</v>
      </c>
    </row>
    <row r="45" spans="2:6" x14ac:dyDescent="0.25">
      <c r="B45" s="57">
        <v>45607</v>
      </c>
      <c r="C45" s="28">
        <v>1415.1837699090909</v>
      </c>
      <c r="D45" s="28">
        <v>1350.4281296363645</v>
      </c>
      <c r="E45" s="28">
        <v>1462.3038236363636</v>
      </c>
      <c r="F45" s="28">
        <v>111.87569399999916</v>
      </c>
    </row>
    <row r="46" spans="2:6" x14ac:dyDescent="0.25">
      <c r="B46" s="57">
        <v>45608</v>
      </c>
      <c r="C46" s="28">
        <v>1424.352998727273</v>
      </c>
      <c r="D46" s="28">
        <v>1349.8200188181825</v>
      </c>
      <c r="E46" s="28">
        <v>1475.4569822727267</v>
      </c>
      <c r="F46" s="28">
        <v>125.63696345454423</v>
      </c>
    </row>
    <row r="47" spans="2:6" x14ac:dyDescent="0.25">
      <c r="B47" s="57">
        <v>45609</v>
      </c>
      <c r="C47" s="28">
        <v>1409.3275008181818</v>
      </c>
      <c r="D47" s="28">
        <v>1348.1758168181814</v>
      </c>
      <c r="E47" s="28">
        <v>1479.535090181819</v>
      </c>
      <c r="F47" s="28">
        <v>131.35927336363761</v>
      </c>
    </row>
    <row r="48" spans="2:6" x14ac:dyDescent="0.25">
      <c r="B48" s="57">
        <v>45610</v>
      </c>
      <c r="C48" s="28">
        <v>1391.5830716363632</v>
      </c>
      <c r="D48" s="28">
        <v>1343.2388629090906</v>
      </c>
      <c r="E48" s="28">
        <v>1484.6316649090909</v>
      </c>
      <c r="F48" s="28">
        <v>141.3928020000003</v>
      </c>
    </row>
    <row r="49" spans="2:6" x14ac:dyDescent="0.25">
      <c r="B49" s="57">
        <v>45611</v>
      </c>
      <c r="C49" s="28">
        <v>1389.8858540000003</v>
      </c>
      <c r="D49" s="28">
        <v>1368.3958709999997</v>
      </c>
      <c r="E49" s="28">
        <v>1474.4250780909088</v>
      </c>
      <c r="F49" s="28">
        <v>106.02920709090904</v>
      </c>
    </row>
    <row r="50" spans="2:6" x14ac:dyDescent="0.25">
      <c r="B50" s="57">
        <v>45612</v>
      </c>
      <c r="C50" s="28">
        <v>1398.0783036363634</v>
      </c>
      <c r="D50" s="28">
        <v>1388.1135038181817</v>
      </c>
      <c r="E50" s="28">
        <v>1488.4339044545447</v>
      </c>
      <c r="F50" s="28">
        <v>100.32040063636305</v>
      </c>
    </row>
    <row r="51" spans="2:6" x14ac:dyDescent="0.25">
      <c r="B51" s="57">
        <v>45613</v>
      </c>
      <c r="C51" s="28">
        <v>1436.6401028181813</v>
      </c>
      <c r="D51" s="28">
        <v>1362.5443454545468</v>
      </c>
      <c r="E51" s="28">
        <v>1503.9382961818178</v>
      </c>
      <c r="F51" s="28">
        <v>141.39395072727098</v>
      </c>
    </row>
    <row r="52" spans="2:6" x14ac:dyDescent="0.25">
      <c r="B52" s="57">
        <v>45614</v>
      </c>
      <c r="C52" s="28">
        <v>1458.9378882727274</v>
      </c>
      <c r="D52" s="28">
        <v>1326.7892450000008</v>
      </c>
      <c r="E52" s="28">
        <v>1526.8881699999997</v>
      </c>
      <c r="F52" s="28">
        <v>200.09892499999887</v>
      </c>
    </row>
    <row r="53" spans="2:6" x14ac:dyDescent="0.25">
      <c r="B53" s="57">
        <v>45615</v>
      </c>
      <c r="C53" s="28">
        <v>1450.8702732727263</v>
      </c>
      <c r="D53" s="28">
        <v>1360.6898818181819</v>
      </c>
      <c r="E53" s="28">
        <v>1519.1786630909087</v>
      </c>
      <c r="F53" s="28">
        <v>158.48878127272678</v>
      </c>
    </row>
    <row r="54" spans="2:6" x14ac:dyDescent="0.25">
      <c r="B54" s="57">
        <v>45616</v>
      </c>
      <c r="C54" s="28">
        <v>1438.0093734545451</v>
      </c>
      <c r="D54" s="28">
        <v>1384.486459363635</v>
      </c>
      <c r="E54" s="28">
        <v>1533.7029403636359</v>
      </c>
      <c r="F54" s="28">
        <v>149.21648100000084</v>
      </c>
    </row>
    <row r="55" spans="2:6" x14ac:dyDescent="0.25">
      <c r="B55" s="57">
        <v>45617</v>
      </c>
      <c r="C55" s="28">
        <v>1405.8696129090911</v>
      </c>
      <c r="D55" s="28">
        <v>1383.8052333636363</v>
      </c>
      <c r="E55" s="28">
        <v>1537.5785887272718</v>
      </c>
      <c r="F55" s="28">
        <v>153.77335536363557</v>
      </c>
    </row>
    <row r="56" spans="2:6" x14ac:dyDescent="0.25">
      <c r="B56" s="57">
        <v>45618</v>
      </c>
      <c r="C56" s="28">
        <v>1345.1802927272718</v>
      </c>
      <c r="D56" s="28">
        <v>1394.5355649090909</v>
      </c>
      <c r="E56" s="28">
        <v>1520.7924537272715</v>
      </c>
      <c r="F56" s="28">
        <v>126.25688881818064</v>
      </c>
    </row>
    <row r="57" spans="2:6" x14ac:dyDescent="0.25">
      <c r="B57" s="57">
        <v>45619</v>
      </c>
      <c r="C57" s="28">
        <v>1307.5975049999995</v>
      </c>
      <c r="D57" s="28">
        <v>1389.3027695454539</v>
      </c>
      <c r="E57" s="28">
        <v>1485.0551536363621</v>
      </c>
      <c r="F57" s="28">
        <v>95.752384090908208</v>
      </c>
    </row>
    <row r="58" spans="2:6" x14ac:dyDescent="0.25">
      <c r="B58" s="57">
        <v>45620</v>
      </c>
      <c r="C58" s="28">
        <v>1321.1399862727264</v>
      </c>
      <c r="D58" s="28">
        <v>1379.945381272727</v>
      </c>
      <c r="E58" s="28">
        <v>1483.5875023636361</v>
      </c>
      <c r="F58" s="28">
        <v>103.64212109090909</v>
      </c>
    </row>
    <row r="59" spans="2:6" x14ac:dyDescent="0.25">
      <c r="B59" s="57">
        <v>45621</v>
      </c>
      <c r="C59" s="28">
        <v>1378.7942069090909</v>
      </c>
      <c r="D59" s="28">
        <v>1392.5236317272727</v>
      </c>
      <c r="E59" s="28">
        <v>1476.6706959090911</v>
      </c>
      <c r="F59" s="28">
        <v>84.14706418181845</v>
      </c>
    </row>
    <row r="60" spans="2:6" x14ac:dyDescent="0.25">
      <c r="B60" s="57">
        <v>45622</v>
      </c>
      <c r="C60" s="28">
        <v>1415.3994761818187</v>
      </c>
      <c r="D60" s="28">
        <v>1386.0408317272725</v>
      </c>
      <c r="E60" s="28">
        <v>1476.4842385454531</v>
      </c>
      <c r="F60" s="28">
        <v>90.44340681818062</v>
      </c>
    </row>
    <row r="61" spans="2:6" x14ac:dyDescent="0.25">
      <c r="B61" s="57">
        <v>45623</v>
      </c>
      <c r="C61" s="28">
        <v>1371.5515865454536</v>
      </c>
      <c r="D61" s="28">
        <v>1362.820725818181</v>
      </c>
      <c r="E61" s="28">
        <v>1503.7681515454535</v>
      </c>
      <c r="F61" s="28">
        <v>140.9474257272725</v>
      </c>
    </row>
    <row r="62" spans="2:6" x14ac:dyDescent="0.25">
      <c r="B62" s="57">
        <v>45624</v>
      </c>
      <c r="C62" s="28">
        <v>1318.8654860000011</v>
      </c>
      <c r="D62" s="28">
        <v>1324.756646454545</v>
      </c>
      <c r="E62" s="28">
        <v>1521.7503398181816</v>
      </c>
      <c r="F62" s="28">
        <v>196.99369336363657</v>
      </c>
    </row>
    <row r="63" spans="2:6" x14ac:dyDescent="0.25">
      <c r="B63" s="57">
        <v>45625</v>
      </c>
      <c r="C63" s="28">
        <v>1260.3925485454533</v>
      </c>
      <c r="D63" s="28">
        <v>1324.4559386363644</v>
      </c>
      <c r="E63" s="28">
        <v>1514.4343754545446</v>
      </c>
      <c r="F63" s="28">
        <v>189.97843681818017</v>
      </c>
    </row>
    <row r="64" spans="2:6" x14ac:dyDescent="0.25">
      <c r="B64" s="57">
        <v>45626</v>
      </c>
      <c r="C64" s="28">
        <v>1251.6744919999992</v>
      </c>
      <c r="D64" s="28">
        <v>1279.8295702727276</v>
      </c>
      <c r="E64" s="28">
        <v>1486.1391411818179</v>
      </c>
      <c r="F64" s="28">
        <v>206.30957090909033</v>
      </c>
    </row>
    <row r="65" spans="2:6" x14ac:dyDescent="0.25">
      <c r="B65" s="57">
        <v>45627</v>
      </c>
      <c r="C65" s="28">
        <v>1271.8277089999995</v>
      </c>
      <c r="D65" s="28">
        <v>1196.5127360909098</v>
      </c>
      <c r="E65" s="28">
        <v>1484.8110952727284</v>
      </c>
      <c r="F65" s="28">
        <v>288.29835918181857</v>
      </c>
    </row>
    <row r="66" spans="2:6" x14ac:dyDescent="0.25">
      <c r="B66" s="57">
        <v>45628</v>
      </c>
      <c r="C66" s="28">
        <v>1319.7712551818179</v>
      </c>
      <c r="D66" s="28">
        <v>1127.7616810909094</v>
      </c>
      <c r="E66" s="28">
        <v>1446.7512626363625</v>
      </c>
      <c r="F66" s="28">
        <v>318.98958154545312</v>
      </c>
    </row>
    <row r="67" spans="2:6" x14ac:dyDescent="0.25">
      <c r="B67" s="57">
        <v>45629</v>
      </c>
      <c r="C67" s="28">
        <v>1308.4753559999986</v>
      </c>
      <c r="D67" s="28">
        <v>1074.7785309090916</v>
      </c>
      <c r="E67" s="28">
        <v>1447.6797568181826</v>
      </c>
      <c r="F67" s="28">
        <v>372.90122590909095</v>
      </c>
    </row>
    <row r="68" spans="2:6" x14ac:dyDescent="0.25">
      <c r="B68" s="57">
        <v>45630</v>
      </c>
      <c r="C68" s="28">
        <v>1272.2588304545454</v>
      </c>
      <c r="D68" s="28">
        <v>1074.3282929090919</v>
      </c>
      <c r="E68" s="28">
        <v>1465.0865289090916</v>
      </c>
      <c r="F68" s="28">
        <v>390.75823599999967</v>
      </c>
    </row>
    <row r="69" spans="2:6" x14ac:dyDescent="0.25">
      <c r="B69" s="57">
        <v>45631</v>
      </c>
      <c r="C69" s="28">
        <v>1245.2757774545446</v>
      </c>
      <c r="D69" s="28">
        <v>1065.8119574545449</v>
      </c>
      <c r="E69" s="28">
        <v>1481.6262618181818</v>
      </c>
      <c r="F69" s="28">
        <v>415.81430436363689</v>
      </c>
    </row>
    <row r="70" spans="2:6" x14ac:dyDescent="0.25">
      <c r="B70" s="57">
        <v>45632</v>
      </c>
      <c r="C70" s="28">
        <v>1283.8684251818183</v>
      </c>
      <c r="D70" s="28">
        <v>1040.5686023636367</v>
      </c>
      <c r="E70" s="28">
        <v>1477.2756623636358</v>
      </c>
      <c r="F70" s="28">
        <v>436.70705999999905</v>
      </c>
    </row>
    <row r="71" spans="2:6" x14ac:dyDescent="0.25">
      <c r="B71" s="57">
        <v>45633</v>
      </c>
      <c r="C71" s="28">
        <v>1286.7308180909092</v>
      </c>
      <c r="D71" s="28">
        <v>1015.291038818183</v>
      </c>
      <c r="E71" s="28">
        <v>1482.9712934545446</v>
      </c>
      <c r="F71" s="28">
        <v>467.68025463636161</v>
      </c>
    </row>
    <row r="72" spans="2:6" x14ac:dyDescent="0.25">
      <c r="B72" s="57">
        <v>45634</v>
      </c>
      <c r="C72" s="28">
        <v>1296.1638773636364</v>
      </c>
      <c r="D72" s="28">
        <v>1002.5718461818179</v>
      </c>
      <c r="E72" s="28">
        <v>1470.1075694545445</v>
      </c>
      <c r="F72" s="28">
        <v>467.53572327272661</v>
      </c>
    </row>
    <row r="73" spans="2:6" x14ac:dyDescent="0.25">
      <c r="B73" s="57">
        <v>45635</v>
      </c>
      <c r="C73" s="28">
        <v>1304.825772545455</v>
      </c>
      <c r="D73" s="28">
        <v>1020.7530713636364</v>
      </c>
      <c r="E73" s="28">
        <v>1441.9158957272725</v>
      </c>
      <c r="F73" s="28">
        <v>421.1628243636361</v>
      </c>
    </row>
    <row r="74" spans="2:6" x14ac:dyDescent="0.25">
      <c r="B74" s="57">
        <v>45636</v>
      </c>
      <c r="C74" s="28">
        <v>1295.6360138181815</v>
      </c>
      <c r="D74" s="28">
        <v>1054.5916050000005</v>
      </c>
      <c r="E74" s="28">
        <v>1408.2915451818176</v>
      </c>
      <c r="F74" s="28">
        <v>353.69994018181706</v>
      </c>
    </row>
    <row r="75" spans="2:6" x14ac:dyDescent="0.25">
      <c r="B75" s="57">
        <v>45637</v>
      </c>
      <c r="C75" s="28">
        <v>1250.3770351818177</v>
      </c>
      <c r="D75" s="28">
        <v>1077.0416743636358</v>
      </c>
      <c r="E75" s="28">
        <v>1391.3683917272726</v>
      </c>
      <c r="F75" s="28">
        <v>314.32671736363682</v>
      </c>
    </row>
    <row r="76" spans="2:6" x14ac:dyDescent="0.25">
      <c r="B76" s="57">
        <v>45638</v>
      </c>
      <c r="C76" s="28">
        <v>1184.3482892727266</v>
      </c>
      <c r="D76" s="28">
        <v>1075.7361779090918</v>
      </c>
      <c r="E76" s="28">
        <v>1354.3243296363626</v>
      </c>
      <c r="F76" s="28">
        <v>278.58815172727077</v>
      </c>
    </row>
    <row r="77" spans="2:6" x14ac:dyDescent="0.25">
      <c r="B77" s="57">
        <v>45639</v>
      </c>
      <c r="C77" s="28">
        <v>1120.0461925454547</v>
      </c>
      <c r="D77" s="28">
        <v>1061.673551454546</v>
      </c>
      <c r="E77" s="28">
        <v>1368.3608780909094</v>
      </c>
      <c r="F77" s="28">
        <v>306.68732663636342</v>
      </c>
    </row>
    <row r="78" spans="2:6" x14ac:dyDescent="0.25">
      <c r="B78" s="57">
        <v>45640</v>
      </c>
      <c r="C78" s="28">
        <v>1065.4128519090907</v>
      </c>
      <c r="D78" s="28">
        <v>1057.24982509091</v>
      </c>
      <c r="E78" s="28">
        <v>1365.8928159090913</v>
      </c>
      <c r="F78" s="28">
        <v>308.64299081818126</v>
      </c>
    </row>
    <row r="79" spans="2:6" x14ac:dyDescent="0.25">
      <c r="B79" s="57">
        <v>45641</v>
      </c>
      <c r="C79" s="28">
        <v>1082.2681800909097</v>
      </c>
      <c r="D79" s="28">
        <v>1029.3704034545451</v>
      </c>
      <c r="E79" s="28">
        <v>1381.1121942727275</v>
      </c>
      <c r="F79" s="28">
        <v>351.74179081818238</v>
      </c>
    </row>
    <row r="80" spans="2:6" x14ac:dyDescent="0.25">
      <c r="B80" s="57">
        <v>45642</v>
      </c>
      <c r="C80" s="28">
        <v>1130.5869973636366</v>
      </c>
      <c r="D80" s="28">
        <v>1029.3877512727281</v>
      </c>
      <c r="E80" s="28">
        <v>1390.3301799090923</v>
      </c>
      <c r="F80" s="28">
        <v>360.94242863636418</v>
      </c>
    </row>
    <row r="81" spans="2:6" x14ac:dyDescent="0.25">
      <c r="B81" s="57">
        <v>45643</v>
      </c>
      <c r="C81" s="28">
        <v>1147.1395055454541</v>
      </c>
      <c r="D81" s="28">
        <v>1049.6026101818186</v>
      </c>
      <c r="E81" s="28">
        <v>1379.6816830000002</v>
      </c>
      <c r="F81" s="28">
        <v>330.07907281818166</v>
      </c>
    </row>
    <row r="82" spans="2:6" x14ac:dyDescent="0.25">
      <c r="B82" s="57">
        <v>45644</v>
      </c>
      <c r="C82" s="28">
        <v>1147.2349639999995</v>
      </c>
      <c r="D82" s="28">
        <v>1018.1446819999996</v>
      </c>
      <c r="E82" s="28">
        <v>1376.7201110909084</v>
      </c>
      <c r="F82" s="28">
        <v>358.57542909090876</v>
      </c>
    </row>
    <row r="83" spans="2:6" x14ac:dyDescent="0.25">
      <c r="B83" s="57">
        <v>45645</v>
      </c>
      <c r="C83" s="28">
        <v>1167.6488585454547</v>
      </c>
      <c r="D83" s="28">
        <v>1022.4680200000001</v>
      </c>
      <c r="E83" s="28">
        <v>1365.2257691818184</v>
      </c>
      <c r="F83" s="28">
        <v>342.75774918181821</v>
      </c>
    </row>
    <row r="84" spans="2:6" x14ac:dyDescent="0.25">
      <c r="B84" s="57">
        <v>45646</v>
      </c>
      <c r="C84" s="28">
        <v>1152.8505139999995</v>
      </c>
      <c r="D84" s="28">
        <v>1066.6121449090901</v>
      </c>
      <c r="E84" s="28">
        <v>1381.4811533636371</v>
      </c>
      <c r="F84" s="28">
        <v>314.86900845454693</v>
      </c>
    </row>
    <row r="85" spans="2:6" x14ac:dyDescent="0.25">
      <c r="B85" s="57">
        <v>45647</v>
      </c>
      <c r="C85" s="28">
        <v>1141.6008708181814</v>
      </c>
      <c r="D85" s="28">
        <v>1109.9561666363629</v>
      </c>
      <c r="E85" s="28">
        <v>1384.103767272728</v>
      </c>
      <c r="F85" s="28">
        <v>274.14760063636504</v>
      </c>
    </row>
    <row r="86" spans="2:6" x14ac:dyDescent="0.25">
      <c r="B86" s="57">
        <v>45648</v>
      </c>
      <c r="C86" s="28">
        <v>1169.5073699090908</v>
      </c>
      <c r="D86" s="28">
        <v>1129.239506909091</v>
      </c>
      <c r="E86" s="28">
        <v>1394.0235830909087</v>
      </c>
      <c r="F86" s="28">
        <v>264.78407618181768</v>
      </c>
    </row>
    <row r="87" spans="2:6" x14ac:dyDescent="0.25">
      <c r="B87" s="57">
        <v>45649</v>
      </c>
      <c r="C87" s="28">
        <v>1175.919543545454</v>
      </c>
      <c r="D87" s="28">
        <v>1142.1703061818184</v>
      </c>
      <c r="E87" s="28">
        <v>1396.6837171818179</v>
      </c>
      <c r="F87" s="28">
        <v>254.51341099999945</v>
      </c>
    </row>
    <row r="88" spans="2:6" x14ac:dyDescent="0.25">
      <c r="B88" s="57">
        <v>45650</v>
      </c>
      <c r="C88" s="28">
        <v>1150.894558272727</v>
      </c>
      <c r="D88" s="28">
        <v>1152.1831078181824</v>
      </c>
      <c r="E88" s="28">
        <v>1415.4916152727271</v>
      </c>
      <c r="F88" s="28">
        <v>263.30850745454472</v>
      </c>
    </row>
    <row r="89" spans="2:6" x14ac:dyDescent="0.25">
      <c r="B89" s="57">
        <v>45651</v>
      </c>
      <c r="C89" s="28">
        <v>1177.2099728181827</v>
      </c>
      <c r="D89" s="28">
        <v>1198.2453770909078</v>
      </c>
      <c r="E89" s="28">
        <v>1407.1491853636367</v>
      </c>
      <c r="F89" s="28">
        <v>208.90380827272884</v>
      </c>
    </row>
    <row r="90" spans="2:6" x14ac:dyDescent="0.25">
      <c r="B90" s="57">
        <v>45652</v>
      </c>
      <c r="C90" s="28">
        <v>1215.9800139090912</v>
      </c>
      <c r="D90" s="28">
        <v>1254.9728785454538</v>
      </c>
      <c r="E90" s="28">
        <v>1401.0218056363631</v>
      </c>
      <c r="F90" s="28">
        <v>146.04892709090927</v>
      </c>
    </row>
    <row r="91" spans="2:6" x14ac:dyDescent="0.25">
      <c r="B91" s="57">
        <v>45653</v>
      </c>
      <c r="C91" s="28">
        <v>1210.4367466363644</v>
      </c>
      <c r="D91" s="28">
        <v>1284.2848121818172</v>
      </c>
      <c r="E91" s="28">
        <v>1418.5830660909082</v>
      </c>
      <c r="F91" s="28">
        <v>134.29825390909104</v>
      </c>
    </row>
    <row r="92" spans="2:6" x14ac:dyDescent="0.25">
      <c r="B92" s="57">
        <v>45654</v>
      </c>
      <c r="C92" s="28">
        <v>1177.4220532727286</v>
      </c>
      <c r="D92" s="28">
        <v>1285.8803756363634</v>
      </c>
      <c r="E92" s="28">
        <v>1408.1644380000002</v>
      </c>
      <c r="F92" s="28">
        <v>122.28406236363685</v>
      </c>
    </row>
    <row r="93" spans="2:6" x14ac:dyDescent="0.25">
      <c r="B93" s="57">
        <v>45655</v>
      </c>
      <c r="C93" s="28">
        <v>1165.0507523636365</v>
      </c>
      <c r="D93" s="28">
        <v>1289.1528202727266</v>
      </c>
      <c r="E93" s="28">
        <v>1399.6919971818184</v>
      </c>
      <c r="F93" s="28">
        <v>110.53917690909179</v>
      </c>
    </row>
    <row r="94" spans="2:6" x14ac:dyDescent="0.25">
      <c r="B94" s="57">
        <v>45656</v>
      </c>
      <c r="C94" s="28">
        <v>1184.3001323636374</v>
      </c>
      <c r="D94" s="28">
        <v>1303.7926904545461</v>
      </c>
      <c r="E94" s="28">
        <v>1426.3181125454551</v>
      </c>
      <c r="F94" s="28">
        <v>122.52542209090893</v>
      </c>
    </row>
    <row r="95" spans="2:6" x14ac:dyDescent="0.25">
      <c r="B95" s="57">
        <v>45657</v>
      </c>
      <c r="C95" s="28">
        <v>1218.8204390909088</v>
      </c>
      <c r="D95" s="28">
        <v>1292.382965272727</v>
      </c>
      <c r="E95" s="28">
        <v>1450.5625486363638</v>
      </c>
      <c r="F95" s="28">
        <v>158.17958336363677</v>
      </c>
    </row>
    <row r="96" spans="2:6" x14ac:dyDescent="0.25">
      <c r="B96" s="57">
        <v>45658</v>
      </c>
      <c r="C96" s="28">
        <v>1255.2735499090913</v>
      </c>
      <c r="D96" s="28">
        <v>1256.6913859999988</v>
      </c>
      <c r="E96" s="28">
        <v>1472.1874623636365</v>
      </c>
      <c r="F96" s="28">
        <v>215.49607636363771</v>
      </c>
    </row>
    <row r="97" spans="2:6" x14ac:dyDescent="0.25">
      <c r="B97" s="57">
        <v>45659</v>
      </c>
      <c r="C97" s="28">
        <v>1306.7230868181819</v>
      </c>
      <c r="D97" s="28">
        <v>1241.0493890909095</v>
      </c>
      <c r="E97" s="28">
        <v>1497.5252663636354</v>
      </c>
      <c r="F97" s="28">
        <v>256.47587727272594</v>
      </c>
    </row>
    <row r="98" spans="2:6" x14ac:dyDescent="0.25">
      <c r="B98" s="57">
        <v>45660</v>
      </c>
      <c r="C98" s="28">
        <v>1284.556405363636</v>
      </c>
      <c r="D98" s="28">
        <v>1222.3382520909095</v>
      </c>
      <c r="E98" s="28">
        <v>1507.8681749090892</v>
      </c>
      <c r="F98" s="28">
        <v>285.52992281817978</v>
      </c>
    </row>
    <row r="99" spans="2:6" x14ac:dyDescent="0.25">
      <c r="B99" s="57">
        <v>45661</v>
      </c>
      <c r="C99" s="28">
        <v>1238.2590760000001</v>
      </c>
      <c r="D99" s="28">
        <v>1212.2776860909094</v>
      </c>
      <c r="E99" s="28">
        <v>1512.6033223636364</v>
      </c>
      <c r="F99" s="28">
        <v>300.32563627272702</v>
      </c>
    </row>
    <row r="100" spans="2:6" x14ac:dyDescent="0.25">
      <c r="B100" s="57">
        <v>45662</v>
      </c>
      <c r="C100" s="28">
        <v>1199.5874308181815</v>
      </c>
      <c r="D100" s="28">
        <v>1182.9166248181814</v>
      </c>
      <c r="E100" s="28">
        <v>1494.5138903636364</v>
      </c>
      <c r="F100" s="28">
        <v>311.597265545455</v>
      </c>
    </row>
    <row r="101" spans="2:6" x14ac:dyDescent="0.25">
      <c r="B101" s="57">
        <v>45663</v>
      </c>
      <c r="C101" s="28">
        <v>1205.2112281818195</v>
      </c>
      <c r="D101" s="28">
        <v>1148.6931350000004</v>
      </c>
      <c r="E101" s="28">
        <v>1477.1260798181813</v>
      </c>
      <c r="F101" s="28">
        <v>328.43294481818089</v>
      </c>
    </row>
    <row r="102" spans="2:6" x14ac:dyDescent="0.25">
      <c r="B102" s="57">
        <v>45664</v>
      </c>
      <c r="C102" s="28">
        <v>1202.6693407272739</v>
      </c>
      <c r="D102" s="28">
        <v>1113.8437972727274</v>
      </c>
      <c r="E102" s="28">
        <v>1471.2555129090906</v>
      </c>
      <c r="F102" s="28">
        <v>357.41171563636317</v>
      </c>
    </row>
    <row r="103" spans="2:6" x14ac:dyDescent="0.25">
      <c r="B103" s="57">
        <v>45665</v>
      </c>
      <c r="C103" s="28">
        <v>1168.1446215454548</v>
      </c>
      <c r="D103" s="28">
        <v>1055.8259079090917</v>
      </c>
      <c r="E103" s="28">
        <v>1444.9765266363645</v>
      </c>
      <c r="F103" s="28">
        <v>389.15061872727279</v>
      </c>
    </row>
    <row r="104" spans="2:6" x14ac:dyDescent="0.25">
      <c r="B104" s="57">
        <v>45666</v>
      </c>
      <c r="C104" s="28">
        <v>1074.6994687272727</v>
      </c>
      <c r="D104" s="28">
        <v>997.15252445454519</v>
      </c>
      <c r="E104" s="28">
        <v>1440.6476220909094</v>
      </c>
      <c r="F104" s="28">
        <v>443.49509763636422</v>
      </c>
    </row>
    <row r="105" spans="2:6" x14ac:dyDescent="0.25">
      <c r="B105" s="57">
        <v>45667</v>
      </c>
      <c r="C105" s="28">
        <v>1009.3703315454545</v>
      </c>
      <c r="D105" s="28">
        <v>962.84610599999962</v>
      </c>
      <c r="E105" s="28">
        <v>1428.2587647272737</v>
      </c>
      <c r="F105" s="28">
        <v>465.41265872727411</v>
      </c>
    </row>
    <row r="106" spans="2:6" x14ac:dyDescent="0.25">
      <c r="B106" s="57">
        <v>45668</v>
      </c>
      <c r="C106" s="28">
        <v>915.11331154545542</v>
      </c>
      <c r="D106" s="28">
        <v>953.23878990909134</v>
      </c>
      <c r="E106" s="28">
        <v>1423.6140279999988</v>
      </c>
      <c r="F106" s="28">
        <v>470.37523809090749</v>
      </c>
    </row>
    <row r="107" spans="2:6" x14ac:dyDescent="0.25">
      <c r="B107" s="57">
        <v>45669</v>
      </c>
      <c r="C107" s="28">
        <v>836.3156920909081</v>
      </c>
      <c r="D107" s="28">
        <v>954.76730209090999</v>
      </c>
      <c r="E107" s="28">
        <v>1423.5458008181827</v>
      </c>
      <c r="F107" s="28">
        <v>468.77849872727268</v>
      </c>
    </row>
    <row r="108" spans="2:6" x14ac:dyDescent="0.25">
      <c r="B108" s="57">
        <v>45670</v>
      </c>
      <c r="C108" s="28">
        <v>795.42968436363685</v>
      </c>
      <c r="D108" s="28">
        <v>958.88348090909096</v>
      </c>
      <c r="E108" s="28">
        <v>1429.7607435454559</v>
      </c>
      <c r="F108" s="28">
        <v>470.87726263636489</v>
      </c>
    </row>
    <row r="109" spans="2:6" x14ac:dyDescent="0.25">
      <c r="B109" s="57">
        <v>45671</v>
      </c>
      <c r="C109" s="28">
        <v>769.55239581818284</v>
      </c>
      <c r="D109" s="28">
        <v>952.82764145454598</v>
      </c>
      <c r="E109" s="28">
        <v>1431.721736454545</v>
      </c>
      <c r="F109" s="28">
        <v>478.89409499999897</v>
      </c>
    </row>
    <row r="110" spans="2:6" x14ac:dyDescent="0.25">
      <c r="B110" s="57">
        <v>45672</v>
      </c>
      <c r="C110" s="28">
        <v>744.12550254545476</v>
      </c>
      <c r="D110" s="28">
        <v>949.13644227272721</v>
      </c>
      <c r="E110" s="28">
        <v>1464.575315454545</v>
      </c>
      <c r="F110" s="28">
        <v>515.43887318181783</v>
      </c>
    </row>
    <row r="111" spans="2:6" x14ac:dyDescent="0.25">
      <c r="B111" s="57">
        <v>45673</v>
      </c>
      <c r="C111" s="28">
        <v>727.03548599999976</v>
      </c>
      <c r="D111" s="28">
        <v>924.81478890909125</v>
      </c>
      <c r="E111" s="28">
        <v>1468.563388</v>
      </c>
      <c r="F111" s="28">
        <v>543.74859909090878</v>
      </c>
    </row>
    <row r="112" spans="2:6" x14ac:dyDescent="0.25">
      <c r="B112" s="57">
        <v>45674</v>
      </c>
      <c r="C112" s="28">
        <v>700.60507072727273</v>
      </c>
      <c r="D112" s="28">
        <v>964.79229527272764</v>
      </c>
      <c r="E112" s="28">
        <v>1415.930781818183</v>
      </c>
      <c r="F112" s="28">
        <v>451.13848654545541</v>
      </c>
    </row>
    <row r="113" spans="2:6" x14ac:dyDescent="0.25">
      <c r="B113" s="57">
        <v>45675</v>
      </c>
      <c r="C113" s="28">
        <v>657.02734245454531</v>
      </c>
      <c r="D113" s="28">
        <v>964.44502354545352</v>
      </c>
      <c r="E113" s="28">
        <v>1351.1520057272724</v>
      </c>
      <c r="F113" s="28">
        <v>386.70698218181883</v>
      </c>
    </row>
    <row r="114" spans="2:6" x14ac:dyDescent="0.25">
      <c r="B114" s="57">
        <v>45676</v>
      </c>
      <c r="C114" s="28">
        <v>625.52753445454516</v>
      </c>
      <c r="D114" s="28">
        <v>887.73001263636377</v>
      </c>
      <c r="E114" s="28">
        <v>1299.4434897272729</v>
      </c>
      <c r="F114" s="28">
        <v>411.71347709090912</v>
      </c>
    </row>
    <row r="115" spans="2:6" x14ac:dyDescent="0.25">
      <c r="B115" s="57">
        <v>45677</v>
      </c>
      <c r="C115" s="28">
        <v>565.69996036363602</v>
      </c>
      <c r="D115" s="28">
        <v>842.99667663636433</v>
      </c>
      <c r="E115" s="28">
        <v>1249.4921915454547</v>
      </c>
      <c r="F115" s="28">
        <v>406.49551490909039</v>
      </c>
    </row>
    <row r="116" spans="2:6" x14ac:dyDescent="0.25">
      <c r="B116" s="57">
        <v>45678</v>
      </c>
      <c r="C116" s="28">
        <v>511.66170563636297</v>
      </c>
      <c r="D116" s="28">
        <v>829.48393581818107</v>
      </c>
      <c r="E116" s="28">
        <v>1223.7565887272729</v>
      </c>
      <c r="F116" s="28">
        <v>394.27265290909179</v>
      </c>
    </row>
    <row r="117" spans="2:6" x14ac:dyDescent="0.25">
      <c r="B117" s="57">
        <v>45679</v>
      </c>
      <c r="C117" s="28">
        <v>474.53228481818172</v>
      </c>
      <c r="D117" s="28">
        <v>850.55641536363692</v>
      </c>
      <c r="E117" s="28">
        <v>1214.0814888181801</v>
      </c>
      <c r="F117" s="28">
        <v>363.52507345454319</v>
      </c>
    </row>
    <row r="118" spans="2:6" x14ac:dyDescent="0.25">
      <c r="B118" s="57">
        <v>45680</v>
      </c>
      <c r="C118" s="28">
        <v>431.56272545454624</v>
      </c>
      <c r="D118" s="28">
        <v>865.75543418181883</v>
      </c>
      <c r="E118" s="28">
        <v>1178.6698764545463</v>
      </c>
      <c r="F118" s="28">
        <v>312.91444227272746</v>
      </c>
    </row>
    <row r="119" spans="2:6" x14ac:dyDescent="0.25">
      <c r="B119" s="57">
        <v>45681</v>
      </c>
      <c r="C119" s="28">
        <v>422.43578563636362</v>
      </c>
      <c r="D119" s="28">
        <v>881.91385090909114</v>
      </c>
      <c r="E119" s="28">
        <v>1125.6286245454548</v>
      </c>
      <c r="F119" s="28">
        <v>243.7147736363637</v>
      </c>
    </row>
    <row r="120" spans="2:6" x14ac:dyDescent="0.25">
      <c r="B120" s="57">
        <v>45682</v>
      </c>
      <c r="C120" s="28">
        <v>437.48057009090928</v>
      </c>
      <c r="D120" s="28">
        <v>904.02874554545463</v>
      </c>
      <c r="E120" s="28">
        <v>1082.8384532727271</v>
      </c>
      <c r="F120" s="28">
        <v>178.80970772727244</v>
      </c>
    </row>
    <row r="121" spans="2:6" x14ac:dyDescent="0.25">
      <c r="B121" s="57">
        <v>45683</v>
      </c>
      <c r="C121" s="28">
        <v>441.57196354545454</v>
      </c>
      <c r="D121" s="28">
        <v>902.90077436363686</v>
      </c>
      <c r="E121" s="28">
        <v>1052.6548569999991</v>
      </c>
      <c r="F121" s="28">
        <v>149.75408263636223</v>
      </c>
    </row>
    <row r="122" spans="2:6" x14ac:dyDescent="0.25">
      <c r="B122" s="57">
        <v>45684</v>
      </c>
      <c r="C122" s="28">
        <v>481.83151690909131</v>
      </c>
      <c r="D122" s="28">
        <v>906.79801072727309</v>
      </c>
      <c r="E122" s="28">
        <v>1010.3396601818184</v>
      </c>
      <c r="F122" s="28">
        <v>103.54164945454534</v>
      </c>
    </row>
    <row r="123" spans="2:6" x14ac:dyDescent="0.25">
      <c r="B123" s="57">
        <v>45685</v>
      </c>
      <c r="C123" s="28">
        <v>486.36105954545474</v>
      </c>
      <c r="D123" s="28">
        <v>900.9368033636373</v>
      </c>
      <c r="E123" s="28">
        <v>991.93609499999934</v>
      </c>
      <c r="F123" s="28">
        <v>90.999291636362045</v>
      </c>
    </row>
    <row r="124" spans="2:6" x14ac:dyDescent="0.25">
      <c r="B124" s="57">
        <v>45686</v>
      </c>
      <c r="C124" s="28">
        <v>485.54061363636424</v>
      </c>
      <c r="D124" s="28">
        <v>913.76442200000065</v>
      </c>
      <c r="E124" s="28">
        <v>984.86394818181725</v>
      </c>
      <c r="F124" s="28">
        <v>71.0995261818166</v>
      </c>
    </row>
    <row r="125" spans="2:6" x14ac:dyDescent="0.25">
      <c r="B125" s="57">
        <v>45687</v>
      </c>
      <c r="C125" s="28">
        <v>478.52036563636352</v>
      </c>
      <c r="D125" s="28">
        <v>904.57180981818237</v>
      </c>
      <c r="E125" s="28">
        <v>1017.6015246363627</v>
      </c>
      <c r="F125" s="28">
        <v>113.02971481818031</v>
      </c>
    </row>
    <row r="126" spans="2:6" x14ac:dyDescent="0.25">
      <c r="B126" s="57">
        <v>45688</v>
      </c>
      <c r="C126" s="28">
        <v>467.19114145454557</v>
      </c>
      <c r="D126" s="28">
        <v>892.1288467272733</v>
      </c>
      <c r="E126" s="28">
        <v>1020.5366043636357</v>
      </c>
      <c r="F126" s="28">
        <v>128.40775763636236</v>
      </c>
    </row>
    <row r="127" spans="2:6" x14ac:dyDescent="0.25">
      <c r="B127" s="57">
        <v>45689</v>
      </c>
      <c r="C127" s="28">
        <v>445.53320609090912</v>
      </c>
      <c r="D127" s="28">
        <v>870.16203427272842</v>
      </c>
      <c r="E127" s="28">
        <v>1018.2075359999999</v>
      </c>
      <c r="F127" s="28">
        <v>148.04550172727147</v>
      </c>
    </row>
    <row r="128" spans="2:6" x14ac:dyDescent="0.25">
      <c r="B128" s="57">
        <v>45690</v>
      </c>
      <c r="C128" s="28">
        <v>460.02708990909099</v>
      </c>
      <c r="D128" s="28">
        <v>873.16462345454534</v>
      </c>
      <c r="E128" s="28">
        <v>1045.8473545454549</v>
      </c>
      <c r="F128" s="28">
        <v>172.68273109090956</v>
      </c>
    </row>
    <row r="129" spans="2:6" x14ac:dyDescent="0.25">
      <c r="B129" s="57">
        <v>45691</v>
      </c>
      <c r="C129" s="28">
        <v>470.15781609090914</v>
      </c>
      <c r="D129" s="28">
        <v>907.07791081818107</v>
      </c>
      <c r="E129" s="28">
        <v>1059.5847259090908</v>
      </c>
      <c r="F129" s="28">
        <v>152.50681509090975</v>
      </c>
    </row>
    <row r="130" spans="2:6" x14ac:dyDescent="0.25">
      <c r="B130" s="57">
        <v>45692</v>
      </c>
      <c r="C130" s="28">
        <v>492.63673718181826</v>
      </c>
      <c r="D130" s="28">
        <v>952.09592681818083</v>
      </c>
      <c r="E130" s="28">
        <v>1082.1955410000007</v>
      </c>
      <c r="F130" s="28">
        <v>130.0996141818199</v>
      </c>
    </row>
    <row r="131" spans="2:6" x14ac:dyDescent="0.25">
      <c r="B131" s="57">
        <v>45693</v>
      </c>
      <c r="C131" s="28">
        <v>518.78851454545497</v>
      </c>
      <c r="D131" s="28">
        <v>954.02220972727173</v>
      </c>
      <c r="E131" s="28">
        <v>1094.6758552727269</v>
      </c>
      <c r="F131" s="28">
        <v>140.65364554545522</v>
      </c>
    </row>
    <row r="132" spans="2:6" x14ac:dyDescent="0.25">
      <c r="B132" s="57">
        <v>45694</v>
      </c>
      <c r="C132" s="28">
        <v>517.20500790909057</v>
      </c>
      <c r="D132" s="28">
        <v>941.91563754545371</v>
      </c>
      <c r="E132" s="28">
        <v>1111.8613285454546</v>
      </c>
      <c r="F132" s="28">
        <v>169.94569100000092</v>
      </c>
    </row>
    <row r="133" spans="2:6" x14ac:dyDescent="0.25">
      <c r="B133" s="57">
        <v>45695</v>
      </c>
      <c r="C133" s="28">
        <v>514.34590063636324</v>
      </c>
      <c r="D133" s="28">
        <v>944.00249172727376</v>
      </c>
      <c r="E133" s="28">
        <v>1139.5287894545445</v>
      </c>
      <c r="F133" s="28">
        <v>195.52629772727073</v>
      </c>
    </row>
    <row r="134" spans="2:6" x14ac:dyDescent="0.25">
      <c r="B134" s="57">
        <v>45696</v>
      </c>
      <c r="C134" s="28">
        <v>526.96765136363604</v>
      </c>
      <c r="D134" s="28">
        <v>922.27260518181788</v>
      </c>
      <c r="E134" s="28">
        <v>1135.7007397272723</v>
      </c>
      <c r="F134" s="28">
        <v>213.42813454545444</v>
      </c>
    </row>
    <row r="135" spans="2:6" x14ac:dyDescent="0.25">
      <c r="B135" s="57">
        <v>45697</v>
      </c>
      <c r="C135" s="28">
        <v>516.01379481818174</v>
      </c>
      <c r="D135" s="28">
        <v>862.44746636363573</v>
      </c>
      <c r="E135" s="28">
        <v>1148.212311818181</v>
      </c>
      <c r="F135" s="28">
        <v>285.76484545454525</v>
      </c>
    </row>
    <row r="136" spans="2:6" x14ac:dyDescent="0.25">
      <c r="B136" s="57">
        <v>45698</v>
      </c>
      <c r="C136" s="28">
        <v>535.90033327272761</v>
      </c>
      <c r="D136" s="28">
        <v>810.30793390909014</v>
      </c>
      <c r="E136" s="28">
        <v>1151.053914454546</v>
      </c>
      <c r="F136" s="28">
        <v>340.74598054545584</v>
      </c>
    </row>
    <row r="137" spans="2:6" x14ac:dyDescent="0.25">
      <c r="B137" s="57">
        <v>45699</v>
      </c>
      <c r="C137" s="28">
        <v>526.8480494545455</v>
      </c>
      <c r="D137" s="28">
        <v>749.26211036363668</v>
      </c>
      <c r="E137" s="28">
        <v>1131.677107454545</v>
      </c>
      <c r="F137" s="28">
        <v>382.41499709090829</v>
      </c>
    </row>
    <row r="138" spans="2:6" x14ac:dyDescent="0.25">
      <c r="B138" s="57">
        <v>45700</v>
      </c>
      <c r="C138" s="28">
        <v>505.83675227272704</v>
      </c>
      <c r="D138" s="28">
        <v>691.36280754545533</v>
      </c>
      <c r="E138" s="28">
        <v>1104.1393800000001</v>
      </c>
      <c r="F138" s="28">
        <v>412.77657245454475</v>
      </c>
    </row>
    <row r="139" spans="2:6" x14ac:dyDescent="0.25">
      <c r="B139" s="57">
        <v>45701</v>
      </c>
      <c r="C139" s="28">
        <v>482.04611854545453</v>
      </c>
      <c r="D139" s="28">
        <v>626.19923318181793</v>
      </c>
      <c r="E139" s="28">
        <v>1108.182400636364</v>
      </c>
      <c r="F139" s="28">
        <v>481.98316745454611</v>
      </c>
    </row>
    <row r="140" spans="2:6" x14ac:dyDescent="0.25">
      <c r="B140" s="57">
        <v>45702</v>
      </c>
      <c r="C140" s="28">
        <v>429.04526854545441</v>
      </c>
      <c r="D140" s="28">
        <v>548.11973709090921</v>
      </c>
      <c r="E140" s="28">
        <v>1114.1311817272724</v>
      </c>
      <c r="F140" s="28">
        <v>566.01144463636319</v>
      </c>
    </row>
    <row r="141" spans="2:6" x14ac:dyDescent="0.25">
      <c r="B141" s="57">
        <v>45703</v>
      </c>
      <c r="C141" s="28">
        <v>385.90177072727255</v>
      </c>
      <c r="D141" s="28">
        <v>495.06705109090865</v>
      </c>
      <c r="E141" s="28">
        <v>1095.5401288181824</v>
      </c>
      <c r="F141" s="28">
        <v>600.47307772727379</v>
      </c>
    </row>
    <row r="142" spans="2:6" x14ac:dyDescent="0.25">
      <c r="B142" s="57">
        <v>45704</v>
      </c>
      <c r="C142" s="28">
        <v>354.57880845454531</v>
      </c>
      <c r="D142" s="28">
        <v>472.57878399999976</v>
      </c>
      <c r="E142" s="28">
        <v>1078.3936710909095</v>
      </c>
      <c r="F142" s="28">
        <v>605.81488709090968</v>
      </c>
    </row>
    <row r="143" spans="2:6" x14ac:dyDescent="0.25">
      <c r="B143" s="57">
        <v>45705</v>
      </c>
      <c r="C143" s="28">
        <v>345.76945981818176</v>
      </c>
      <c r="D143" s="28">
        <v>449.52561472727263</v>
      </c>
      <c r="E143" s="28">
        <v>1090.7763785454556</v>
      </c>
      <c r="F143" s="28">
        <v>641.25076381818303</v>
      </c>
    </row>
    <row r="144" spans="2:6" x14ac:dyDescent="0.25">
      <c r="B144" s="57">
        <v>45706</v>
      </c>
      <c r="C144" s="28">
        <v>289.30399754545454</v>
      </c>
      <c r="D144" s="28">
        <v>444.76868972727249</v>
      </c>
      <c r="E144" s="28">
        <v>1086.0839678181815</v>
      </c>
      <c r="F144" s="28">
        <v>641.31527809090903</v>
      </c>
    </row>
    <row r="145" spans="2:6" x14ac:dyDescent="0.25">
      <c r="B145" s="57">
        <v>45707</v>
      </c>
      <c r="C145" s="28">
        <v>266.63662245454555</v>
      </c>
      <c r="D145" s="28">
        <v>425.73845418181827</v>
      </c>
      <c r="E145" s="28">
        <v>1068.5778641818179</v>
      </c>
      <c r="F145" s="28">
        <v>642.83940999999959</v>
      </c>
    </row>
    <row r="146" spans="2:6" x14ac:dyDescent="0.25">
      <c r="B146" s="57">
        <v>45708</v>
      </c>
      <c r="C146" s="28">
        <v>235.125303</v>
      </c>
      <c r="D146" s="28">
        <v>409.7652857272729</v>
      </c>
      <c r="E146" s="28">
        <v>1034.6435872727268</v>
      </c>
      <c r="F146" s="28">
        <v>624.87830154545395</v>
      </c>
    </row>
    <row r="147" spans="2:6" x14ac:dyDescent="0.25">
      <c r="B147" s="57">
        <v>45709</v>
      </c>
      <c r="C147" s="28">
        <v>262.51789463636362</v>
      </c>
      <c r="D147" s="28">
        <v>435.88916745454526</v>
      </c>
      <c r="E147" s="28">
        <v>1041.369774181818</v>
      </c>
      <c r="F147" s="28">
        <v>605.48060672727274</v>
      </c>
    </row>
    <row r="148" spans="2:6" x14ac:dyDescent="0.25">
      <c r="B148" s="57">
        <v>45710</v>
      </c>
      <c r="C148" s="28">
        <v>326.57996836363628</v>
      </c>
      <c r="D148" s="28">
        <v>447.11494872727263</v>
      </c>
      <c r="E148" s="28">
        <v>1032.3821566363633</v>
      </c>
      <c r="F148" s="28">
        <v>585.26720790909076</v>
      </c>
    </row>
    <row r="149" spans="2:6" x14ac:dyDescent="0.25">
      <c r="B149" s="57">
        <v>45711</v>
      </c>
      <c r="C149" s="28">
        <v>373.31018936363637</v>
      </c>
      <c r="D149" s="28">
        <v>435.1398007272719</v>
      </c>
      <c r="E149" s="28">
        <v>1029.6083810909083</v>
      </c>
      <c r="F149" s="28">
        <v>594.46858036363642</v>
      </c>
    </row>
    <row r="150" spans="2:6" x14ac:dyDescent="0.25">
      <c r="B150" s="57">
        <v>45712</v>
      </c>
      <c r="C150" s="28">
        <v>415.70122327272713</v>
      </c>
      <c r="D150" s="28">
        <v>434.94517854545455</v>
      </c>
      <c r="E150" s="28">
        <v>1030.5907165454539</v>
      </c>
      <c r="F150" s="28">
        <v>595.64553799999931</v>
      </c>
    </row>
    <row r="151" spans="2:6" x14ac:dyDescent="0.25">
      <c r="B151" s="57">
        <v>45713</v>
      </c>
      <c r="C151" s="28">
        <v>476.74919072727266</v>
      </c>
      <c r="D151" s="28">
        <v>450.40996663636287</v>
      </c>
      <c r="E151" s="28">
        <v>1023.4481175454556</v>
      </c>
      <c r="F151" s="28">
        <v>573.03815090909279</v>
      </c>
    </row>
    <row r="152" spans="2:6" x14ac:dyDescent="0.25">
      <c r="B152" s="57">
        <v>45714</v>
      </c>
      <c r="C152" s="28">
        <v>484.23715263636359</v>
      </c>
      <c r="D152" s="28">
        <v>450.36291609090875</v>
      </c>
      <c r="E152" s="28">
        <v>1023.2875160909095</v>
      </c>
      <c r="F152" s="28">
        <v>572.92460000000074</v>
      </c>
    </row>
    <row r="153" spans="2:6" x14ac:dyDescent="0.25">
      <c r="B153" s="57">
        <v>45715</v>
      </c>
      <c r="C153" s="28">
        <v>465.44114554545445</v>
      </c>
      <c r="D153" s="28">
        <v>439.51714709090919</v>
      </c>
      <c r="E153" s="28">
        <v>1032.5842119090914</v>
      </c>
      <c r="F153" s="28">
        <v>593.06706481818219</v>
      </c>
    </row>
    <row r="154" spans="2:6" x14ac:dyDescent="0.25">
      <c r="B154" s="57">
        <v>45716</v>
      </c>
      <c r="C154" s="28">
        <v>435.27472754545448</v>
      </c>
      <c r="D154" s="28">
        <v>427.07643136363635</v>
      </c>
      <c r="E154" s="28">
        <v>1043.5629621818184</v>
      </c>
      <c r="F154" s="28">
        <v>616.48653081818202</v>
      </c>
    </row>
    <row r="155" spans="2:6" x14ac:dyDescent="0.25">
      <c r="B155" s="57">
        <v>45717</v>
      </c>
      <c r="C155" s="28">
        <v>408.69361454545441</v>
      </c>
      <c r="D155" s="28">
        <v>408.97530909090892</v>
      </c>
      <c r="E155" s="28">
        <v>1038.3372212727268</v>
      </c>
      <c r="F155" s="28">
        <v>629.36191218181784</v>
      </c>
    </row>
    <row r="156" spans="2:6" x14ac:dyDescent="0.25">
      <c r="B156" s="57">
        <v>45718</v>
      </c>
      <c r="C156" s="28">
        <v>388.8736817272727</v>
      </c>
      <c r="D156" s="28">
        <v>367.69499454545451</v>
      </c>
      <c r="E156" s="28">
        <v>1009.2656715454555</v>
      </c>
      <c r="F156" s="28">
        <v>641.57067700000096</v>
      </c>
    </row>
    <row r="157" spans="2:6" x14ac:dyDescent="0.25">
      <c r="B157" s="57">
        <v>45719</v>
      </c>
      <c r="C157" s="28">
        <v>383.63306354545449</v>
      </c>
      <c r="D157" s="28">
        <v>326.91311254545468</v>
      </c>
      <c r="E157" s="28">
        <v>986.57287827272694</v>
      </c>
      <c r="F157" s="28">
        <v>659.65976572727232</v>
      </c>
    </row>
    <row r="158" spans="2:6" x14ac:dyDescent="0.25">
      <c r="B158" s="57">
        <v>45720</v>
      </c>
      <c r="C158" s="28">
        <v>363.84721600000012</v>
      </c>
      <c r="D158" s="28">
        <v>277.21093554545462</v>
      </c>
      <c r="E158" s="28">
        <v>962.8650194545454</v>
      </c>
      <c r="F158" s="28">
        <v>685.65408390909079</v>
      </c>
    </row>
    <row r="159" spans="2:6" x14ac:dyDescent="0.25">
      <c r="B159" s="57">
        <v>45721</v>
      </c>
      <c r="C159" s="28">
        <v>367.39872172727269</v>
      </c>
      <c r="D159" s="28">
        <v>247.16716136363652</v>
      </c>
      <c r="E159" s="28">
        <v>940.44479427272745</v>
      </c>
      <c r="F159" s="28">
        <v>693.27763290909093</v>
      </c>
    </row>
    <row r="160" spans="2:6" x14ac:dyDescent="0.25">
      <c r="B160" s="57">
        <v>45722</v>
      </c>
      <c r="C160" s="28">
        <v>386.93906699999991</v>
      </c>
      <c r="D160" s="28">
        <v>233.47793254545454</v>
      </c>
      <c r="E160" s="28">
        <v>930.53882145454622</v>
      </c>
      <c r="F160" s="28">
        <v>697.06088890909166</v>
      </c>
    </row>
    <row r="161" spans="2:6" x14ac:dyDescent="0.25">
      <c r="B161" s="57">
        <v>45723</v>
      </c>
      <c r="C161" s="28">
        <v>421.59094181818176</v>
      </c>
      <c r="D161" s="28">
        <v>210.85000654545453</v>
      </c>
      <c r="E161" s="28">
        <v>919.16093972727231</v>
      </c>
      <c r="F161" s="28">
        <v>708.31093318181775</v>
      </c>
    </row>
    <row r="162" spans="2:6" x14ac:dyDescent="0.25">
      <c r="B162" s="57">
        <v>45724</v>
      </c>
      <c r="C162" s="28">
        <v>465.02192481818139</v>
      </c>
      <c r="D162" s="28">
        <v>193.26608300000001</v>
      </c>
      <c r="E162" s="28">
        <v>890.65199818181827</v>
      </c>
      <c r="F162" s="28">
        <v>697.38591518181829</v>
      </c>
    </row>
    <row r="163" spans="2:6" x14ac:dyDescent="0.25">
      <c r="B163" s="57">
        <v>45725</v>
      </c>
      <c r="C163" s="28">
        <v>524.78703490909118</v>
      </c>
      <c r="D163" s="28">
        <v>175.94262172727278</v>
      </c>
      <c r="E163" s="28">
        <v>865.56075209090932</v>
      </c>
      <c r="F163" s="28">
        <v>689.61813036363651</v>
      </c>
    </row>
    <row r="164" spans="2:6" x14ac:dyDescent="0.25">
      <c r="B164" s="57">
        <v>45726</v>
      </c>
      <c r="C164" s="28">
        <v>565.15876627272814</v>
      </c>
      <c r="D164" s="28">
        <v>175.53228863636363</v>
      </c>
      <c r="E164" s="28">
        <v>852.12443590909129</v>
      </c>
      <c r="F164" s="28">
        <v>676.59214727272763</v>
      </c>
    </row>
    <row r="165" spans="2:6" x14ac:dyDescent="0.25">
      <c r="B165" s="57">
        <v>45727</v>
      </c>
      <c r="C165" s="28">
        <v>577.1763645454547</v>
      </c>
      <c r="D165" s="28">
        <v>172.304823</v>
      </c>
      <c r="E165" s="28">
        <v>843.91737490909122</v>
      </c>
      <c r="F165" s="28">
        <v>671.61255190909128</v>
      </c>
    </row>
    <row r="166" spans="2:6" x14ac:dyDescent="0.25">
      <c r="B166" s="57">
        <v>45728</v>
      </c>
      <c r="C166" s="28">
        <v>563.51422300000058</v>
      </c>
      <c r="D166" s="28">
        <v>193.44973481818181</v>
      </c>
      <c r="E166" s="28">
        <v>832.52202681818142</v>
      </c>
      <c r="F166" s="28">
        <v>639.07229199999961</v>
      </c>
    </row>
    <row r="167" spans="2:6" x14ac:dyDescent="0.25">
      <c r="B167" s="57">
        <v>45729</v>
      </c>
      <c r="C167" s="28">
        <v>526.9317359090918</v>
      </c>
      <c r="D167" s="28">
        <v>212.95325290909099</v>
      </c>
      <c r="E167" s="28">
        <v>853.56884481818213</v>
      </c>
      <c r="F167" s="28">
        <v>640.61559190909111</v>
      </c>
    </row>
    <row r="168" spans="2:6" x14ac:dyDescent="0.25">
      <c r="B168" s="57">
        <v>45730</v>
      </c>
      <c r="C168" s="28">
        <v>480.32979045454522</v>
      </c>
      <c r="D168" s="28">
        <v>227.63096881818188</v>
      </c>
      <c r="E168" s="28">
        <v>866.84705845454562</v>
      </c>
      <c r="F168" s="28">
        <v>639.21608963636368</v>
      </c>
    </row>
    <row r="169" spans="2:6" x14ac:dyDescent="0.25">
      <c r="B169" s="57">
        <v>45731</v>
      </c>
      <c r="C169" s="28">
        <v>445.64955627272707</v>
      </c>
      <c r="D169" s="28">
        <v>242.83515836363648</v>
      </c>
      <c r="E169" s="28">
        <v>853.68805290909131</v>
      </c>
      <c r="F169" s="28">
        <v>610.85289454545477</v>
      </c>
    </row>
    <row r="170" spans="2:6" x14ac:dyDescent="0.25">
      <c r="B170" s="57">
        <v>45732</v>
      </c>
      <c r="C170" s="28">
        <v>429.05104463636343</v>
      </c>
      <c r="D170" s="28">
        <v>254.56188490909094</v>
      </c>
      <c r="E170" s="28">
        <v>844.21324727272736</v>
      </c>
      <c r="F170" s="28">
        <v>589.65136236363639</v>
      </c>
    </row>
    <row r="171" spans="2:6" x14ac:dyDescent="0.25">
      <c r="B171" s="57">
        <v>45733</v>
      </c>
      <c r="C171" s="28">
        <v>418.81383118181844</v>
      </c>
      <c r="D171" s="28">
        <v>276.16439727272723</v>
      </c>
      <c r="E171" s="28">
        <v>826.41447200000039</v>
      </c>
      <c r="F171" s="28">
        <v>550.25007472727316</v>
      </c>
    </row>
    <row r="172" spans="2:6" x14ac:dyDescent="0.25">
      <c r="B172" s="57">
        <v>45734</v>
      </c>
      <c r="C172" s="28">
        <v>404.70564245454574</v>
      </c>
      <c r="D172" s="28">
        <v>261.05182945454555</v>
      </c>
      <c r="E172" s="28">
        <v>825.13239699999974</v>
      </c>
      <c r="F172" s="28">
        <v>564.08056754545419</v>
      </c>
    </row>
    <row r="173" spans="2:6" x14ac:dyDescent="0.25">
      <c r="B173" s="57">
        <v>45735</v>
      </c>
      <c r="C173" s="28">
        <v>398.80626081818161</v>
      </c>
      <c r="D173" s="28">
        <v>256.76539472727291</v>
      </c>
      <c r="E173" s="28">
        <v>815.89103709090875</v>
      </c>
      <c r="F173" s="28">
        <v>559.12564236363585</v>
      </c>
    </row>
    <row r="174" spans="2:6" x14ac:dyDescent="0.25">
      <c r="B174" s="57">
        <v>45736</v>
      </c>
      <c r="C174" s="28">
        <v>386.58906409090946</v>
      </c>
      <c r="D174" s="28">
        <v>256.49062245454559</v>
      </c>
      <c r="E174" s="28">
        <v>839.37222990909061</v>
      </c>
      <c r="F174" s="28">
        <v>582.88160745454502</v>
      </c>
    </row>
    <row r="175" spans="2:6" x14ac:dyDescent="0.25">
      <c r="B175" s="57">
        <v>45737</v>
      </c>
      <c r="C175" s="28">
        <v>420.2095610909094</v>
      </c>
      <c r="D175" s="28">
        <v>280.74071890909102</v>
      </c>
      <c r="E175" s="28">
        <v>834.70979945454542</v>
      </c>
      <c r="F175" s="28">
        <v>553.9690805454544</v>
      </c>
    </row>
    <row r="176" spans="2:6" x14ac:dyDescent="0.25">
      <c r="B176" s="57">
        <v>45738</v>
      </c>
      <c r="C176" s="28">
        <v>484.11270418181863</v>
      </c>
      <c r="D176" s="28">
        <v>275.01256445454544</v>
      </c>
      <c r="E176" s="28">
        <v>824.53451390909038</v>
      </c>
      <c r="F176" s="28">
        <v>549.52194945454494</v>
      </c>
    </row>
    <row r="177" spans="2:6" x14ac:dyDescent="0.25">
      <c r="B177" s="57">
        <v>45739</v>
      </c>
      <c r="C177" s="28">
        <v>534.51684454545352</v>
      </c>
      <c r="D177" s="28">
        <v>273.91161363636377</v>
      </c>
      <c r="E177" s="28">
        <v>812.01004545454543</v>
      </c>
      <c r="F177" s="28">
        <v>538.09843181818167</v>
      </c>
    </row>
    <row r="178" spans="2:6" x14ac:dyDescent="0.25">
      <c r="B178" s="57">
        <v>45740</v>
      </c>
      <c r="C178" s="28">
        <v>559.47097809090837</v>
      </c>
      <c r="D178" s="28">
        <v>301.61156609090904</v>
      </c>
      <c r="E178" s="28">
        <v>820.2223133636362</v>
      </c>
      <c r="F178" s="28">
        <v>518.61074727272717</v>
      </c>
    </row>
    <row r="179" spans="2:6" x14ac:dyDescent="0.25">
      <c r="B179" s="57">
        <v>45741</v>
      </c>
      <c r="C179" s="28">
        <v>562.04998818181843</v>
      </c>
      <c r="D179" s="28">
        <v>315.42519063636371</v>
      </c>
      <c r="E179" s="28">
        <v>849.27858990908976</v>
      </c>
      <c r="F179" s="28">
        <v>533.85339927272605</v>
      </c>
    </row>
    <row r="180" spans="2:6" x14ac:dyDescent="0.25">
      <c r="B180" s="57">
        <v>45742</v>
      </c>
      <c r="C180" s="28">
        <v>564.23075990909138</v>
      </c>
      <c r="D180" s="28">
        <v>351.59522263636438</v>
      </c>
      <c r="E180" s="28">
        <v>879.98667381818052</v>
      </c>
      <c r="F180" s="28">
        <v>528.39145118181614</v>
      </c>
    </row>
    <row r="181" spans="2:6" x14ac:dyDescent="0.25">
      <c r="B181" s="57">
        <v>45743</v>
      </c>
      <c r="C181" s="28">
        <v>586.81651209090842</v>
      </c>
      <c r="D181" s="28">
        <v>382.26652927272767</v>
      </c>
      <c r="E181" s="28">
        <v>890.06181081818158</v>
      </c>
      <c r="F181" s="28">
        <v>507.79528154545392</v>
      </c>
    </row>
    <row r="182" spans="2:6" x14ac:dyDescent="0.25">
      <c r="B182" s="57">
        <v>45744</v>
      </c>
      <c r="C182" s="28">
        <v>623.17334081818194</v>
      </c>
      <c r="D182" s="28">
        <v>411.37746436363625</v>
      </c>
      <c r="E182" s="28">
        <v>881.76332654545399</v>
      </c>
      <c r="F182" s="28">
        <v>470.38586218181774</v>
      </c>
    </row>
    <row r="183" spans="2:6" x14ac:dyDescent="0.25">
      <c r="B183" s="57">
        <v>45745</v>
      </c>
      <c r="C183" s="28">
        <v>658.6088374545468</v>
      </c>
      <c r="D183" s="28">
        <v>440.83116845454583</v>
      </c>
      <c r="E183" s="28">
        <v>876.48751345454582</v>
      </c>
      <c r="F183" s="28">
        <v>435.65634499999999</v>
      </c>
    </row>
    <row r="184" spans="2:6" x14ac:dyDescent="0.25">
      <c r="B184" s="57">
        <v>45746</v>
      </c>
      <c r="C184" s="28">
        <v>698.0155161818177</v>
      </c>
      <c r="D184" s="28">
        <v>490.8579760000008</v>
      </c>
      <c r="E184" s="28">
        <v>901.75052163636315</v>
      </c>
      <c r="F184" s="28">
        <v>410.89254563636234</v>
      </c>
    </row>
    <row r="185" spans="2:6" x14ac:dyDescent="0.25">
      <c r="B185" s="57">
        <v>45747</v>
      </c>
      <c r="C185" s="28">
        <v>746.70642918181852</v>
      </c>
      <c r="D185" s="28">
        <v>538.29830009090927</v>
      </c>
      <c r="E185" s="28">
        <v>945.76887109090819</v>
      </c>
      <c r="F185" s="28">
        <v>407.47057099999893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6EEF8-1DCA-4F02-A311-02184CE5C80C}">
  <dimension ref="A1:Y28"/>
  <sheetViews>
    <sheetView workbookViewId="0"/>
  </sheetViews>
  <sheetFormatPr defaultRowHeight="15" x14ac:dyDescent="0.25"/>
  <cols>
    <col min="4" max="4" width="20.5703125" customWidth="1"/>
    <col min="5" max="5" width="22.5703125" customWidth="1"/>
    <col min="6" max="21" width="9.140625" bestFit="1" customWidth="1"/>
    <col min="22" max="22" width="20.5703125" bestFit="1" customWidth="1"/>
  </cols>
  <sheetData>
    <row r="1" spans="1:25" x14ac:dyDescent="0.25">
      <c r="A1" t="s">
        <v>326</v>
      </c>
    </row>
    <row r="2" spans="1:25" x14ac:dyDescent="0.25">
      <c r="A2" s="12" t="str">
        <f>HYPERLINK("#'Contents'!A1","Contents Page")</f>
        <v>Contents Page</v>
      </c>
      <c r="C2" s="11"/>
    </row>
    <row r="4" spans="1:25" ht="30" x14ac:dyDescent="0.25">
      <c r="B4" s="90" t="s">
        <v>288</v>
      </c>
      <c r="C4" s="90" t="s">
        <v>289</v>
      </c>
      <c r="D4" s="90" t="s">
        <v>290</v>
      </c>
      <c r="E4" s="90" t="s">
        <v>291</v>
      </c>
    </row>
    <row r="5" spans="1:25" x14ac:dyDescent="0.25">
      <c r="B5" s="123">
        <v>2.7</v>
      </c>
      <c r="C5" s="123">
        <v>5</v>
      </c>
      <c r="D5" s="123" t="s">
        <v>292</v>
      </c>
      <c r="E5" s="124">
        <v>1.9958400000000007</v>
      </c>
      <c r="I5" t="s">
        <v>301</v>
      </c>
      <c r="X5" s="121"/>
      <c r="Y5" s="121"/>
    </row>
    <row r="6" spans="1:25" x14ac:dyDescent="0.25">
      <c r="B6" s="123">
        <v>5</v>
      </c>
      <c r="C6" s="123">
        <v>6</v>
      </c>
      <c r="D6" s="123" t="s">
        <v>293</v>
      </c>
      <c r="E6" s="124">
        <v>46.6</v>
      </c>
      <c r="X6" s="121"/>
      <c r="Y6" s="121"/>
    </row>
    <row r="7" spans="1:25" x14ac:dyDescent="0.25">
      <c r="B7" s="123">
        <v>8</v>
      </c>
      <c r="C7" s="123">
        <v>6</v>
      </c>
      <c r="D7" s="123" t="s">
        <v>294</v>
      </c>
      <c r="E7" s="124">
        <v>8.8260480000000019</v>
      </c>
      <c r="X7" s="121"/>
      <c r="Y7" s="121"/>
    </row>
    <row r="8" spans="1:25" x14ac:dyDescent="0.25">
      <c r="B8" s="123">
        <v>7</v>
      </c>
      <c r="C8" s="123">
        <v>5</v>
      </c>
      <c r="D8" s="123" t="s">
        <v>295</v>
      </c>
      <c r="E8" s="124">
        <v>3.0602880000000003</v>
      </c>
      <c r="X8" s="121"/>
      <c r="Y8" s="121"/>
    </row>
    <row r="9" spans="1:25" x14ac:dyDescent="0.25">
      <c r="B9" s="123">
        <v>6</v>
      </c>
      <c r="C9" s="123">
        <v>5</v>
      </c>
      <c r="D9" s="123" t="s">
        <v>296</v>
      </c>
      <c r="E9" s="124">
        <v>3.9473280000000006</v>
      </c>
      <c r="X9" s="121"/>
      <c r="Y9" s="121"/>
    </row>
    <row r="10" spans="1:25" x14ac:dyDescent="0.25">
      <c r="B10" s="123">
        <v>3.7</v>
      </c>
      <c r="C10" s="123">
        <v>3</v>
      </c>
      <c r="D10" s="123" t="s">
        <v>297</v>
      </c>
      <c r="E10" s="124">
        <v>1.862784</v>
      </c>
      <c r="X10" s="121"/>
      <c r="Y10" s="121"/>
    </row>
    <row r="11" spans="1:25" x14ac:dyDescent="0.25">
      <c r="B11" s="123">
        <v>3</v>
      </c>
      <c r="C11" s="123">
        <v>2</v>
      </c>
      <c r="D11" s="123" t="s">
        <v>298</v>
      </c>
      <c r="E11" s="124">
        <v>0.47308800000000001</v>
      </c>
      <c r="X11" s="121"/>
      <c r="Y11" s="121"/>
    </row>
    <row r="12" spans="1:25" x14ac:dyDescent="0.25">
      <c r="B12" s="123">
        <v>7.7</v>
      </c>
      <c r="C12" s="123">
        <v>4.5</v>
      </c>
      <c r="D12" s="123" t="s">
        <v>299</v>
      </c>
      <c r="E12" s="124">
        <v>0.53222400000000003</v>
      </c>
      <c r="X12" s="121"/>
      <c r="Y12" s="121"/>
    </row>
    <row r="13" spans="1:25" x14ac:dyDescent="0.25">
      <c r="B13" s="123">
        <v>4.8</v>
      </c>
      <c r="C13" s="123">
        <v>7</v>
      </c>
      <c r="D13" s="123" t="s">
        <v>300</v>
      </c>
      <c r="E13" s="124">
        <v>9.0921600000000034</v>
      </c>
      <c r="X13" s="121"/>
      <c r="Y13" s="121"/>
    </row>
    <row r="14" spans="1:25" x14ac:dyDescent="0.25">
      <c r="E14" s="121"/>
    </row>
    <row r="15" spans="1:25" x14ac:dyDescent="0.25">
      <c r="X15" s="121"/>
      <c r="Y15" s="121"/>
    </row>
    <row r="16" spans="1:25" x14ac:dyDescent="0.25">
      <c r="X16" s="121"/>
      <c r="Y16" s="121"/>
    </row>
    <row r="17" spans="24:25" x14ac:dyDescent="0.25">
      <c r="X17" s="121"/>
      <c r="Y17" s="121"/>
    </row>
    <row r="18" spans="24:25" x14ac:dyDescent="0.25">
      <c r="X18" s="121"/>
      <c r="Y18" s="121"/>
    </row>
    <row r="19" spans="24:25" x14ac:dyDescent="0.25">
      <c r="X19" s="121"/>
      <c r="Y19" s="121"/>
    </row>
    <row r="20" spans="24:25" x14ac:dyDescent="0.25">
      <c r="X20" s="121"/>
      <c r="Y20" s="121"/>
    </row>
    <row r="21" spans="24:25" x14ac:dyDescent="0.25">
      <c r="X21" s="121"/>
      <c r="Y21" s="121"/>
    </row>
    <row r="22" spans="24:25" x14ac:dyDescent="0.25">
      <c r="X22" s="121"/>
      <c r="Y22" s="121"/>
    </row>
    <row r="23" spans="24:25" x14ac:dyDescent="0.25">
      <c r="X23" s="121"/>
      <c r="Y23" s="121"/>
    </row>
    <row r="24" spans="24:25" x14ac:dyDescent="0.25">
      <c r="X24" s="121"/>
      <c r="Y24" s="121"/>
    </row>
    <row r="28" spans="24:25" x14ac:dyDescent="0.25">
      <c r="Y28" s="121"/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DA06-B8A5-4D8B-A5B5-8B611CEF08D3}">
  <dimension ref="A1:S17"/>
  <sheetViews>
    <sheetView workbookViewId="0"/>
  </sheetViews>
  <sheetFormatPr defaultRowHeight="15" x14ac:dyDescent="0.25"/>
  <cols>
    <col min="18" max="18" width="17.5703125" bestFit="1" customWidth="1"/>
    <col min="19" max="19" width="14.42578125" bestFit="1" customWidth="1"/>
  </cols>
  <sheetData>
    <row r="1" spans="1:19" x14ac:dyDescent="0.25">
      <c r="A1" s="12" t="str">
        <f>HYPERLINK("#'Contents'!A1","Contents Page")</f>
        <v>Contents Page</v>
      </c>
    </row>
    <row r="2" spans="1:19" x14ac:dyDescent="0.25">
      <c r="A2" t="s">
        <v>137</v>
      </c>
      <c r="R2" s="1" t="s">
        <v>137</v>
      </c>
    </row>
    <row r="3" spans="1:19" ht="30.75" thickBot="1" x14ac:dyDescent="0.3">
      <c r="A3" s="90"/>
      <c r="B3" s="90" t="s">
        <v>111</v>
      </c>
      <c r="C3" s="90" t="s">
        <v>112</v>
      </c>
      <c r="R3" s="21"/>
      <c r="S3" s="48" t="s">
        <v>108</v>
      </c>
    </row>
    <row r="4" spans="1:19" ht="15.75" thickBot="1" x14ac:dyDescent="0.3">
      <c r="A4" s="21" t="s">
        <v>86</v>
      </c>
      <c r="B4" s="91">
        <v>10</v>
      </c>
      <c r="C4" s="91">
        <v>5</v>
      </c>
      <c r="R4" s="49" t="s">
        <v>138</v>
      </c>
      <c r="S4" s="89">
        <v>12924818</v>
      </c>
    </row>
    <row r="5" spans="1:19" ht="15.75" thickBot="1" x14ac:dyDescent="0.3">
      <c r="A5" s="21" t="s">
        <v>87</v>
      </c>
      <c r="B5" s="88">
        <v>14</v>
      </c>
      <c r="C5" s="88">
        <v>13</v>
      </c>
      <c r="R5" s="49" t="s">
        <v>120</v>
      </c>
      <c r="S5" s="89">
        <v>1217400</v>
      </c>
    </row>
    <row r="6" spans="1:19" ht="15.75" thickBot="1" x14ac:dyDescent="0.3">
      <c r="A6" s="21" t="s">
        <v>88</v>
      </c>
      <c r="B6" s="88">
        <v>15</v>
      </c>
      <c r="C6" s="88">
        <v>21</v>
      </c>
      <c r="R6" s="49" t="s">
        <v>139</v>
      </c>
      <c r="S6" s="89">
        <v>794300</v>
      </c>
    </row>
    <row r="7" spans="1:19" ht="15.75" thickBot="1" x14ac:dyDescent="0.3">
      <c r="A7" s="21" t="s">
        <v>89</v>
      </c>
      <c r="B7" s="88">
        <v>26</v>
      </c>
      <c r="C7" s="88">
        <v>21</v>
      </c>
      <c r="R7" s="49" t="s">
        <v>140</v>
      </c>
      <c r="S7" s="89">
        <v>480400</v>
      </c>
    </row>
    <row r="8" spans="1:19" ht="15.75" thickBot="1" x14ac:dyDescent="0.3">
      <c r="A8" s="21" t="s">
        <v>90</v>
      </c>
      <c r="B8" s="88">
        <v>15</v>
      </c>
      <c r="C8" s="88">
        <v>25</v>
      </c>
      <c r="R8" s="49" t="s">
        <v>141</v>
      </c>
      <c r="S8" s="89">
        <v>459800</v>
      </c>
    </row>
    <row r="9" spans="1:19" ht="15.75" thickBot="1" x14ac:dyDescent="0.3">
      <c r="A9" s="21" t="s">
        <v>91</v>
      </c>
      <c r="B9" s="88">
        <v>7</v>
      </c>
      <c r="C9" s="88">
        <v>21</v>
      </c>
      <c r="R9" s="49" t="s">
        <v>142</v>
      </c>
      <c r="S9" s="89">
        <v>430300</v>
      </c>
    </row>
    <row r="10" spans="1:19" ht="15.75" thickBot="1" x14ac:dyDescent="0.3">
      <c r="R10" s="49" t="s">
        <v>143</v>
      </c>
      <c r="S10" s="89">
        <v>347400</v>
      </c>
    </row>
    <row r="11" spans="1:19" ht="15.75" thickBot="1" x14ac:dyDescent="0.3">
      <c r="R11" s="49" t="s">
        <v>144</v>
      </c>
      <c r="S11" s="89">
        <v>308000</v>
      </c>
    </row>
    <row r="12" spans="1:19" ht="30.75" thickBot="1" x14ac:dyDescent="0.3">
      <c r="A12" s="47"/>
      <c r="C12" s="157"/>
      <c r="R12" s="49" t="s">
        <v>145</v>
      </c>
      <c r="S12" s="89">
        <v>174000</v>
      </c>
    </row>
    <row r="13" spans="1:19" x14ac:dyDescent="0.25">
      <c r="A13" s="47"/>
      <c r="C13" s="157"/>
    </row>
    <row r="14" spans="1:19" x14ac:dyDescent="0.25">
      <c r="A14" s="47"/>
      <c r="C14" s="157"/>
    </row>
    <row r="15" spans="1:19" x14ac:dyDescent="0.25">
      <c r="A15" s="47"/>
      <c r="C15" s="157"/>
    </row>
    <row r="16" spans="1:19" x14ac:dyDescent="0.25">
      <c r="A16" s="47"/>
      <c r="C16" s="157"/>
    </row>
    <row r="17" spans="1:3" x14ac:dyDescent="0.25">
      <c r="A17" s="47"/>
      <c r="C17" s="157"/>
    </row>
  </sheetData>
  <sortState xmlns:xlrd2="http://schemas.microsoft.com/office/spreadsheetml/2017/richdata2" ref="S4:S12">
    <sortCondition descending="1" ref="S4:S12"/>
  </sortState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19C0E-9E19-4F68-8549-7AE659812CA9}">
  <dimension ref="A1:G64"/>
  <sheetViews>
    <sheetView workbookViewId="0"/>
  </sheetViews>
  <sheetFormatPr defaultRowHeight="15" x14ac:dyDescent="0.25"/>
  <cols>
    <col min="1" max="1" width="9.5703125" customWidth="1"/>
    <col min="2" max="2" width="13.42578125" bestFit="1" customWidth="1"/>
  </cols>
  <sheetData>
    <row r="1" spans="1:7" x14ac:dyDescent="0.25">
      <c r="A1" s="63" t="str">
        <f>HYPERLINK("#'Contents'!A1","Contents Page")</f>
        <v>Contents Page</v>
      </c>
    </row>
    <row r="2" spans="1:7" x14ac:dyDescent="0.25">
      <c r="A2" s="125"/>
      <c r="B2" s="125"/>
      <c r="C2" s="125"/>
      <c r="D2" s="125"/>
      <c r="E2" s="125"/>
      <c r="F2" s="125"/>
      <c r="G2" s="125"/>
    </row>
    <row r="3" spans="1:7" x14ac:dyDescent="0.25">
      <c r="A3" s="125"/>
      <c r="B3" s="125"/>
      <c r="C3" s="125"/>
      <c r="D3" s="125"/>
      <c r="E3" s="125"/>
      <c r="F3" s="125"/>
      <c r="G3" s="125"/>
    </row>
    <row r="4" spans="1:7" x14ac:dyDescent="0.25">
      <c r="A4" s="125"/>
      <c r="B4" s="125"/>
      <c r="C4" s="125"/>
      <c r="D4" s="125"/>
      <c r="E4" s="125"/>
      <c r="F4" s="125"/>
      <c r="G4" s="125"/>
    </row>
    <row r="5" spans="1:7" x14ac:dyDescent="0.25">
      <c r="A5" s="125"/>
      <c r="B5" s="125"/>
      <c r="C5" s="125"/>
      <c r="D5" s="125"/>
      <c r="E5" s="125"/>
      <c r="F5" s="125"/>
      <c r="G5" s="125"/>
    </row>
    <row r="6" spans="1:7" x14ac:dyDescent="0.25">
      <c r="A6" s="125"/>
      <c r="B6" s="125"/>
      <c r="C6" s="125"/>
      <c r="D6" s="125"/>
      <c r="E6" s="125"/>
      <c r="F6" s="125"/>
      <c r="G6" s="125"/>
    </row>
    <row r="7" spans="1:7" x14ac:dyDescent="0.25">
      <c r="A7" s="125"/>
      <c r="B7" s="125"/>
      <c r="C7" s="125"/>
      <c r="D7" s="125"/>
      <c r="E7" s="125"/>
      <c r="F7" s="125"/>
      <c r="G7" s="125"/>
    </row>
    <row r="8" spans="1:7" x14ac:dyDescent="0.25">
      <c r="A8" s="125"/>
      <c r="B8" s="125"/>
      <c r="C8" s="125"/>
      <c r="D8" s="125"/>
      <c r="E8" s="125"/>
      <c r="F8" s="125"/>
      <c r="G8" s="125"/>
    </row>
    <row r="9" spans="1:7" x14ac:dyDescent="0.25">
      <c r="A9" s="125"/>
      <c r="B9" s="125"/>
      <c r="C9" s="125"/>
      <c r="D9" s="125"/>
      <c r="E9" s="125"/>
      <c r="F9" s="125"/>
      <c r="G9" s="125"/>
    </row>
    <row r="10" spans="1:7" x14ac:dyDescent="0.25">
      <c r="A10" s="125"/>
      <c r="B10" s="125"/>
      <c r="C10" s="125"/>
      <c r="D10" s="125"/>
      <c r="E10" s="125"/>
      <c r="F10" s="125"/>
      <c r="G10" s="125"/>
    </row>
    <row r="11" spans="1:7" x14ac:dyDescent="0.25">
      <c r="A11" s="125"/>
      <c r="B11" s="125"/>
      <c r="C11" s="125"/>
      <c r="D11" s="125"/>
      <c r="E11" s="125"/>
      <c r="F11" s="125"/>
      <c r="G11" s="125"/>
    </row>
    <row r="12" spans="1:7" x14ac:dyDescent="0.25">
      <c r="A12" s="125"/>
      <c r="B12" s="125"/>
      <c r="C12" s="125"/>
      <c r="D12" s="125"/>
      <c r="E12" s="125"/>
      <c r="F12" s="125"/>
      <c r="G12" s="125"/>
    </row>
    <row r="13" spans="1:7" x14ac:dyDescent="0.25">
      <c r="A13" s="125"/>
      <c r="B13" s="125"/>
      <c r="C13" s="125"/>
      <c r="D13" s="125"/>
      <c r="E13" s="125"/>
      <c r="F13" s="125"/>
      <c r="G13" s="125"/>
    </row>
    <row r="14" spans="1:7" x14ac:dyDescent="0.25">
      <c r="A14" s="125"/>
      <c r="B14" s="125"/>
      <c r="C14" s="125"/>
      <c r="D14" s="125"/>
      <c r="E14" s="125"/>
      <c r="F14" s="125"/>
      <c r="G14" s="125"/>
    </row>
    <row r="15" spans="1:7" x14ac:dyDescent="0.25">
      <c r="A15" s="125"/>
      <c r="B15" s="125"/>
      <c r="C15" s="125"/>
      <c r="D15" s="125"/>
      <c r="E15" s="125"/>
      <c r="F15" s="125"/>
      <c r="G15" s="125"/>
    </row>
    <row r="16" spans="1:7" x14ac:dyDescent="0.25">
      <c r="A16" s="125"/>
      <c r="B16" s="125"/>
      <c r="C16" s="125"/>
      <c r="D16" s="125"/>
      <c r="E16" s="125"/>
      <c r="F16" s="125"/>
      <c r="G16" s="125"/>
    </row>
    <row r="17" spans="1:7" x14ac:dyDescent="0.25">
      <c r="A17" s="125"/>
      <c r="B17" s="125"/>
      <c r="C17" s="125"/>
      <c r="D17" s="125"/>
      <c r="E17" s="125"/>
      <c r="F17" s="125"/>
      <c r="G17" s="125"/>
    </row>
    <row r="18" spans="1:7" x14ac:dyDescent="0.25">
      <c r="A18" s="125"/>
      <c r="B18" s="125"/>
      <c r="C18" s="125"/>
      <c r="D18" s="125"/>
      <c r="E18" s="125"/>
      <c r="F18" s="125"/>
      <c r="G18" s="125"/>
    </row>
    <row r="19" spans="1:7" x14ac:dyDescent="0.25">
      <c r="A19" s="125"/>
      <c r="B19" s="125"/>
      <c r="C19" s="125"/>
      <c r="D19" s="125"/>
      <c r="E19" s="125"/>
      <c r="F19" s="125"/>
      <c r="G19" s="125"/>
    </row>
    <row r="20" spans="1:7" x14ac:dyDescent="0.25">
      <c r="A20" s="125"/>
      <c r="B20" s="125"/>
      <c r="C20" s="125"/>
      <c r="D20" s="125"/>
      <c r="E20" s="125"/>
      <c r="F20" s="125"/>
      <c r="G20" s="125"/>
    </row>
    <row r="21" spans="1:7" x14ac:dyDescent="0.25">
      <c r="A21" s="125"/>
      <c r="B21" s="125"/>
      <c r="C21" s="125"/>
      <c r="D21" s="125"/>
      <c r="E21" s="125"/>
      <c r="F21" s="125"/>
      <c r="G21" s="125"/>
    </row>
    <row r="22" spans="1:7" x14ac:dyDescent="0.25">
      <c r="A22" s="125"/>
      <c r="B22" s="125"/>
      <c r="C22" s="125"/>
      <c r="D22" s="125"/>
      <c r="E22" s="125"/>
      <c r="F22" s="125"/>
      <c r="G22" s="125"/>
    </row>
    <row r="23" spans="1:7" x14ac:dyDescent="0.25">
      <c r="A23" s="125"/>
      <c r="B23" s="125"/>
      <c r="C23" s="125"/>
      <c r="D23" s="125"/>
      <c r="E23" s="125"/>
      <c r="F23" s="125"/>
      <c r="G23" s="125"/>
    </row>
    <row r="24" spans="1:7" x14ac:dyDescent="0.25">
      <c r="A24" s="125"/>
      <c r="B24" s="125"/>
      <c r="C24" s="125"/>
      <c r="D24" s="125"/>
      <c r="E24" s="125"/>
      <c r="F24" s="125"/>
      <c r="G24" s="125"/>
    </row>
    <row r="25" spans="1:7" x14ac:dyDescent="0.25">
      <c r="A25" s="125"/>
      <c r="B25" s="125"/>
      <c r="C25" s="125"/>
      <c r="D25" s="125"/>
      <c r="E25" s="125"/>
      <c r="F25" s="125"/>
      <c r="G25" s="125"/>
    </row>
    <row r="26" spans="1:7" x14ac:dyDescent="0.25">
      <c r="A26" s="125"/>
      <c r="B26" s="125"/>
      <c r="C26" s="125"/>
      <c r="D26" s="125"/>
      <c r="E26" s="125"/>
      <c r="F26" s="125"/>
      <c r="G26" s="125"/>
    </row>
    <row r="27" spans="1:7" x14ac:dyDescent="0.25">
      <c r="A27" s="125"/>
      <c r="B27" s="125"/>
      <c r="C27" s="125"/>
      <c r="D27" s="125"/>
      <c r="E27" s="125"/>
      <c r="F27" s="125"/>
      <c r="G27" s="125"/>
    </row>
    <row r="28" spans="1:7" x14ac:dyDescent="0.25">
      <c r="A28" s="125"/>
      <c r="B28" s="125"/>
      <c r="C28" s="125"/>
      <c r="D28" s="125"/>
      <c r="E28" s="125"/>
      <c r="F28" s="125"/>
      <c r="G28" s="125"/>
    </row>
    <row r="29" spans="1:7" x14ac:dyDescent="0.25">
      <c r="A29" s="125"/>
      <c r="B29" s="125"/>
      <c r="C29" s="125"/>
      <c r="D29" s="125"/>
      <c r="E29" s="125"/>
      <c r="F29" s="125"/>
      <c r="G29" s="125"/>
    </row>
    <row r="30" spans="1:7" x14ac:dyDescent="0.25">
      <c r="A30" s="125"/>
      <c r="B30" s="125"/>
      <c r="C30" s="125"/>
      <c r="D30" s="125"/>
      <c r="E30" s="125"/>
      <c r="F30" s="125"/>
      <c r="G30" s="125"/>
    </row>
    <row r="31" spans="1:7" x14ac:dyDescent="0.25">
      <c r="A31" s="125"/>
      <c r="B31" s="125"/>
      <c r="C31" s="125"/>
      <c r="D31" s="125"/>
      <c r="E31" s="125"/>
      <c r="F31" s="125"/>
      <c r="G31" s="125"/>
    </row>
    <row r="32" spans="1:7" x14ac:dyDescent="0.25">
      <c r="A32" s="125"/>
      <c r="B32" s="125"/>
      <c r="C32" s="125"/>
      <c r="D32" s="125"/>
      <c r="E32" s="125"/>
      <c r="F32" s="125"/>
      <c r="G32" s="125"/>
    </row>
    <row r="33" spans="1:7" x14ac:dyDescent="0.25">
      <c r="A33" s="125"/>
      <c r="B33" s="125"/>
      <c r="C33" s="125"/>
      <c r="D33" s="125"/>
      <c r="E33" s="125"/>
      <c r="F33" s="125"/>
      <c r="G33" s="125"/>
    </row>
    <row r="34" spans="1:7" x14ac:dyDescent="0.25">
      <c r="A34" s="125"/>
      <c r="B34" s="125"/>
      <c r="C34" s="125"/>
      <c r="D34" s="125"/>
      <c r="E34" s="125"/>
      <c r="G34" s="125"/>
    </row>
    <row r="35" spans="1:7" x14ac:dyDescent="0.25">
      <c r="A35" s="125"/>
      <c r="B35" s="125"/>
      <c r="C35" s="125"/>
      <c r="D35" s="125"/>
      <c r="E35" s="125"/>
      <c r="G35" s="125"/>
    </row>
    <row r="36" spans="1:7" x14ac:dyDescent="0.25">
      <c r="A36" s="125"/>
      <c r="B36" s="125"/>
      <c r="C36" s="125"/>
      <c r="D36" s="125"/>
      <c r="E36" s="125"/>
      <c r="F36" s="126"/>
      <c r="G36" s="125"/>
    </row>
    <row r="37" spans="1:7" x14ac:dyDescent="0.25">
      <c r="A37" s="125"/>
      <c r="B37" s="125"/>
      <c r="C37" s="125"/>
      <c r="D37" s="125"/>
      <c r="E37" s="125"/>
      <c r="F37" s="126"/>
      <c r="G37" s="125"/>
    </row>
    <row r="38" spans="1:7" x14ac:dyDescent="0.25">
      <c r="A38" s="125"/>
      <c r="B38" s="125"/>
      <c r="C38" s="125"/>
      <c r="D38" s="125"/>
      <c r="E38" s="125"/>
      <c r="F38" s="126"/>
      <c r="G38" s="125"/>
    </row>
    <row r="39" spans="1:7" x14ac:dyDescent="0.25">
      <c r="A39" s="125"/>
      <c r="B39" s="125"/>
      <c r="C39" s="125"/>
      <c r="D39" s="125"/>
      <c r="E39" s="125"/>
      <c r="G39" s="125"/>
    </row>
    <row r="40" spans="1:7" x14ac:dyDescent="0.25">
      <c r="A40" s="125"/>
      <c r="B40" s="125"/>
      <c r="C40" s="125"/>
      <c r="D40" s="125"/>
      <c r="E40" s="125"/>
      <c r="G40" s="125"/>
    </row>
    <row r="41" spans="1:7" x14ac:dyDescent="0.25">
      <c r="A41" s="125"/>
      <c r="B41" s="125"/>
      <c r="C41" s="125"/>
      <c r="D41" s="125"/>
      <c r="E41" s="125"/>
      <c r="G41" s="125"/>
    </row>
    <row r="42" spans="1:7" x14ac:dyDescent="0.25">
      <c r="A42" s="125"/>
      <c r="B42" s="125"/>
      <c r="C42" s="125"/>
      <c r="D42" s="125"/>
      <c r="E42" s="125"/>
      <c r="G42" s="125"/>
    </row>
    <row r="43" spans="1:7" x14ac:dyDescent="0.25">
      <c r="A43" s="125"/>
      <c r="B43" s="125"/>
      <c r="C43" s="125"/>
      <c r="D43" s="125"/>
      <c r="E43" s="125"/>
      <c r="G43" s="125"/>
    </row>
    <row r="44" spans="1:7" x14ac:dyDescent="0.25">
      <c r="A44" s="125"/>
      <c r="B44" s="125"/>
      <c r="C44" s="125"/>
      <c r="D44" s="125"/>
      <c r="E44" s="125"/>
      <c r="G44" s="125"/>
    </row>
    <row r="45" spans="1:7" x14ac:dyDescent="0.25">
      <c r="A45" s="125"/>
      <c r="B45" s="125"/>
      <c r="C45" s="125"/>
      <c r="D45" s="125"/>
      <c r="E45" s="125"/>
      <c r="G45" s="125"/>
    </row>
    <row r="46" spans="1:7" x14ac:dyDescent="0.25">
      <c r="A46" s="125"/>
      <c r="B46" s="125"/>
      <c r="C46" s="125"/>
      <c r="D46" s="125"/>
      <c r="E46" s="125"/>
      <c r="G46" s="125"/>
    </row>
    <row r="47" spans="1:7" x14ac:dyDescent="0.25">
      <c r="A47" s="125"/>
      <c r="B47" s="125"/>
      <c r="C47" s="125"/>
      <c r="D47" s="125"/>
      <c r="E47" s="125"/>
      <c r="G47" s="125"/>
    </row>
    <row r="48" spans="1:7" x14ac:dyDescent="0.25">
      <c r="A48" s="125"/>
      <c r="B48" s="125"/>
      <c r="C48" s="125"/>
      <c r="D48" s="125"/>
      <c r="E48" s="125"/>
      <c r="G48" s="125"/>
    </row>
    <row r="49" spans="1:7" x14ac:dyDescent="0.25">
      <c r="A49" s="125"/>
      <c r="B49" s="125"/>
      <c r="C49" s="125"/>
      <c r="D49" s="125"/>
      <c r="E49" s="125"/>
      <c r="G49" s="125"/>
    </row>
    <row r="50" spans="1:7" x14ac:dyDescent="0.25">
      <c r="A50" s="125"/>
      <c r="B50" s="125"/>
      <c r="C50" s="125"/>
      <c r="D50" s="125"/>
      <c r="E50" s="125"/>
      <c r="G50" s="125"/>
    </row>
    <row r="51" spans="1:7" x14ac:dyDescent="0.25">
      <c r="A51" s="125"/>
      <c r="B51" s="125"/>
      <c r="C51" s="125"/>
      <c r="D51" s="125"/>
      <c r="E51" s="125"/>
      <c r="G51" s="125"/>
    </row>
    <row r="52" spans="1:7" x14ac:dyDescent="0.25">
      <c r="A52" s="125"/>
      <c r="B52" s="125"/>
      <c r="C52" s="125"/>
      <c r="D52" s="125"/>
      <c r="E52" s="125"/>
      <c r="G52" s="125"/>
    </row>
    <row r="53" spans="1:7" x14ac:dyDescent="0.25">
      <c r="A53" s="125"/>
      <c r="B53" s="125"/>
      <c r="C53" s="125"/>
      <c r="D53" s="125"/>
      <c r="E53" s="125"/>
      <c r="G53" s="125"/>
    </row>
    <row r="54" spans="1:7" x14ac:dyDescent="0.25">
      <c r="A54" s="125"/>
      <c r="B54" s="125"/>
      <c r="C54" s="125"/>
      <c r="D54" s="125"/>
      <c r="E54" s="125"/>
      <c r="G54" s="125"/>
    </row>
    <row r="55" spans="1:7" x14ac:dyDescent="0.25">
      <c r="A55" s="125"/>
      <c r="B55" s="125"/>
      <c r="C55" s="125"/>
      <c r="D55" s="125"/>
      <c r="E55" s="125"/>
      <c r="G55" s="125"/>
    </row>
    <row r="56" spans="1:7" x14ac:dyDescent="0.25">
      <c r="A56" s="125"/>
      <c r="B56" s="125"/>
      <c r="C56" s="125"/>
      <c r="D56" s="125"/>
      <c r="E56" s="125"/>
      <c r="G56" s="125"/>
    </row>
    <row r="57" spans="1:7" x14ac:dyDescent="0.25">
      <c r="A57" s="125"/>
      <c r="B57" s="125"/>
      <c r="C57" s="125"/>
      <c r="D57" s="125"/>
      <c r="E57" s="125"/>
      <c r="G57" s="125"/>
    </row>
    <row r="58" spans="1:7" x14ac:dyDescent="0.25">
      <c r="A58" s="125"/>
      <c r="B58" s="125"/>
      <c r="C58" s="125"/>
      <c r="D58" s="125"/>
      <c r="E58" s="125"/>
      <c r="G58" s="125"/>
    </row>
    <row r="59" spans="1:7" x14ac:dyDescent="0.25">
      <c r="A59" s="125"/>
      <c r="B59" s="125"/>
      <c r="C59" s="125"/>
      <c r="D59" s="125"/>
      <c r="E59" s="125"/>
      <c r="G59" s="125"/>
    </row>
    <row r="60" spans="1:7" x14ac:dyDescent="0.25">
      <c r="A60" s="125"/>
      <c r="B60" s="125"/>
      <c r="C60" s="125"/>
      <c r="D60" s="125"/>
      <c r="E60" s="125"/>
      <c r="G60" s="125"/>
    </row>
    <row r="61" spans="1:7" x14ac:dyDescent="0.25">
      <c r="A61" s="125"/>
      <c r="B61" s="125"/>
      <c r="C61" s="125"/>
      <c r="D61" s="125"/>
      <c r="E61" s="125"/>
      <c r="G61" s="125"/>
    </row>
    <row r="62" spans="1:7" x14ac:dyDescent="0.25">
      <c r="A62" s="125"/>
      <c r="B62" s="125"/>
      <c r="C62" s="125"/>
      <c r="D62" s="125"/>
      <c r="E62" s="125"/>
      <c r="G62" s="125"/>
    </row>
    <row r="63" spans="1:7" x14ac:dyDescent="0.25">
      <c r="A63" s="125"/>
      <c r="B63" s="125"/>
      <c r="C63" s="125"/>
      <c r="D63" s="125"/>
      <c r="E63" s="125"/>
      <c r="G63" s="125"/>
    </row>
    <row r="64" spans="1:7" x14ac:dyDescent="0.25">
      <c r="A64" s="125"/>
      <c r="B64" s="125"/>
      <c r="C64" s="125"/>
      <c r="D64" s="125"/>
      <c r="E64" s="125"/>
      <c r="G64" s="125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36D070-4EF6-4644-9879-0F070D326BD8}">
  <dimension ref="A1:F185"/>
  <sheetViews>
    <sheetView workbookViewId="0">
      <selection activeCell="A2" sqref="A2"/>
    </sheetView>
  </sheetViews>
  <sheetFormatPr defaultRowHeight="15" x14ac:dyDescent="0.25"/>
  <cols>
    <col min="1" max="1" width="23" bestFit="1" customWidth="1"/>
    <col min="2" max="2" width="14.42578125" bestFit="1" customWidth="1"/>
    <col min="3" max="3" width="8.85546875" style="17" customWidth="1"/>
    <col min="4" max="4" width="13.85546875" customWidth="1"/>
    <col min="5" max="5" width="10.5703125" customWidth="1"/>
    <col min="6" max="6" width="8.5703125" customWidth="1"/>
    <col min="7" max="18" width="8.5703125" bestFit="1" customWidth="1"/>
    <col min="19" max="19" width="8.42578125" customWidth="1"/>
  </cols>
  <sheetData>
    <row r="1" spans="1:6" x14ac:dyDescent="0.25">
      <c r="A1" s="63" t="str">
        <f>HYPERLINK("#'Contents'!A1","Contents Page")</f>
        <v>Contents Page</v>
      </c>
      <c r="B1" s="1"/>
      <c r="C1" s="66"/>
      <c r="D1" s="172" t="s">
        <v>82</v>
      </c>
      <c r="E1" s="172"/>
    </row>
    <row r="2" spans="1:6" x14ac:dyDescent="0.25">
      <c r="A2" s="1" t="s">
        <v>83</v>
      </c>
      <c r="B2" s="1" t="s">
        <v>84</v>
      </c>
      <c r="C2" s="66" t="s">
        <v>85</v>
      </c>
      <c r="D2" s="1" t="s">
        <v>117</v>
      </c>
      <c r="E2" s="1" t="s">
        <v>111</v>
      </c>
      <c r="F2" s="1" t="s">
        <v>112</v>
      </c>
    </row>
    <row r="3" spans="1:6" x14ac:dyDescent="0.25">
      <c r="A3" s="1" t="s">
        <v>86</v>
      </c>
      <c r="B3" s="1">
        <v>1</v>
      </c>
      <c r="C3" s="57">
        <v>45200</v>
      </c>
      <c r="D3" s="1">
        <v>100</v>
      </c>
      <c r="E3" s="1">
        <v>30</v>
      </c>
      <c r="F3">
        <v>23</v>
      </c>
    </row>
    <row r="4" spans="1:6" x14ac:dyDescent="0.25">
      <c r="A4" s="1" t="s">
        <v>86</v>
      </c>
      <c r="B4" s="1">
        <v>2</v>
      </c>
      <c r="C4" s="57">
        <v>45201</v>
      </c>
      <c r="D4" s="1">
        <v>207</v>
      </c>
      <c r="E4" s="1">
        <v>57</v>
      </c>
      <c r="F4">
        <v>50</v>
      </c>
    </row>
    <row r="5" spans="1:6" x14ac:dyDescent="0.25">
      <c r="A5" s="1" t="s">
        <v>86</v>
      </c>
      <c r="B5" s="1">
        <v>3</v>
      </c>
      <c r="C5" s="57">
        <v>45202</v>
      </c>
      <c r="D5" s="1">
        <v>299</v>
      </c>
      <c r="E5" s="1">
        <v>82</v>
      </c>
      <c r="F5">
        <v>76</v>
      </c>
    </row>
    <row r="6" spans="1:6" x14ac:dyDescent="0.25">
      <c r="A6" s="1" t="s">
        <v>86</v>
      </c>
      <c r="B6" s="1">
        <v>4</v>
      </c>
      <c r="C6" s="57">
        <v>45203</v>
      </c>
      <c r="D6" s="1">
        <v>386</v>
      </c>
      <c r="E6" s="1">
        <v>112</v>
      </c>
      <c r="F6">
        <v>94</v>
      </c>
    </row>
    <row r="7" spans="1:6" x14ac:dyDescent="0.25">
      <c r="A7" s="1" t="s">
        <v>86</v>
      </c>
      <c r="B7" s="1">
        <v>5</v>
      </c>
      <c r="C7" s="57">
        <v>45204</v>
      </c>
      <c r="D7" s="1">
        <v>487</v>
      </c>
      <c r="E7" s="1">
        <v>136</v>
      </c>
      <c r="F7">
        <v>137</v>
      </c>
    </row>
    <row r="8" spans="1:6" x14ac:dyDescent="0.25">
      <c r="A8" s="1" t="s">
        <v>86</v>
      </c>
      <c r="B8" s="1">
        <v>6</v>
      </c>
      <c r="C8" s="57">
        <v>45205</v>
      </c>
      <c r="D8" s="1">
        <v>607</v>
      </c>
      <c r="E8" s="1">
        <v>160</v>
      </c>
      <c r="F8">
        <v>186</v>
      </c>
    </row>
    <row r="9" spans="1:6" x14ac:dyDescent="0.25">
      <c r="A9" s="1" t="s">
        <v>86</v>
      </c>
      <c r="B9" s="1">
        <v>7</v>
      </c>
      <c r="C9" s="57">
        <v>45206</v>
      </c>
      <c r="D9" s="1">
        <v>732</v>
      </c>
      <c r="E9" s="1">
        <v>184</v>
      </c>
      <c r="F9">
        <v>234</v>
      </c>
    </row>
    <row r="10" spans="1:6" x14ac:dyDescent="0.25">
      <c r="A10" s="1" t="s">
        <v>86</v>
      </c>
      <c r="B10" s="1">
        <v>8</v>
      </c>
      <c r="C10" s="57">
        <v>45207</v>
      </c>
      <c r="D10" s="1">
        <v>809</v>
      </c>
      <c r="E10" s="1">
        <v>208</v>
      </c>
      <c r="F10">
        <v>282</v>
      </c>
    </row>
    <row r="11" spans="1:6" x14ac:dyDescent="0.25">
      <c r="A11" s="1" t="s">
        <v>86</v>
      </c>
      <c r="B11" s="1">
        <v>9</v>
      </c>
      <c r="C11" s="57">
        <v>45208</v>
      </c>
      <c r="D11" s="1">
        <v>878</v>
      </c>
      <c r="E11" s="1">
        <v>248</v>
      </c>
      <c r="F11">
        <v>334</v>
      </c>
    </row>
    <row r="12" spans="1:6" x14ac:dyDescent="0.25">
      <c r="A12" s="1" t="s">
        <v>86</v>
      </c>
      <c r="B12" s="1">
        <v>10</v>
      </c>
      <c r="C12" s="57">
        <v>45209</v>
      </c>
      <c r="D12" s="1">
        <v>968</v>
      </c>
      <c r="E12" s="1">
        <v>315</v>
      </c>
      <c r="F12">
        <v>386</v>
      </c>
    </row>
    <row r="13" spans="1:6" x14ac:dyDescent="0.25">
      <c r="A13" s="1" t="s">
        <v>86</v>
      </c>
      <c r="B13" s="1">
        <v>11</v>
      </c>
      <c r="C13" s="57">
        <v>45210</v>
      </c>
      <c r="D13" s="67">
        <v>1067</v>
      </c>
      <c r="E13" s="1">
        <v>387</v>
      </c>
      <c r="F13">
        <v>434</v>
      </c>
    </row>
    <row r="14" spans="1:6" x14ac:dyDescent="0.25">
      <c r="A14" s="1" t="s">
        <v>86</v>
      </c>
      <c r="B14" s="1">
        <v>12</v>
      </c>
      <c r="C14" s="57">
        <v>45211</v>
      </c>
      <c r="D14" s="67">
        <v>1172</v>
      </c>
      <c r="E14" s="1">
        <v>444</v>
      </c>
      <c r="F14">
        <v>479</v>
      </c>
    </row>
    <row r="15" spans="1:6" x14ac:dyDescent="0.25">
      <c r="A15" s="1" t="s">
        <v>86</v>
      </c>
      <c r="B15" s="1">
        <v>13</v>
      </c>
      <c r="C15" s="57">
        <v>45212</v>
      </c>
      <c r="D15" s="67">
        <v>1284</v>
      </c>
      <c r="E15" s="1">
        <v>492</v>
      </c>
      <c r="F15">
        <v>511</v>
      </c>
    </row>
    <row r="16" spans="1:6" x14ac:dyDescent="0.25">
      <c r="A16" s="1" t="s">
        <v>86</v>
      </c>
      <c r="B16" s="1">
        <v>14</v>
      </c>
      <c r="C16" s="57">
        <v>45213</v>
      </c>
      <c r="D16" s="67">
        <v>1386</v>
      </c>
      <c r="E16" s="1">
        <v>540</v>
      </c>
      <c r="F16">
        <v>565</v>
      </c>
    </row>
    <row r="17" spans="1:6" x14ac:dyDescent="0.25">
      <c r="A17" s="1" t="s">
        <v>86</v>
      </c>
      <c r="B17" s="1">
        <v>15</v>
      </c>
      <c r="C17" s="57">
        <v>45214</v>
      </c>
      <c r="D17" s="67">
        <v>1482</v>
      </c>
      <c r="E17" s="1">
        <v>584</v>
      </c>
      <c r="F17">
        <v>619</v>
      </c>
    </row>
    <row r="18" spans="1:6" x14ac:dyDescent="0.25">
      <c r="A18" s="1" t="s">
        <v>86</v>
      </c>
      <c r="B18" s="1">
        <v>16</v>
      </c>
      <c r="C18" s="57">
        <v>45215</v>
      </c>
      <c r="D18" s="67">
        <v>1568</v>
      </c>
      <c r="E18" s="1">
        <v>648</v>
      </c>
      <c r="F18">
        <v>673</v>
      </c>
    </row>
    <row r="19" spans="1:6" x14ac:dyDescent="0.25">
      <c r="A19" s="1" t="s">
        <v>86</v>
      </c>
      <c r="B19" s="1">
        <v>17</v>
      </c>
      <c r="C19" s="57">
        <v>45216</v>
      </c>
      <c r="D19" s="67">
        <v>1671</v>
      </c>
      <c r="E19" s="1">
        <v>713</v>
      </c>
      <c r="F19">
        <v>715</v>
      </c>
    </row>
    <row r="20" spans="1:6" x14ac:dyDescent="0.25">
      <c r="A20" s="1" t="s">
        <v>86</v>
      </c>
      <c r="B20" s="1">
        <v>18</v>
      </c>
      <c r="C20" s="57">
        <v>45217</v>
      </c>
      <c r="D20" s="67">
        <v>1790</v>
      </c>
      <c r="E20" s="1">
        <v>760</v>
      </c>
      <c r="F20">
        <v>764</v>
      </c>
    </row>
    <row r="21" spans="1:6" x14ac:dyDescent="0.25">
      <c r="A21" s="1" t="s">
        <v>86</v>
      </c>
      <c r="B21" s="1">
        <v>19</v>
      </c>
      <c r="C21" s="57">
        <v>45218</v>
      </c>
      <c r="D21" s="67">
        <v>1878</v>
      </c>
      <c r="E21" s="1">
        <v>808</v>
      </c>
      <c r="F21">
        <v>812</v>
      </c>
    </row>
    <row r="22" spans="1:6" x14ac:dyDescent="0.25">
      <c r="A22" s="1" t="s">
        <v>86</v>
      </c>
      <c r="B22" s="1">
        <v>20</v>
      </c>
      <c r="C22" s="57">
        <v>45219</v>
      </c>
      <c r="D22" s="67">
        <v>1975</v>
      </c>
      <c r="E22" s="1">
        <v>841</v>
      </c>
      <c r="F22">
        <v>875</v>
      </c>
    </row>
    <row r="23" spans="1:6" x14ac:dyDescent="0.25">
      <c r="A23" s="1" t="s">
        <v>86</v>
      </c>
      <c r="B23" s="1">
        <v>21</v>
      </c>
      <c r="C23" s="57">
        <v>45220</v>
      </c>
      <c r="D23" s="67">
        <v>2087</v>
      </c>
      <c r="E23" s="1">
        <v>865</v>
      </c>
      <c r="F23">
        <v>938</v>
      </c>
    </row>
    <row r="24" spans="1:6" x14ac:dyDescent="0.25">
      <c r="A24" s="1" t="s">
        <v>86</v>
      </c>
      <c r="B24" s="1">
        <v>22</v>
      </c>
      <c r="C24" s="57">
        <v>45221</v>
      </c>
      <c r="D24" s="67">
        <v>2174</v>
      </c>
      <c r="E24" s="1">
        <v>889</v>
      </c>
      <c r="F24">
        <v>1015</v>
      </c>
    </row>
    <row r="25" spans="1:6" x14ac:dyDescent="0.25">
      <c r="A25" s="1" t="s">
        <v>86</v>
      </c>
      <c r="B25" s="1">
        <v>23</v>
      </c>
      <c r="C25" s="57">
        <v>45222</v>
      </c>
      <c r="D25" s="67">
        <v>2253</v>
      </c>
      <c r="E25" s="1">
        <v>910</v>
      </c>
      <c r="F25">
        <v>1094</v>
      </c>
    </row>
    <row r="26" spans="1:6" x14ac:dyDescent="0.25">
      <c r="A26" s="1" t="s">
        <v>86</v>
      </c>
      <c r="B26" s="1">
        <v>24</v>
      </c>
      <c r="C26" s="57">
        <v>45223</v>
      </c>
      <c r="D26" s="67">
        <v>2333</v>
      </c>
      <c r="E26" s="1">
        <v>936</v>
      </c>
      <c r="F26">
        <v>1168</v>
      </c>
    </row>
    <row r="27" spans="1:6" x14ac:dyDescent="0.25">
      <c r="A27" s="1" t="s">
        <v>86</v>
      </c>
      <c r="B27" s="1">
        <v>25</v>
      </c>
      <c r="C27" s="57">
        <v>45224</v>
      </c>
      <c r="D27" s="67">
        <v>2430</v>
      </c>
      <c r="E27" s="1">
        <v>986</v>
      </c>
      <c r="F27">
        <v>1244</v>
      </c>
    </row>
    <row r="28" spans="1:6" x14ac:dyDescent="0.25">
      <c r="A28" s="1" t="s">
        <v>86</v>
      </c>
      <c r="B28" s="1">
        <v>26</v>
      </c>
      <c r="C28" s="57">
        <v>45225</v>
      </c>
      <c r="D28" s="67">
        <v>2543</v>
      </c>
      <c r="E28" s="67">
        <v>1012</v>
      </c>
      <c r="F28">
        <v>1315</v>
      </c>
    </row>
    <row r="29" spans="1:6" x14ac:dyDescent="0.25">
      <c r="A29" s="1" t="s">
        <v>86</v>
      </c>
      <c r="B29" s="1">
        <v>27</v>
      </c>
      <c r="C29" s="57">
        <v>45226</v>
      </c>
      <c r="D29" s="67">
        <v>2640</v>
      </c>
      <c r="E29" s="67">
        <v>1036</v>
      </c>
      <c r="F29">
        <v>1359</v>
      </c>
    </row>
    <row r="30" spans="1:6" x14ac:dyDescent="0.25">
      <c r="A30" s="1" t="s">
        <v>86</v>
      </c>
      <c r="B30" s="1">
        <v>28</v>
      </c>
      <c r="C30" s="57">
        <v>45227</v>
      </c>
      <c r="D30" s="67">
        <v>2740</v>
      </c>
      <c r="E30" s="67">
        <v>1061</v>
      </c>
      <c r="F30">
        <v>1411</v>
      </c>
    </row>
    <row r="31" spans="1:6" x14ac:dyDescent="0.25">
      <c r="A31" s="1" t="s">
        <v>86</v>
      </c>
      <c r="B31" s="1">
        <v>29</v>
      </c>
      <c r="C31" s="57">
        <v>45228</v>
      </c>
      <c r="D31" s="67">
        <v>2837</v>
      </c>
      <c r="E31" s="67">
        <v>1085</v>
      </c>
      <c r="F31">
        <v>1452</v>
      </c>
    </row>
    <row r="32" spans="1:6" x14ac:dyDescent="0.25">
      <c r="A32" s="1" t="s">
        <v>86</v>
      </c>
      <c r="B32" s="1">
        <v>30</v>
      </c>
      <c r="C32" s="57">
        <v>45229</v>
      </c>
      <c r="D32" s="67">
        <v>2935</v>
      </c>
      <c r="E32" s="67">
        <v>1109</v>
      </c>
      <c r="F32">
        <v>1491</v>
      </c>
    </row>
    <row r="33" spans="1:6" x14ac:dyDescent="0.25">
      <c r="A33" s="1" t="s">
        <v>86</v>
      </c>
      <c r="B33" s="1">
        <v>31</v>
      </c>
      <c r="C33" s="57">
        <v>45230</v>
      </c>
      <c r="D33" s="67">
        <v>3029</v>
      </c>
      <c r="E33" s="67">
        <v>1133</v>
      </c>
      <c r="F33">
        <v>1528</v>
      </c>
    </row>
    <row r="34" spans="1:6" x14ac:dyDescent="0.25">
      <c r="A34" s="1" t="s">
        <v>87</v>
      </c>
      <c r="B34" s="1">
        <v>1</v>
      </c>
      <c r="C34" s="57">
        <v>45231</v>
      </c>
      <c r="D34" s="67">
        <v>3091</v>
      </c>
      <c r="E34" s="67">
        <v>1144</v>
      </c>
      <c r="F34">
        <v>1555</v>
      </c>
    </row>
    <row r="35" spans="1:6" x14ac:dyDescent="0.25">
      <c r="A35" s="1" t="s">
        <v>87</v>
      </c>
      <c r="B35" s="1">
        <v>2</v>
      </c>
      <c r="C35" s="57">
        <v>45232</v>
      </c>
      <c r="D35" s="67">
        <v>3152</v>
      </c>
      <c r="E35" s="67">
        <v>1168</v>
      </c>
      <c r="F35">
        <v>1569</v>
      </c>
    </row>
    <row r="36" spans="1:6" x14ac:dyDescent="0.25">
      <c r="A36" s="1" t="s">
        <v>87</v>
      </c>
      <c r="B36" s="1">
        <v>3</v>
      </c>
      <c r="C36" s="57">
        <v>45233</v>
      </c>
      <c r="D36" s="67">
        <v>3204</v>
      </c>
      <c r="E36" s="67">
        <v>1193</v>
      </c>
      <c r="F36">
        <v>1593</v>
      </c>
    </row>
    <row r="37" spans="1:6" x14ac:dyDescent="0.25">
      <c r="A37" s="1" t="s">
        <v>87</v>
      </c>
      <c r="B37" s="1">
        <v>4</v>
      </c>
      <c r="C37" s="57">
        <v>45234</v>
      </c>
      <c r="D37" s="67">
        <v>3315</v>
      </c>
      <c r="E37" s="67">
        <v>1217</v>
      </c>
      <c r="F37">
        <v>1611</v>
      </c>
    </row>
    <row r="38" spans="1:6" x14ac:dyDescent="0.25">
      <c r="A38" s="1" t="s">
        <v>87</v>
      </c>
      <c r="B38" s="1">
        <v>5</v>
      </c>
      <c r="C38" s="57">
        <v>45235</v>
      </c>
      <c r="D38" s="67">
        <v>3421</v>
      </c>
      <c r="E38" s="67">
        <v>1241</v>
      </c>
      <c r="F38">
        <v>1611</v>
      </c>
    </row>
    <row r="39" spans="1:6" x14ac:dyDescent="0.25">
      <c r="A39" s="1" t="s">
        <v>87</v>
      </c>
      <c r="B39" s="1">
        <v>6</v>
      </c>
      <c r="C39" s="57">
        <v>45236</v>
      </c>
      <c r="D39" s="67">
        <v>3519</v>
      </c>
      <c r="E39" s="67">
        <v>1265</v>
      </c>
      <c r="F39">
        <v>1624</v>
      </c>
    </row>
    <row r="40" spans="1:6" x14ac:dyDescent="0.25">
      <c r="A40" s="1" t="s">
        <v>87</v>
      </c>
      <c r="B40" s="1">
        <v>7</v>
      </c>
      <c r="C40" s="57">
        <v>45237</v>
      </c>
      <c r="D40" s="67">
        <v>3653</v>
      </c>
      <c r="E40" s="67">
        <v>1295</v>
      </c>
      <c r="F40">
        <v>1679</v>
      </c>
    </row>
    <row r="41" spans="1:6" x14ac:dyDescent="0.25">
      <c r="A41" s="1" t="s">
        <v>87</v>
      </c>
      <c r="B41" s="1">
        <v>8</v>
      </c>
      <c r="C41" s="57">
        <v>45238</v>
      </c>
      <c r="D41" s="67">
        <v>3812</v>
      </c>
      <c r="E41" s="67">
        <v>1344</v>
      </c>
      <c r="F41">
        <v>1727</v>
      </c>
    </row>
    <row r="42" spans="1:6" x14ac:dyDescent="0.25">
      <c r="A42" s="1" t="s">
        <v>87</v>
      </c>
      <c r="B42" s="1">
        <v>9</v>
      </c>
      <c r="C42" s="57">
        <v>45239</v>
      </c>
      <c r="D42" s="67">
        <v>3982</v>
      </c>
      <c r="E42" s="67">
        <v>1390</v>
      </c>
      <c r="F42">
        <v>1790</v>
      </c>
    </row>
    <row r="43" spans="1:6" x14ac:dyDescent="0.25">
      <c r="A43" s="1" t="s">
        <v>87</v>
      </c>
      <c r="B43" s="1">
        <v>10</v>
      </c>
      <c r="C43" s="57">
        <v>45240</v>
      </c>
      <c r="D43" s="67">
        <v>4147</v>
      </c>
      <c r="E43" s="67">
        <v>1445</v>
      </c>
      <c r="F43">
        <v>1861</v>
      </c>
    </row>
    <row r="44" spans="1:6" x14ac:dyDescent="0.25">
      <c r="A44" s="1" t="s">
        <v>87</v>
      </c>
      <c r="B44" s="1">
        <v>11</v>
      </c>
      <c r="C44" s="57">
        <v>45241</v>
      </c>
      <c r="D44" s="67">
        <v>4283</v>
      </c>
      <c r="E44" s="67">
        <v>1493</v>
      </c>
      <c r="F44">
        <v>1946</v>
      </c>
    </row>
    <row r="45" spans="1:6" x14ac:dyDescent="0.25">
      <c r="A45" s="1" t="s">
        <v>87</v>
      </c>
      <c r="B45" s="1">
        <v>12</v>
      </c>
      <c r="C45" s="57">
        <v>45242</v>
      </c>
      <c r="D45" s="67">
        <v>4425</v>
      </c>
      <c r="E45" s="67">
        <v>1541</v>
      </c>
      <c r="F45">
        <v>2035</v>
      </c>
    </row>
    <row r="46" spans="1:6" x14ac:dyDescent="0.25">
      <c r="A46" s="1" t="s">
        <v>87</v>
      </c>
      <c r="B46" s="1">
        <v>13</v>
      </c>
      <c r="C46" s="57">
        <v>45243</v>
      </c>
      <c r="D46" s="67">
        <v>4570</v>
      </c>
      <c r="E46" s="67">
        <v>1589</v>
      </c>
      <c r="F46">
        <v>2138</v>
      </c>
    </row>
    <row r="47" spans="1:6" x14ac:dyDescent="0.25">
      <c r="A47" s="1" t="s">
        <v>87</v>
      </c>
      <c r="B47" s="1">
        <v>14</v>
      </c>
      <c r="C47" s="57">
        <v>45244</v>
      </c>
      <c r="D47" s="67">
        <v>4736</v>
      </c>
      <c r="E47" s="67">
        <v>1638</v>
      </c>
      <c r="F47">
        <v>2244</v>
      </c>
    </row>
    <row r="48" spans="1:6" x14ac:dyDescent="0.25">
      <c r="A48" s="1" t="s">
        <v>87</v>
      </c>
      <c r="B48" s="1">
        <v>15</v>
      </c>
      <c r="C48" s="57">
        <v>45245</v>
      </c>
      <c r="D48" s="67">
        <v>4841</v>
      </c>
      <c r="E48" s="67">
        <v>1688</v>
      </c>
      <c r="F48">
        <v>2348</v>
      </c>
    </row>
    <row r="49" spans="1:6" x14ac:dyDescent="0.25">
      <c r="A49" s="1" t="s">
        <v>87</v>
      </c>
      <c r="B49" s="1">
        <v>16</v>
      </c>
      <c r="C49" s="57">
        <v>45246</v>
      </c>
      <c r="D49" s="67">
        <v>4983</v>
      </c>
      <c r="E49" s="67">
        <v>1718</v>
      </c>
      <c r="F49">
        <v>2431</v>
      </c>
    </row>
    <row r="50" spans="1:6" x14ac:dyDescent="0.25">
      <c r="A50" s="1" t="s">
        <v>87</v>
      </c>
      <c r="B50" s="1">
        <v>17</v>
      </c>
      <c r="C50" s="57">
        <v>45247</v>
      </c>
      <c r="D50" s="67">
        <v>5143</v>
      </c>
      <c r="E50" s="67">
        <v>1767</v>
      </c>
      <c r="F50">
        <v>2503</v>
      </c>
    </row>
    <row r="51" spans="1:6" x14ac:dyDescent="0.25">
      <c r="A51" s="1" t="s">
        <v>87</v>
      </c>
      <c r="B51" s="1">
        <v>18</v>
      </c>
      <c r="C51" s="57">
        <v>45248</v>
      </c>
      <c r="D51" s="67">
        <v>5236</v>
      </c>
      <c r="E51" s="67">
        <v>1816</v>
      </c>
      <c r="F51">
        <v>2575</v>
      </c>
    </row>
    <row r="52" spans="1:6" x14ac:dyDescent="0.25">
      <c r="A52" s="1" t="s">
        <v>87</v>
      </c>
      <c r="B52" s="1">
        <v>19</v>
      </c>
      <c r="C52" s="57">
        <v>45249</v>
      </c>
      <c r="D52" s="67">
        <v>5369</v>
      </c>
      <c r="E52" s="67">
        <v>1864</v>
      </c>
      <c r="F52">
        <v>2651</v>
      </c>
    </row>
    <row r="53" spans="1:6" x14ac:dyDescent="0.25">
      <c r="A53" s="1" t="s">
        <v>87</v>
      </c>
      <c r="B53" s="1">
        <v>20</v>
      </c>
      <c r="C53" s="57">
        <v>45250</v>
      </c>
      <c r="D53" s="67">
        <v>5522</v>
      </c>
      <c r="E53" s="67">
        <v>1915</v>
      </c>
      <c r="F53">
        <v>2741</v>
      </c>
    </row>
    <row r="54" spans="1:6" x14ac:dyDescent="0.25">
      <c r="A54" s="1" t="s">
        <v>87</v>
      </c>
      <c r="B54" s="1">
        <v>21</v>
      </c>
      <c r="C54" s="57">
        <v>45251</v>
      </c>
      <c r="D54" s="67">
        <v>5684</v>
      </c>
      <c r="E54" s="67">
        <v>1973</v>
      </c>
      <c r="F54">
        <v>2872</v>
      </c>
    </row>
    <row r="55" spans="1:6" x14ac:dyDescent="0.25">
      <c r="A55" s="1" t="s">
        <v>87</v>
      </c>
      <c r="B55" s="1">
        <v>22</v>
      </c>
      <c r="C55" s="57">
        <v>45252</v>
      </c>
      <c r="D55" s="67">
        <v>5787</v>
      </c>
      <c r="E55" s="67">
        <v>2026</v>
      </c>
      <c r="F55">
        <v>2989</v>
      </c>
    </row>
    <row r="56" spans="1:6" x14ac:dyDescent="0.25">
      <c r="A56" s="1" t="s">
        <v>87</v>
      </c>
      <c r="B56" s="1">
        <v>23</v>
      </c>
      <c r="C56" s="57">
        <v>45253</v>
      </c>
      <c r="D56" s="67">
        <v>5889</v>
      </c>
      <c r="E56" s="67">
        <v>2068</v>
      </c>
      <c r="F56">
        <v>3068</v>
      </c>
    </row>
    <row r="57" spans="1:6" x14ac:dyDescent="0.25">
      <c r="A57" s="1" t="s">
        <v>87</v>
      </c>
      <c r="B57" s="1">
        <v>24</v>
      </c>
      <c r="C57" s="57">
        <v>45254</v>
      </c>
      <c r="D57" s="67">
        <v>5990</v>
      </c>
      <c r="E57" s="67">
        <v>2123</v>
      </c>
      <c r="F57">
        <v>3125</v>
      </c>
    </row>
    <row r="58" spans="1:6" x14ac:dyDescent="0.25">
      <c r="A58" s="1" t="s">
        <v>87</v>
      </c>
      <c r="B58" s="1">
        <v>25</v>
      </c>
      <c r="C58" s="57">
        <v>45255</v>
      </c>
      <c r="D58" s="67">
        <v>6077</v>
      </c>
      <c r="E58" s="67">
        <v>2166</v>
      </c>
      <c r="F58">
        <v>3216</v>
      </c>
    </row>
    <row r="59" spans="1:6" x14ac:dyDescent="0.25">
      <c r="A59" s="1" t="s">
        <v>87</v>
      </c>
      <c r="B59" s="1">
        <v>26</v>
      </c>
      <c r="C59" s="57">
        <v>45256</v>
      </c>
      <c r="D59" s="67">
        <v>6130</v>
      </c>
      <c r="E59" s="67">
        <v>2229</v>
      </c>
      <c r="F59">
        <v>3314</v>
      </c>
    </row>
    <row r="60" spans="1:6" x14ac:dyDescent="0.25">
      <c r="A60" s="1" t="s">
        <v>87</v>
      </c>
      <c r="B60" s="1">
        <v>27</v>
      </c>
      <c r="C60" s="57">
        <v>45257</v>
      </c>
      <c r="D60" s="67">
        <v>6203</v>
      </c>
      <c r="E60" s="67">
        <v>2290</v>
      </c>
      <c r="F60">
        <v>3405</v>
      </c>
    </row>
    <row r="61" spans="1:6" x14ac:dyDescent="0.25">
      <c r="A61" s="1" t="s">
        <v>87</v>
      </c>
      <c r="B61" s="1">
        <v>28</v>
      </c>
      <c r="C61" s="57">
        <v>45258</v>
      </c>
      <c r="D61" s="67">
        <v>6346</v>
      </c>
      <c r="E61" s="67">
        <v>2353</v>
      </c>
      <c r="F61">
        <v>3512</v>
      </c>
    </row>
    <row r="62" spans="1:6" x14ac:dyDescent="0.25">
      <c r="A62" s="1" t="s">
        <v>87</v>
      </c>
      <c r="B62" s="1">
        <v>29</v>
      </c>
      <c r="C62" s="57">
        <v>45259</v>
      </c>
      <c r="D62" s="67">
        <v>6462</v>
      </c>
      <c r="E62" s="67">
        <v>2454</v>
      </c>
      <c r="F62">
        <v>3601</v>
      </c>
    </row>
    <row r="63" spans="1:6" x14ac:dyDescent="0.25">
      <c r="A63" s="1" t="s">
        <v>87</v>
      </c>
      <c r="B63" s="1">
        <v>30</v>
      </c>
      <c r="C63" s="57">
        <v>45260</v>
      </c>
      <c r="D63" s="67">
        <v>6665</v>
      </c>
      <c r="E63" s="67">
        <v>2624</v>
      </c>
      <c r="F63">
        <v>3676</v>
      </c>
    </row>
    <row r="64" spans="1:6" x14ac:dyDescent="0.25">
      <c r="A64" s="1" t="s">
        <v>88</v>
      </c>
      <c r="B64" s="1">
        <v>1</v>
      </c>
      <c r="C64" s="57">
        <v>45261</v>
      </c>
      <c r="D64" s="67">
        <v>6873</v>
      </c>
      <c r="E64" s="67">
        <v>2825</v>
      </c>
      <c r="F64">
        <v>3767</v>
      </c>
    </row>
    <row r="65" spans="1:6" x14ac:dyDescent="0.25">
      <c r="A65" s="1" t="s">
        <v>88</v>
      </c>
      <c r="B65" s="1">
        <v>2</v>
      </c>
      <c r="C65" s="57">
        <v>45262</v>
      </c>
      <c r="D65" s="67">
        <v>7059</v>
      </c>
      <c r="E65" s="67">
        <v>3072</v>
      </c>
      <c r="F65">
        <v>3877</v>
      </c>
    </row>
    <row r="66" spans="1:6" x14ac:dyDescent="0.25">
      <c r="A66" s="1" t="s">
        <v>88</v>
      </c>
      <c r="B66" s="1">
        <v>3</v>
      </c>
      <c r="C66" s="57">
        <v>45263</v>
      </c>
      <c r="D66" s="67">
        <v>7289</v>
      </c>
      <c r="E66" s="67">
        <v>3307</v>
      </c>
      <c r="F66">
        <v>4031</v>
      </c>
    </row>
    <row r="67" spans="1:6" x14ac:dyDescent="0.25">
      <c r="A67" s="1" t="s">
        <v>88</v>
      </c>
      <c r="B67" s="1">
        <v>4</v>
      </c>
      <c r="C67" s="57">
        <v>45264</v>
      </c>
      <c r="D67" s="67">
        <v>7492</v>
      </c>
      <c r="E67" s="67">
        <v>3449</v>
      </c>
      <c r="F67">
        <v>4198</v>
      </c>
    </row>
    <row r="68" spans="1:6" x14ac:dyDescent="0.25">
      <c r="A68" s="1" t="s">
        <v>88</v>
      </c>
      <c r="B68" s="1">
        <v>5</v>
      </c>
      <c r="C68" s="57">
        <v>45265</v>
      </c>
      <c r="D68" s="67">
        <v>7705</v>
      </c>
      <c r="E68" s="67">
        <v>3565</v>
      </c>
      <c r="F68">
        <v>4368</v>
      </c>
    </row>
    <row r="69" spans="1:6" x14ac:dyDescent="0.25">
      <c r="A69" s="1" t="s">
        <v>88</v>
      </c>
      <c r="B69" s="1">
        <v>6</v>
      </c>
      <c r="C69" s="57">
        <v>45266</v>
      </c>
      <c r="D69" s="67">
        <v>7916</v>
      </c>
      <c r="E69" s="67">
        <v>3753</v>
      </c>
      <c r="F69">
        <v>4453</v>
      </c>
    </row>
    <row r="70" spans="1:6" x14ac:dyDescent="0.25">
      <c r="A70" s="1" t="s">
        <v>88</v>
      </c>
      <c r="B70" s="1">
        <v>7</v>
      </c>
      <c r="C70" s="57">
        <v>45267</v>
      </c>
      <c r="D70" s="67">
        <v>8120</v>
      </c>
      <c r="E70" s="67">
        <v>3898</v>
      </c>
      <c r="F70">
        <v>4557</v>
      </c>
    </row>
    <row r="71" spans="1:6" x14ac:dyDescent="0.25">
      <c r="A71" s="1" t="s">
        <v>88</v>
      </c>
      <c r="B71" s="1">
        <v>8</v>
      </c>
      <c r="C71" s="57">
        <v>45268</v>
      </c>
      <c r="D71" s="67">
        <v>8311</v>
      </c>
      <c r="E71" s="67">
        <v>4000</v>
      </c>
      <c r="F71">
        <v>4660</v>
      </c>
    </row>
    <row r="72" spans="1:6" x14ac:dyDescent="0.25">
      <c r="A72" s="1" t="s">
        <v>88</v>
      </c>
      <c r="B72" s="1">
        <v>9</v>
      </c>
      <c r="C72" s="57">
        <v>45269</v>
      </c>
      <c r="D72" s="67">
        <v>8503</v>
      </c>
      <c r="E72" s="67">
        <v>4074</v>
      </c>
      <c r="F72">
        <v>4816</v>
      </c>
    </row>
    <row r="73" spans="1:6" x14ac:dyDescent="0.25">
      <c r="A73" s="1" t="s">
        <v>88</v>
      </c>
      <c r="B73" s="1">
        <v>10</v>
      </c>
      <c r="C73" s="57">
        <v>45270</v>
      </c>
      <c r="D73" s="67">
        <v>8691</v>
      </c>
      <c r="E73" s="67">
        <v>4146</v>
      </c>
      <c r="F73">
        <v>4964</v>
      </c>
    </row>
    <row r="74" spans="1:6" x14ac:dyDescent="0.25">
      <c r="A74" s="1" t="s">
        <v>88</v>
      </c>
      <c r="B74" s="1">
        <v>11</v>
      </c>
      <c r="C74" s="57">
        <v>45271</v>
      </c>
      <c r="D74" s="67">
        <v>8897</v>
      </c>
      <c r="E74" s="67">
        <v>4223</v>
      </c>
      <c r="F74">
        <v>5135</v>
      </c>
    </row>
    <row r="75" spans="1:6" x14ac:dyDescent="0.25">
      <c r="A75" s="1" t="s">
        <v>88</v>
      </c>
      <c r="B75" s="1">
        <v>12</v>
      </c>
      <c r="C75" s="57">
        <v>45272</v>
      </c>
      <c r="D75" s="67">
        <v>9098</v>
      </c>
      <c r="E75" s="67">
        <v>4298</v>
      </c>
      <c r="F75">
        <v>5317</v>
      </c>
    </row>
    <row r="76" spans="1:6" x14ac:dyDescent="0.25">
      <c r="A76" s="1" t="s">
        <v>88</v>
      </c>
      <c r="B76" s="1">
        <v>13</v>
      </c>
      <c r="C76" s="57">
        <v>45273</v>
      </c>
      <c r="D76" s="67">
        <v>9305</v>
      </c>
      <c r="E76" s="67">
        <v>4389</v>
      </c>
      <c r="F76">
        <v>5517</v>
      </c>
    </row>
    <row r="77" spans="1:6" x14ac:dyDescent="0.25">
      <c r="A77" s="1" t="s">
        <v>88</v>
      </c>
      <c r="B77" s="1">
        <v>14</v>
      </c>
      <c r="C77" s="57">
        <v>45274</v>
      </c>
      <c r="D77" s="67">
        <v>9508</v>
      </c>
      <c r="E77" s="67">
        <v>4502</v>
      </c>
      <c r="F77">
        <v>5674</v>
      </c>
    </row>
    <row r="78" spans="1:6" x14ac:dyDescent="0.25">
      <c r="A78" s="1" t="s">
        <v>88</v>
      </c>
      <c r="B78" s="1">
        <v>15</v>
      </c>
      <c r="C78" s="57">
        <v>45275</v>
      </c>
      <c r="D78" s="67">
        <v>9706</v>
      </c>
      <c r="E78" s="67">
        <v>4579</v>
      </c>
      <c r="F78">
        <v>5807</v>
      </c>
    </row>
    <row r="79" spans="1:6" x14ac:dyDescent="0.25">
      <c r="A79" s="1" t="s">
        <v>88</v>
      </c>
      <c r="B79" s="1">
        <v>16</v>
      </c>
      <c r="C79" s="57">
        <v>45276</v>
      </c>
      <c r="D79" s="67">
        <v>9921</v>
      </c>
      <c r="E79" s="67">
        <v>4631</v>
      </c>
      <c r="F79">
        <v>5910</v>
      </c>
    </row>
    <row r="80" spans="1:6" x14ac:dyDescent="0.25">
      <c r="A80" s="1" t="s">
        <v>88</v>
      </c>
      <c r="B80" s="1">
        <v>17</v>
      </c>
      <c r="C80" s="57">
        <v>45277</v>
      </c>
      <c r="D80" s="67">
        <v>10141</v>
      </c>
      <c r="E80" s="67">
        <v>4686</v>
      </c>
      <c r="F80">
        <v>5990</v>
      </c>
    </row>
    <row r="81" spans="1:6" x14ac:dyDescent="0.25">
      <c r="A81" s="1" t="s">
        <v>88</v>
      </c>
      <c r="B81" s="1">
        <v>18</v>
      </c>
      <c r="C81" s="57">
        <v>45278</v>
      </c>
      <c r="D81" s="67">
        <v>10367</v>
      </c>
      <c r="E81" s="67">
        <v>4770</v>
      </c>
      <c r="F81">
        <v>6049</v>
      </c>
    </row>
    <row r="82" spans="1:6" x14ac:dyDescent="0.25">
      <c r="A82" s="1" t="s">
        <v>88</v>
      </c>
      <c r="B82" s="1">
        <v>19</v>
      </c>
      <c r="C82" s="57">
        <v>45279</v>
      </c>
      <c r="D82" s="67">
        <v>10606</v>
      </c>
      <c r="E82" s="67">
        <v>4865</v>
      </c>
      <c r="F82">
        <v>6097</v>
      </c>
    </row>
    <row r="83" spans="1:6" x14ac:dyDescent="0.25">
      <c r="A83" s="1" t="s">
        <v>88</v>
      </c>
      <c r="B83" s="1">
        <v>20</v>
      </c>
      <c r="C83" s="57">
        <v>45280</v>
      </c>
      <c r="D83" s="67">
        <v>10834</v>
      </c>
      <c r="E83" s="67">
        <v>4924</v>
      </c>
      <c r="F83">
        <v>6155</v>
      </c>
    </row>
    <row r="84" spans="1:6" x14ac:dyDescent="0.25">
      <c r="A84" s="1" t="s">
        <v>88</v>
      </c>
      <c r="B84" s="1">
        <v>21</v>
      </c>
      <c r="C84" s="57">
        <v>45281</v>
      </c>
      <c r="D84" s="67">
        <v>11002</v>
      </c>
      <c r="E84" s="67">
        <v>4977</v>
      </c>
      <c r="F84">
        <v>6189</v>
      </c>
    </row>
    <row r="85" spans="1:6" x14ac:dyDescent="0.25">
      <c r="A85" s="1" t="s">
        <v>88</v>
      </c>
      <c r="B85" s="1">
        <v>22</v>
      </c>
      <c r="C85" s="57">
        <v>45282</v>
      </c>
      <c r="D85" s="67">
        <v>11121</v>
      </c>
      <c r="E85" s="67">
        <v>5025</v>
      </c>
      <c r="F85">
        <v>6215</v>
      </c>
    </row>
    <row r="86" spans="1:6" x14ac:dyDescent="0.25">
      <c r="A86" s="1" t="s">
        <v>88</v>
      </c>
      <c r="B86" s="1">
        <v>23</v>
      </c>
      <c r="C86" s="57">
        <v>45283</v>
      </c>
      <c r="D86" s="67">
        <v>11241</v>
      </c>
      <c r="E86" s="67">
        <v>5073</v>
      </c>
      <c r="F86">
        <v>6262</v>
      </c>
    </row>
    <row r="87" spans="1:6" x14ac:dyDescent="0.25">
      <c r="A87" s="1" t="s">
        <v>88</v>
      </c>
      <c r="B87" s="1">
        <v>24</v>
      </c>
      <c r="C87" s="57">
        <v>45284</v>
      </c>
      <c r="D87" s="67">
        <v>11365</v>
      </c>
      <c r="E87" s="67">
        <v>5121</v>
      </c>
      <c r="F87">
        <v>6289</v>
      </c>
    </row>
    <row r="88" spans="1:6" x14ac:dyDescent="0.25">
      <c r="A88" s="1" t="s">
        <v>88</v>
      </c>
      <c r="B88" s="1">
        <v>25</v>
      </c>
      <c r="C88" s="57">
        <v>45285</v>
      </c>
      <c r="D88" s="67">
        <v>11509</v>
      </c>
      <c r="E88" s="67">
        <v>5169</v>
      </c>
      <c r="F88">
        <v>6307</v>
      </c>
    </row>
    <row r="89" spans="1:6" x14ac:dyDescent="0.25">
      <c r="A89" s="1" t="s">
        <v>88</v>
      </c>
      <c r="B89" s="1">
        <v>26</v>
      </c>
      <c r="C89" s="57">
        <v>45286</v>
      </c>
      <c r="D89" s="67">
        <v>11654</v>
      </c>
      <c r="E89" s="67">
        <v>5217</v>
      </c>
      <c r="F89">
        <v>6346</v>
      </c>
    </row>
    <row r="90" spans="1:6" x14ac:dyDescent="0.25">
      <c r="A90" s="1" t="s">
        <v>88</v>
      </c>
      <c r="B90" s="1">
        <v>27</v>
      </c>
      <c r="C90" s="57">
        <v>45287</v>
      </c>
      <c r="D90" s="67">
        <v>11800</v>
      </c>
      <c r="E90" s="67">
        <v>5265</v>
      </c>
      <c r="F90">
        <v>6383</v>
      </c>
    </row>
    <row r="91" spans="1:6" x14ac:dyDescent="0.25">
      <c r="A91" s="1" t="s">
        <v>88</v>
      </c>
      <c r="B91" s="1">
        <v>28</v>
      </c>
      <c r="C91" s="57">
        <v>45288</v>
      </c>
      <c r="D91" s="67">
        <v>12022</v>
      </c>
      <c r="E91" s="67">
        <v>5313</v>
      </c>
      <c r="F91">
        <v>6409</v>
      </c>
    </row>
    <row r="92" spans="1:6" x14ac:dyDescent="0.25">
      <c r="A92" s="1" t="s">
        <v>88</v>
      </c>
      <c r="B92" s="1">
        <v>29</v>
      </c>
      <c r="C92" s="57">
        <v>45289</v>
      </c>
      <c r="D92" s="67">
        <v>12161</v>
      </c>
      <c r="E92" s="67">
        <v>5361</v>
      </c>
      <c r="F92">
        <v>6433</v>
      </c>
    </row>
    <row r="93" spans="1:6" x14ac:dyDescent="0.25">
      <c r="A93" s="1" t="s">
        <v>88</v>
      </c>
      <c r="B93" s="1">
        <v>30</v>
      </c>
      <c r="C93" s="57">
        <v>45290</v>
      </c>
      <c r="D93" s="67">
        <v>12257</v>
      </c>
      <c r="E93" s="67">
        <v>5409</v>
      </c>
      <c r="F93">
        <v>6459</v>
      </c>
    </row>
    <row r="94" spans="1:6" x14ac:dyDescent="0.25">
      <c r="A94" s="1" t="s">
        <v>88</v>
      </c>
      <c r="B94" s="1">
        <v>31</v>
      </c>
      <c r="C94" s="57">
        <v>45291</v>
      </c>
      <c r="D94" s="67">
        <v>12347</v>
      </c>
      <c r="E94" s="67">
        <v>5457</v>
      </c>
      <c r="F94">
        <v>6482</v>
      </c>
    </row>
    <row r="95" spans="1:6" x14ac:dyDescent="0.25">
      <c r="A95" s="1" t="s">
        <v>89</v>
      </c>
      <c r="B95" s="1">
        <v>1</v>
      </c>
      <c r="C95" s="57">
        <v>45292</v>
      </c>
      <c r="D95" s="67">
        <v>12428</v>
      </c>
      <c r="E95" s="67">
        <v>5505</v>
      </c>
      <c r="F95">
        <v>6495</v>
      </c>
    </row>
    <row r="96" spans="1:6" x14ac:dyDescent="0.25">
      <c r="A96" s="1" t="s">
        <v>89</v>
      </c>
      <c r="B96" s="1">
        <v>2</v>
      </c>
      <c r="C96" s="57">
        <v>45293</v>
      </c>
      <c r="D96" s="67">
        <v>12537</v>
      </c>
      <c r="E96" s="67">
        <v>5570</v>
      </c>
      <c r="F96">
        <v>6531</v>
      </c>
    </row>
    <row r="97" spans="1:6" x14ac:dyDescent="0.25">
      <c r="A97" s="1" t="s">
        <v>89</v>
      </c>
      <c r="B97" s="1">
        <v>3</v>
      </c>
      <c r="C97" s="57">
        <v>45294</v>
      </c>
      <c r="D97" s="67">
        <v>12640</v>
      </c>
      <c r="E97" s="67">
        <v>5644</v>
      </c>
      <c r="F97">
        <v>6629</v>
      </c>
    </row>
    <row r="98" spans="1:6" x14ac:dyDescent="0.25">
      <c r="A98" s="1" t="s">
        <v>89</v>
      </c>
      <c r="B98" s="1">
        <v>4</v>
      </c>
      <c r="C98" s="57">
        <v>45295</v>
      </c>
      <c r="D98" s="67">
        <v>12720</v>
      </c>
      <c r="E98" s="67">
        <v>5727</v>
      </c>
      <c r="F98">
        <v>6720</v>
      </c>
    </row>
    <row r="99" spans="1:6" x14ac:dyDescent="0.25">
      <c r="A99" s="1" t="s">
        <v>89</v>
      </c>
      <c r="B99" s="1">
        <v>5</v>
      </c>
      <c r="C99" s="57">
        <v>45296</v>
      </c>
      <c r="D99" s="67">
        <v>12795</v>
      </c>
      <c r="E99" s="67">
        <v>5817</v>
      </c>
      <c r="F99">
        <v>6778</v>
      </c>
    </row>
    <row r="100" spans="1:6" x14ac:dyDescent="0.25">
      <c r="A100" s="1" t="s">
        <v>89</v>
      </c>
      <c r="B100" s="1">
        <v>6</v>
      </c>
      <c r="C100" s="57">
        <v>45297</v>
      </c>
      <c r="D100" s="67">
        <v>12873</v>
      </c>
      <c r="E100" s="67">
        <v>5899</v>
      </c>
      <c r="F100">
        <v>6827</v>
      </c>
    </row>
    <row r="101" spans="1:6" x14ac:dyDescent="0.25">
      <c r="A101" s="1" t="s">
        <v>89</v>
      </c>
      <c r="B101" s="1">
        <v>7</v>
      </c>
      <c r="C101" s="57">
        <v>45298</v>
      </c>
      <c r="D101" s="67">
        <v>12948</v>
      </c>
      <c r="E101" s="67">
        <v>6026</v>
      </c>
      <c r="F101">
        <v>6883</v>
      </c>
    </row>
    <row r="102" spans="1:6" x14ac:dyDescent="0.25">
      <c r="A102" s="1" t="s">
        <v>89</v>
      </c>
      <c r="B102" s="1">
        <v>8</v>
      </c>
      <c r="C102" s="57">
        <v>45299</v>
      </c>
      <c r="D102" s="67">
        <v>13020</v>
      </c>
      <c r="E102" s="67">
        <v>6220</v>
      </c>
      <c r="F102">
        <v>6998</v>
      </c>
    </row>
    <row r="103" spans="1:6" x14ac:dyDescent="0.25">
      <c r="A103" s="1" t="s">
        <v>89</v>
      </c>
      <c r="B103" s="1">
        <v>9</v>
      </c>
      <c r="C103" s="57">
        <v>45300</v>
      </c>
      <c r="D103" s="67">
        <v>13072</v>
      </c>
      <c r="E103" s="67">
        <v>6436</v>
      </c>
      <c r="F103">
        <v>7168</v>
      </c>
    </row>
    <row r="104" spans="1:6" x14ac:dyDescent="0.25">
      <c r="A104" s="1" t="s">
        <v>89</v>
      </c>
      <c r="B104" s="1">
        <v>10</v>
      </c>
      <c r="C104" s="57">
        <v>45301</v>
      </c>
      <c r="D104" s="67">
        <v>13116</v>
      </c>
      <c r="E104" s="67">
        <v>6724</v>
      </c>
      <c r="F104">
        <v>7350</v>
      </c>
    </row>
    <row r="105" spans="1:6" x14ac:dyDescent="0.25">
      <c r="A105" s="1" t="s">
        <v>89</v>
      </c>
      <c r="B105" s="1">
        <v>11</v>
      </c>
      <c r="C105" s="57">
        <v>45302</v>
      </c>
      <c r="D105" s="67">
        <v>13167</v>
      </c>
      <c r="E105" s="67">
        <v>7016</v>
      </c>
      <c r="F105">
        <v>7549</v>
      </c>
    </row>
    <row r="106" spans="1:6" x14ac:dyDescent="0.25">
      <c r="A106" s="1" t="s">
        <v>89</v>
      </c>
      <c r="B106" s="1">
        <v>12</v>
      </c>
      <c r="C106" s="57">
        <v>45303</v>
      </c>
      <c r="D106" s="67">
        <v>13234</v>
      </c>
      <c r="E106" s="67">
        <v>7304</v>
      </c>
      <c r="F106">
        <v>7717</v>
      </c>
    </row>
    <row r="107" spans="1:6" x14ac:dyDescent="0.25">
      <c r="A107" s="1" t="s">
        <v>89</v>
      </c>
      <c r="B107" s="1">
        <v>13</v>
      </c>
      <c r="C107" s="57">
        <v>45304</v>
      </c>
      <c r="D107" s="67">
        <v>13285</v>
      </c>
      <c r="E107" s="67">
        <v>7545</v>
      </c>
      <c r="F107">
        <v>7847</v>
      </c>
    </row>
    <row r="108" spans="1:6" x14ac:dyDescent="0.25">
      <c r="A108" s="1" t="s">
        <v>89</v>
      </c>
      <c r="B108" s="1">
        <v>14</v>
      </c>
      <c r="C108" s="57">
        <v>45305</v>
      </c>
      <c r="D108" s="67">
        <v>13333</v>
      </c>
      <c r="E108" s="67">
        <v>7737</v>
      </c>
      <c r="F108">
        <v>7972</v>
      </c>
    </row>
    <row r="109" spans="1:6" x14ac:dyDescent="0.25">
      <c r="A109" s="1" t="s">
        <v>89</v>
      </c>
      <c r="B109" s="1">
        <v>15</v>
      </c>
      <c r="C109" s="57">
        <v>45306</v>
      </c>
      <c r="D109" s="67">
        <v>13381</v>
      </c>
      <c r="E109" s="67">
        <v>7992</v>
      </c>
      <c r="F109">
        <v>8098</v>
      </c>
    </row>
    <row r="110" spans="1:6" x14ac:dyDescent="0.25">
      <c r="A110" s="1" t="s">
        <v>89</v>
      </c>
      <c r="B110" s="1">
        <v>16</v>
      </c>
      <c r="C110" s="57">
        <v>45307</v>
      </c>
      <c r="D110" s="67">
        <v>13422</v>
      </c>
      <c r="E110" s="67">
        <v>8285</v>
      </c>
      <c r="F110">
        <v>8194</v>
      </c>
    </row>
    <row r="111" spans="1:6" x14ac:dyDescent="0.25">
      <c r="A111" s="1" t="s">
        <v>89</v>
      </c>
      <c r="B111" s="1">
        <v>17</v>
      </c>
      <c r="C111" s="57">
        <v>45308</v>
      </c>
      <c r="D111" s="67">
        <v>13532</v>
      </c>
      <c r="E111" s="67">
        <v>8565</v>
      </c>
      <c r="F111">
        <v>8295</v>
      </c>
    </row>
    <row r="112" spans="1:6" x14ac:dyDescent="0.25">
      <c r="A112" s="1" t="s">
        <v>89</v>
      </c>
      <c r="B112" s="1">
        <v>18</v>
      </c>
      <c r="C112" s="57">
        <v>45309</v>
      </c>
      <c r="D112" s="67">
        <v>13708</v>
      </c>
      <c r="E112" s="67">
        <v>8849</v>
      </c>
      <c r="F112">
        <v>8404</v>
      </c>
    </row>
    <row r="113" spans="1:6" x14ac:dyDescent="0.25">
      <c r="A113" s="1" t="s">
        <v>89</v>
      </c>
      <c r="B113" s="1">
        <v>19</v>
      </c>
      <c r="C113" s="57">
        <v>45310</v>
      </c>
      <c r="D113" s="67">
        <v>13893</v>
      </c>
      <c r="E113" s="67">
        <v>9117</v>
      </c>
      <c r="F113">
        <v>8538</v>
      </c>
    </row>
    <row r="114" spans="1:6" x14ac:dyDescent="0.25">
      <c r="A114" s="1" t="s">
        <v>89</v>
      </c>
      <c r="B114" s="1">
        <v>20</v>
      </c>
      <c r="C114" s="57">
        <v>45311</v>
      </c>
      <c r="D114" s="67">
        <v>14112</v>
      </c>
      <c r="E114" s="67">
        <v>9272</v>
      </c>
      <c r="F114">
        <v>8673</v>
      </c>
    </row>
    <row r="115" spans="1:6" x14ac:dyDescent="0.25">
      <c r="A115" s="1" t="s">
        <v>89</v>
      </c>
      <c r="B115" s="1">
        <v>21</v>
      </c>
      <c r="C115" s="57">
        <v>45312</v>
      </c>
      <c r="D115" s="67">
        <v>14323</v>
      </c>
      <c r="E115" s="67">
        <v>9337</v>
      </c>
      <c r="F115">
        <v>8803</v>
      </c>
    </row>
    <row r="116" spans="1:6" x14ac:dyDescent="0.25">
      <c r="A116" s="1" t="s">
        <v>89</v>
      </c>
      <c r="B116" s="1">
        <v>22</v>
      </c>
      <c r="C116" s="57">
        <v>45313</v>
      </c>
      <c r="D116" s="67">
        <v>14579</v>
      </c>
      <c r="E116" s="67">
        <v>9385</v>
      </c>
      <c r="F116">
        <v>8936</v>
      </c>
    </row>
    <row r="117" spans="1:6" x14ac:dyDescent="0.25">
      <c r="A117" s="1" t="s">
        <v>89</v>
      </c>
      <c r="B117" s="1">
        <v>23</v>
      </c>
      <c r="C117" s="57">
        <v>45314</v>
      </c>
      <c r="D117" s="67">
        <v>14832</v>
      </c>
      <c r="E117" s="67">
        <v>9433</v>
      </c>
      <c r="F117">
        <v>9035</v>
      </c>
    </row>
    <row r="118" spans="1:6" x14ac:dyDescent="0.25">
      <c r="A118" s="1" t="s">
        <v>89</v>
      </c>
      <c r="B118" s="1">
        <v>24</v>
      </c>
      <c r="C118" s="57">
        <v>45315</v>
      </c>
      <c r="D118" s="67">
        <v>15042</v>
      </c>
      <c r="E118" s="67">
        <v>9480</v>
      </c>
      <c r="F118">
        <v>9129</v>
      </c>
    </row>
    <row r="119" spans="1:6" x14ac:dyDescent="0.25">
      <c r="A119" s="1" t="s">
        <v>89</v>
      </c>
      <c r="B119" s="1">
        <v>25</v>
      </c>
      <c r="C119" s="57">
        <v>45316</v>
      </c>
      <c r="D119" s="67">
        <v>15277</v>
      </c>
      <c r="E119" s="67">
        <v>9518</v>
      </c>
      <c r="F119">
        <v>9212</v>
      </c>
    </row>
    <row r="120" spans="1:6" x14ac:dyDescent="0.25">
      <c r="A120" s="1" t="s">
        <v>89</v>
      </c>
      <c r="B120" s="1">
        <v>26</v>
      </c>
      <c r="C120" s="57">
        <v>45317</v>
      </c>
      <c r="D120" s="67">
        <v>15510</v>
      </c>
      <c r="E120" s="67">
        <v>9555</v>
      </c>
      <c r="F120">
        <v>9323</v>
      </c>
    </row>
    <row r="121" spans="1:6" x14ac:dyDescent="0.25">
      <c r="A121" s="1" t="s">
        <v>89</v>
      </c>
      <c r="B121" s="1">
        <v>27</v>
      </c>
      <c r="C121" s="57">
        <v>45318</v>
      </c>
      <c r="D121" s="67">
        <v>15724</v>
      </c>
      <c r="E121" s="67">
        <v>9603</v>
      </c>
      <c r="F121">
        <v>9427</v>
      </c>
    </row>
    <row r="122" spans="1:6" x14ac:dyDescent="0.25">
      <c r="A122" s="1" t="s">
        <v>89</v>
      </c>
      <c r="B122" s="1">
        <v>28</v>
      </c>
      <c r="C122" s="57">
        <v>45319</v>
      </c>
      <c r="D122" s="67">
        <v>15940</v>
      </c>
      <c r="E122" s="67">
        <v>9651</v>
      </c>
      <c r="F122">
        <v>9543</v>
      </c>
    </row>
    <row r="123" spans="1:6" x14ac:dyDescent="0.25">
      <c r="A123" s="1" t="s">
        <v>89</v>
      </c>
      <c r="B123" s="1">
        <v>29</v>
      </c>
      <c r="C123" s="57">
        <v>45320</v>
      </c>
      <c r="D123" s="67">
        <v>16152</v>
      </c>
      <c r="E123" s="67">
        <v>9699</v>
      </c>
      <c r="F123">
        <v>9667</v>
      </c>
    </row>
    <row r="124" spans="1:6" x14ac:dyDescent="0.25">
      <c r="A124" s="1" t="s">
        <v>89</v>
      </c>
      <c r="B124" s="1">
        <v>30</v>
      </c>
      <c r="C124" s="57">
        <v>45321</v>
      </c>
      <c r="D124" s="67">
        <v>16358</v>
      </c>
      <c r="E124" s="67">
        <v>9740</v>
      </c>
      <c r="F124">
        <v>9773</v>
      </c>
    </row>
    <row r="125" spans="1:6" x14ac:dyDescent="0.25">
      <c r="A125" s="1" t="s">
        <v>89</v>
      </c>
      <c r="B125" s="1">
        <v>31</v>
      </c>
      <c r="C125" s="57">
        <v>45322</v>
      </c>
      <c r="D125" s="67">
        <v>16543</v>
      </c>
      <c r="E125" s="67">
        <v>9786</v>
      </c>
      <c r="F125">
        <v>9857</v>
      </c>
    </row>
    <row r="126" spans="1:6" x14ac:dyDescent="0.25">
      <c r="A126" s="1" t="s">
        <v>90</v>
      </c>
      <c r="B126" s="1">
        <v>1</v>
      </c>
      <c r="C126" s="57">
        <v>45323</v>
      </c>
      <c r="D126" s="67">
        <v>16627</v>
      </c>
      <c r="E126" s="67">
        <v>9834</v>
      </c>
      <c r="F126">
        <v>9951</v>
      </c>
    </row>
    <row r="127" spans="1:6" x14ac:dyDescent="0.25">
      <c r="A127" s="1" t="s">
        <v>90</v>
      </c>
      <c r="B127" s="1">
        <v>2</v>
      </c>
      <c r="C127" s="57">
        <v>45324</v>
      </c>
      <c r="D127" s="67">
        <v>16681</v>
      </c>
      <c r="E127" s="67">
        <v>9904</v>
      </c>
      <c r="F127">
        <v>10051</v>
      </c>
    </row>
    <row r="128" spans="1:6" x14ac:dyDescent="0.25">
      <c r="A128" s="1" t="s">
        <v>90</v>
      </c>
      <c r="B128" s="1">
        <v>3</v>
      </c>
      <c r="C128" s="57">
        <v>45325</v>
      </c>
      <c r="D128" s="67">
        <v>16734</v>
      </c>
      <c r="E128" s="67">
        <v>9954</v>
      </c>
      <c r="F128">
        <v>10195</v>
      </c>
    </row>
    <row r="129" spans="1:6" x14ac:dyDescent="0.25">
      <c r="A129" s="1" t="s">
        <v>90</v>
      </c>
      <c r="B129" s="1">
        <v>4</v>
      </c>
      <c r="C129" s="57">
        <v>45326</v>
      </c>
      <c r="D129" s="67">
        <v>16784</v>
      </c>
      <c r="E129" s="67">
        <v>10002</v>
      </c>
      <c r="F129">
        <v>10336</v>
      </c>
    </row>
    <row r="130" spans="1:6" x14ac:dyDescent="0.25">
      <c r="A130" s="1" t="s">
        <v>90</v>
      </c>
      <c r="B130" s="1">
        <v>5</v>
      </c>
      <c r="C130" s="57">
        <v>45327</v>
      </c>
      <c r="D130" s="67">
        <v>16832</v>
      </c>
      <c r="E130" s="67">
        <v>10054</v>
      </c>
      <c r="F130">
        <v>10486</v>
      </c>
    </row>
    <row r="131" spans="1:6" x14ac:dyDescent="0.25">
      <c r="A131" s="1" t="s">
        <v>90</v>
      </c>
      <c r="B131" s="1">
        <v>6</v>
      </c>
      <c r="C131" s="57">
        <v>45328</v>
      </c>
      <c r="D131" s="67">
        <v>16902</v>
      </c>
      <c r="E131" s="67">
        <v>10098</v>
      </c>
      <c r="F131">
        <v>10669</v>
      </c>
    </row>
    <row r="132" spans="1:6" x14ac:dyDescent="0.25">
      <c r="A132" s="1" t="s">
        <v>90</v>
      </c>
      <c r="B132" s="1">
        <v>7</v>
      </c>
      <c r="C132" s="57">
        <v>45329</v>
      </c>
      <c r="D132" s="67">
        <v>16994</v>
      </c>
      <c r="E132" s="67">
        <v>10131</v>
      </c>
      <c r="F132">
        <v>10862</v>
      </c>
    </row>
    <row r="133" spans="1:6" x14ac:dyDescent="0.25">
      <c r="A133" s="1" t="s">
        <v>90</v>
      </c>
      <c r="B133" s="1">
        <v>8</v>
      </c>
      <c r="C133" s="57">
        <v>45330</v>
      </c>
      <c r="D133" s="67">
        <v>17101</v>
      </c>
      <c r="E133" s="67">
        <v>10186</v>
      </c>
      <c r="F133">
        <v>11076</v>
      </c>
    </row>
    <row r="134" spans="1:6" x14ac:dyDescent="0.25">
      <c r="A134" s="1" t="s">
        <v>90</v>
      </c>
      <c r="B134" s="1">
        <v>9</v>
      </c>
      <c r="C134" s="57">
        <v>45331</v>
      </c>
      <c r="D134" s="67">
        <v>17198</v>
      </c>
      <c r="E134" s="67">
        <v>10223</v>
      </c>
      <c r="F134">
        <v>11271</v>
      </c>
    </row>
    <row r="135" spans="1:6" x14ac:dyDescent="0.25">
      <c r="A135" s="1" t="s">
        <v>90</v>
      </c>
      <c r="B135" s="1">
        <v>10</v>
      </c>
      <c r="C135" s="57">
        <v>45332</v>
      </c>
      <c r="D135" s="67">
        <v>17268</v>
      </c>
      <c r="E135" s="67">
        <v>10261</v>
      </c>
      <c r="F135">
        <v>11452</v>
      </c>
    </row>
    <row r="136" spans="1:6" x14ac:dyDescent="0.25">
      <c r="A136" s="1" t="s">
        <v>90</v>
      </c>
      <c r="B136" s="1">
        <v>11</v>
      </c>
      <c r="C136" s="57">
        <v>45333</v>
      </c>
      <c r="D136" s="67">
        <v>17340</v>
      </c>
      <c r="E136" s="67">
        <v>10309</v>
      </c>
      <c r="F136">
        <v>11617</v>
      </c>
    </row>
    <row r="137" spans="1:6" x14ac:dyDescent="0.25">
      <c r="A137" s="1" t="s">
        <v>90</v>
      </c>
      <c r="B137" s="1">
        <v>12</v>
      </c>
      <c r="C137" s="57">
        <v>45334</v>
      </c>
      <c r="D137" s="67">
        <v>17413</v>
      </c>
      <c r="E137" s="67">
        <v>10357</v>
      </c>
      <c r="F137">
        <v>11737</v>
      </c>
    </row>
    <row r="138" spans="1:6" x14ac:dyDescent="0.25">
      <c r="A138" s="1" t="s">
        <v>90</v>
      </c>
      <c r="B138" s="1">
        <v>13</v>
      </c>
      <c r="C138" s="57">
        <v>45335</v>
      </c>
      <c r="D138" s="67">
        <v>17501</v>
      </c>
      <c r="E138" s="67">
        <v>10406</v>
      </c>
      <c r="F138">
        <v>11843</v>
      </c>
    </row>
    <row r="139" spans="1:6" x14ac:dyDescent="0.25">
      <c r="A139" s="1" t="s">
        <v>90</v>
      </c>
      <c r="B139" s="1">
        <v>14</v>
      </c>
      <c r="C139" s="57">
        <v>45336</v>
      </c>
      <c r="D139" s="67">
        <v>17596</v>
      </c>
      <c r="E139" s="67">
        <v>10454</v>
      </c>
      <c r="F139">
        <v>11965</v>
      </c>
    </row>
    <row r="140" spans="1:6" x14ac:dyDescent="0.25">
      <c r="A140" s="1" t="s">
        <v>90</v>
      </c>
      <c r="B140" s="1">
        <v>15</v>
      </c>
      <c r="C140" s="57">
        <v>45337</v>
      </c>
      <c r="D140" s="67">
        <v>17694</v>
      </c>
      <c r="E140" s="67">
        <v>10489</v>
      </c>
      <c r="F140">
        <v>12083</v>
      </c>
    </row>
    <row r="141" spans="1:6" x14ac:dyDescent="0.25">
      <c r="A141" s="1" t="s">
        <v>90</v>
      </c>
      <c r="B141" s="1">
        <v>16</v>
      </c>
      <c r="C141" s="57">
        <v>45338</v>
      </c>
      <c r="D141" s="67">
        <v>17784</v>
      </c>
      <c r="E141" s="67">
        <v>10516</v>
      </c>
      <c r="F141">
        <v>12179</v>
      </c>
    </row>
    <row r="142" spans="1:6" x14ac:dyDescent="0.25">
      <c r="A142" s="1" t="s">
        <v>90</v>
      </c>
      <c r="B142" s="1">
        <v>17</v>
      </c>
      <c r="C142" s="57">
        <v>45339</v>
      </c>
      <c r="D142" s="67">
        <v>17857</v>
      </c>
      <c r="E142" s="67">
        <v>10564</v>
      </c>
      <c r="F142">
        <v>12309</v>
      </c>
    </row>
    <row r="143" spans="1:6" x14ac:dyDescent="0.25">
      <c r="A143" s="1" t="s">
        <v>90</v>
      </c>
      <c r="B143" s="1">
        <v>18</v>
      </c>
      <c r="C143" s="57">
        <v>45340</v>
      </c>
      <c r="D143" s="67">
        <v>17967</v>
      </c>
      <c r="E143" s="67">
        <v>10612</v>
      </c>
      <c r="F143">
        <v>12398</v>
      </c>
    </row>
    <row r="144" spans="1:6" x14ac:dyDescent="0.25">
      <c r="A144" s="1" t="s">
        <v>90</v>
      </c>
      <c r="B144" s="1">
        <v>19</v>
      </c>
      <c r="C144" s="57">
        <v>45341</v>
      </c>
      <c r="D144" s="67">
        <v>18085</v>
      </c>
      <c r="E144" s="67">
        <v>10659</v>
      </c>
      <c r="F144">
        <v>12469</v>
      </c>
    </row>
    <row r="145" spans="1:6" x14ac:dyDescent="0.25">
      <c r="A145" s="1" t="s">
        <v>90</v>
      </c>
      <c r="B145" s="1">
        <v>20</v>
      </c>
      <c r="C145" s="57">
        <v>45342</v>
      </c>
      <c r="D145" s="67">
        <v>18209</v>
      </c>
      <c r="E145" s="67">
        <v>10707</v>
      </c>
      <c r="F145">
        <v>12557</v>
      </c>
    </row>
    <row r="146" spans="1:6" x14ac:dyDescent="0.25">
      <c r="A146" s="1" t="s">
        <v>90</v>
      </c>
      <c r="B146" s="1">
        <v>21</v>
      </c>
      <c r="C146" s="57">
        <v>45343</v>
      </c>
      <c r="D146" s="67">
        <v>18336</v>
      </c>
      <c r="E146" s="67">
        <v>10760</v>
      </c>
      <c r="F146">
        <v>12697</v>
      </c>
    </row>
    <row r="147" spans="1:6" x14ac:dyDescent="0.25">
      <c r="A147" s="1" t="s">
        <v>90</v>
      </c>
      <c r="B147" s="1">
        <v>22</v>
      </c>
      <c r="C147" s="57">
        <v>45344</v>
      </c>
      <c r="D147" s="67">
        <v>18489</v>
      </c>
      <c r="E147" s="67">
        <v>10810</v>
      </c>
      <c r="F147">
        <v>12783</v>
      </c>
    </row>
    <row r="148" spans="1:6" x14ac:dyDescent="0.25">
      <c r="A148" s="1" t="s">
        <v>90</v>
      </c>
      <c r="B148" s="1">
        <v>23</v>
      </c>
      <c r="C148" s="57">
        <v>45345</v>
      </c>
      <c r="D148" s="67">
        <v>18601</v>
      </c>
      <c r="E148" s="67">
        <v>10862</v>
      </c>
      <c r="F148">
        <v>12875</v>
      </c>
    </row>
    <row r="149" spans="1:6" x14ac:dyDescent="0.25">
      <c r="A149" s="1" t="s">
        <v>90</v>
      </c>
      <c r="B149" s="1">
        <v>24</v>
      </c>
      <c r="C149" s="57">
        <v>45346</v>
      </c>
      <c r="D149" s="67">
        <v>18701</v>
      </c>
      <c r="E149" s="67">
        <v>10910</v>
      </c>
      <c r="F149">
        <v>13030</v>
      </c>
    </row>
    <row r="150" spans="1:6" x14ac:dyDescent="0.25">
      <c r="A150" s="1" t="s">
        <v>90</v>
      </c>
      <c r="B150" s="1">
        <v>25</v>
      </c>
      <c r="C150" s="57">
        <v>45347</v>
      </c>
      <c r="D150" s="67">
        <v>18799</v>
      </c>
      <c r="E150" s="67">
        <v>10958</v>
      </c>
      <c r="F150">
        <v>13195</v>
      </c>
    </row>
    <row r="151" spans="1:6" x14ac:dyDescent="0.25">
      <c r="A151" s="1" t="s">
        <v>90</v>
      </c>
      <c r="B151" s="1">
        <v>26</v>
      </c>
      <c r="C151" s="57">
        <v>45348</v>
      </c>
      <c r="D151" s="67">
        <v>18879</v>
      </c>
      <c r="E151" s="67">
        <v>11025</v>
      </c>
      <c r="F151">
        <v>13341</v>
      </c>
    </row>
    <row r="152" spans="1:6" x14ac:dyDescent="0.25">
      <c r="A152" s="1" t="s">
        <v>90</v>
      </c>
      <c r="B152" s="1">
        <v>27</v>
      </c>
      <c r="C152" s="57">
        <v>45349</v>
      </c>
      <c r="D152" s="67">
        <v>18961</v>
      </c>
      <c r="E152" s="67">
        <v>11099</v>
      </c>
      <c r="F152">
        <v>13496</v>
      </c>
    </row>
    <row r="153" spans="1:6" x14ac:dyDescent="0.25">
      <c r="A153" s="1" t="s">
        <v>90</v>
      </c>
      <c r="B153" s="1">
        <v>28</v>
      </c>
      <c r="C153" s="57">
        <v>45350</v>
      </c>
      <c r="D153" s="67">
        <v>19074</v>
      </c>
      <c r="E153" s="67">
        <v>11159</v>
      </c>
      <c r="F153">
        <v>13647</v>
      </c>
    </row>
    <row r="154" spans="1:6" x14ac:dyDescent="0.25">
      <c r="A154" s="1" t="s">
        <v>90</v>
      </c>
      <c r="B154" s="1">
        <v>29</v>
      </c>
      <c r="C154" s="57">
        <v>45351</v>
      </c>
      <c r="D154" s="67">
        <v>19074</v>
      </c>
      <c r="E154" s="67">
        <v>11210</v>
      </c>
      <c r="F154">
        <v>13735</v>
      </c>
    </row>
    <row r="155" spans="1:6" x14ac:dyDescent="0.25">
      <c r="A155" s="1" t="s">
        <v>91</v>
      </c>
      <c r="B155" s="1">
        <v>1</v>
      </c>
      <c r="C155" s="57">
        <v>45352</v>
      </c>
      <c r="D155" s="67">
        <v>19164</v>
      </c>
      <c r="E155" s="67">
        <v>11268</v>
      </c>
      <c r="F155">
        <v>13794</v>
      </c>
    </row>
    <row r="156" spans="1:6" x14ac:dyDescent="0.25">
      <c r="A156" s="1" t="s">
        <v>91</v>
      </c>
      <c r="B156" s="1">
        <v>2</v>
      </c>
      <c r="C156" s="57">
        <v>45353</v>
      </c>
      <c r="D156" s="67">
        <v>19229</v>
      </c>
      <c r="E156" s="67">
        <v>11340</v>
      </c>
      <c r="F156">
        <v>13947</v>
      </c>
    </row>
    <row r="157" spans="1:6" x14ac:dyDescent="0.25">
      <c r="A157" s="1" t="s">
        <v>91</v>
      </c>
      <c r="B157" s="1">
        <v>3</v>
      </c>
      <c r="C157" s="57">
        <v>45354</v>
      </c>
      <c r="D157" s="67">
        <v>19259</v>
      </c>
      <c r="E157" s="67">
        <v>11412</v>
      </c>
      <c r="F157">
        <v>14105</v>
      </c>
    </row>
    <row r="158" spans="1:6" x14ac:dyDescent="0.25">
      <c r="A158" s="1" t="s">
        <v>91</v>
      </c>
      <c r="B158" s="1">
        <v>4</v>
      </c>
      <c r="C158" s="57">
        <v>45355</v>
      </c>
      <c r="D158" s="67">
        <v>19283</v>
      </c>
      <c r="E158" s="67">
        <v>11473</v>
      </c>
      <c r="F158">
        <v>14246</v>
      </c>
    </row>
    <row r="159" spans="1:6" x14ac:dyDescent="0.25">
      <c r="A159" s="1" t="s">
        <v>91</v>
      </c>
      <c r="B159" s="1">
        <v>5</v>
      </c>
      <c r="C159" s="57">
        <v>45356</v>
      </c>
      <c r="D159" s="67">
        <v>19319</v>
      </c>
      <c r="E159" s="67">
        <v>11522</v>
      </c>
      <c r="F159">
        <v>14399</v>
      </c>
    </row>
    <row r="160" spans="1:6" x14ac:dyDescent="0.25">
      <c r="A160" s="1" t="s">
        <v>91</v>
      </c>
      <c r="B160" s="1">
        <v>6</v>
      </c>
      <c r="C160" s="57">
        <v>45357</v>
      </c>
      <c r="D160" s="67">
        <v>19379</v>
      </c>
      <c r="E160" s="67">
        <v>11577</v>
      </c>
      <c r="F160">
        <v>14545</v>
      </c>
    </row>
    <row r="161" spans="1:6" x14ac:dyDescent="0.25">
      <c r="A161" s="1" t="s">
        <v>91</v>
      </c>
      <c r="B161" s="1">
        <v>7</v>
      </c>
      <c r="C161" s="57">
        <v>45358</v>
      </c>
      <c r="D161" s="67">
        <v>19451</v>
      </c>
      <c r="E161" s="67">
        <v>11630</v>
      </c>
      <c r="F161">
        <v>14612</v>
      </c>
    </row>
    <row r="162" spans="1:6" x14ac:dyDescent="0.25">
      <c r="A162" s="1" t="s">
        <v>91</v>
      </c>
      <c r="B162" s="1">
        <v>8</v>
      </c>
      <c r="C162" s="57">
        <v>45359</v>
      </c>
      <c r="D162" s="67">
        <v>19530</v>
      </c>
      <c r="E162" s="67">
        <v>11678</v>
      </c>
      <c r="F162">
        <v>14636</v>
      </c>
    </row>
    <row r="163" spans="1:6" x14ac:dyDescent="0.25">
      <c r="A163" s="1" t="s">
        <v>91</v>
      </c>
      <c r="B163" s="1">
        <v>9</v>
      </c>
      <c r="C163" s="57">
        <v>45360</v>
      </c>
      <c r="D163" s="67">
        <v>19602</v>
      </c>
      <c r="E163" s="67">
        <v>11727</v>
      </c>
      <c r="F163">
        <v>14681</v>
      </c>
    </row>
    <row r="164" spans="1:6" x14ac:dyDescent="0.25">
      <c r="A164" s="1" t="s">
        <v>91</v>
      </c>
      <c r="B164" s="1">
        <v>10</v>
      </c>
      <c r="C164" s="57">
        <v>45361</v>
      </c>
      <c r="D164" s="67">
        <v>19674</v>
      </c>
      <c r="E164" s="67">
        <v>11775</v>
      </c>
      <c r="F164">
        <v>14734</v>
      </c>
    </row>
    <row r="165" spans="1:6" x14ac:dyDescent="0.25">
      <c r="A165" s="1" t="s">
        <v>91</v>
      </c>
      <c r="B165" s="1">
        <v>11</v>
      </c>
      <c r="C165" s="57">
        <v>45362</v>
      </c>
      <c r="D165" s="67">
        <v>19746</v>
      </c>
      <c r="E165" s="67">
        <v>11857</v>
      </c>
      <c r="F165">
        <v>14790</v>
      </c>
    </row>
    <row r="166" spans="1:6" x14ac:dyDescent="0.25">
      <c r="A166" s="1" t="s">
        <v>91</v>
      </c>
      <c r="B166" s="1">
        <v>12</v>
      </c>
      <c r="C166" s="57">
        <v>45363</v>
      </c>
      <c r="D166" s="67">
        <v>19818</v>
      </c>
      <c r="E166" s="67">
        <v>11916</v>
      </c>
      <c r="F166">
        <v>14867</v>
      </c>
    </row>
    <row r="167" spans="1:6" x14ac:dyDescent="0.25">
      <c r="A167" s="1" t="s">
        <v>91</v>
      </c>
      <c r="B167" s="1">
        <v>13</v>
      </c>
      <c r="C167" s="57">
        <v>45364</v>
      </c>
      <c r="D167" s="67">
        <v>19890</v>
      </c>
      <c r="E167" s="67">
        <v>11964</v>
      </c>
      <c r="F167">
        <v>14950</v>
      </c>
    </row>
    <row r="168" spans="1:6" x14ac:dyDescent="0.25">
      <c r="A168" s="1" t="s">
        <v>91</v>
      </c>
      <c r="B168" s="1">
        <v>14</v>
      </c>
      <c r="C168" s="57">
        <v>45365</v>
      </c>
      <c r="D168" s="67">
        <v>19945</v>
      </c>
      <c r="E168" s="67">
        <v>12012</v>
      </c>
      <c r="F168">
        <v>15022</v>
      </c>
    </row>
    <row r="169" spans="1:6" x14ac:dyDescent="0.25">
      <c r="A169" s="1" t="s">
        <v>91</v>
      </c>
      <c r="B169" s="1">
        <v>15</v>
      </c>
      <c r="C169" s="57">
        <v>45366</v>
      </c>
      <c r="D169" s="67">
        <v>20005</v>
      </c>
      <c r="E169" s="67">
        <v>12060</v>
      </c>
      <c r="F169">
        <v>15086</v>
      </c>
    </row>
    <row r="170" spans="1:6" x14ac:dyDescent="0.25">
      <c r="A170" s="1" t="s">
        <v>91</v>
      </c>
      <c r="B170" s="1">
        <v>16</v>
      </c>
      <c r="C170" s="57">
        <v>45367</v>
      </c>
      <c r="D170" s="67">
        <v>20095</v>
      </c>
      <c r="E170" s="67">
        <v>12101</v>
      </c>
      <c r="F170">
        <v>15135</v>
      </c>
    </row>
    <row r="171" spans="1:6" x14ac:dyDescent="0.25">
      <c r="A171" s="1" t="s">
        <v>91</v>
      </c>
      <c r="B171" s="1">
        <v>17</v>
      </c>
      <c r="C171" s="57">
        <v>45368</v>
      </c>
      <c r="D171" s="67">
        <v>20278</v>
      </c>
      <c r="E171" s="67">
        <v>12124</v>
      </c>
      <c r="F171">
        <v>15190</v>
      </c>
    </row>
    <row r="172" spans="1:6" x14ac:dyDescent="0.25">
      <c r="A172" s="1" t="s">
        <v>91</v>
      </c>
      <c r="B172" s="1">
        <v>18</v>
      </c>
      <c r="C172" s="57">
        <v>45369</v>
      </c>
      <c r="D172" s="67">
        <v>20400</v>
      </c>
      <c r="E172" s="67">
        <v>12129</v>
      </c>
      <c r="F172">
        <v>15248</v>
      </c>
    </row>
    <row r="173" spans="1:6" x14ac:dyDescent="0.25">
      <c r="A173" s="1" t="s">
        <v>91</v>
      </c>
      <c r="B173" s="1">
        <v>19</v>
      </c>
      <c r="C173" s="57">
        <v>45370</v>
      </c>
      <c r="D173" s="67">
        <v>20541</v>
      </c>
      <c r="E173" s="67">
        <v>12129</v>
      </c>
      <c r="F173">
        <v>15297</v>
      </c>
    </row>
    <row r="174" spans="1:6" x14ac:dyDescent="0.25">
      <c r="A174" s="1" t="s">
        <v>91</v>
      </c>
      <c r="B174" s="1">
        <v>20</v>
      </c>
      <c r="C174" s="57">
        <v>45371</v>
      </c>
      <c r="D174" s="67">
        <v>20778</v>
      </c>
      <c r="E174" s="67">
        <v>12151</v>
      </c>
      <c r="F174">
        <v>15364</v>
      </c>
    </row>
    <row r="175" spans="1:6" x14ac:dyDescent="0.25">
      <c r="A175" s="1" t="s">
        <v>91</v>
      </c>
      <c r="B175" s="1">
        <v>21</v>
      </c>
      <c r="C175" s="57">
        <v>45372</v>
      </c>
      <c r="D175" s="67">
        <v>20926</v>
      </c>
      <c r="E175" s="67">
        <v>12252</v>
      </c>
      <c r="F175">
        <v>15419</v>
      </c>
    </row>
    <row r="176" spans="1:6" x14ac:dyDescent="0.25">
      <c r="A176" s="1" t="s">
        <v>91</v>
      </c>
      <c r="B176" s="1">
        <v>22</v>
      </c>
      <c r="C176" s="57">
        <v>45373</v>
      </c>
      <c r="D176" s="67">
        <v>21018</v>
      </c>
      <c r="E176" s="67">
        <v>12349</v>
      </c>
      <c r="F176">
        <v>15443</v>
      </c>
    </row>
    <row r="177" spans="1:6" x14ac:dyDescent="0.25">
      <c r="A177" s="1" t="s">
        <v>91</v>
      </c>
      <c r="B177" s="1">
        <v>23</v>
      </c>
      <c r="C177" s="57">
        <v>45374</v>
      </c>
      <c r="D177" s="67">
        <v>21097</v>
      </c>
      <c r="E177" s="67">
        <v>12392</v>
      </c>
      <c r="F177">
        <v>15468</v>
      </c>
    </row>
    <row r="178" spans="1:6" x14ac:dyDescent="0.25">
      <c r="A178" s="1" t="s">
        <v>91</v>
      </c>
      <c r="B178" s="1">
        <v>24</v>
      </c>
      <c r="C178" s="57">
        <v>45375</v>
      </c>
      <c r="D178" s="67">
        <v>21179</v>
      </c>
      <c r="E178" s="67">
        <v>12416</v>
      </c>
      <c r="F178">
        <v>15478</v>
      </c>
    </row>
    <row r="179" spans="1:6" x14ac:dyDescent="0.25">
      <c r="A179" s="1" t="s">
        <v>91</v>
      </c>
      <c r="B179" s="1">
        <v>25</v>
      </c>
      <c r="C179" s="57">
        <v>45376</v>
      </c>
      <c r="D179" s="67">
        <v>21245</v>
      </c>
      <c r="E179" s="67">
        <v>12476</v>
      </c>
      <c r="F179">
        <v>15485</v>
      </c>
    </row>
    <row r="180" spans="1:6" x14ac:dyDescent="0.25">
      <c r="A180" s="1" t="s">
        <v>91</v>
      </c>
      <c r="B180" s="1">
        <v>26</v>
      </c>
      <c r="C180" s="57">
        <v>45377</v>
      </c>
      <c r="D180" s="67">
        <v>21382</v>
      </c>
      <c r="E180" s="67">
        <v>12513</v>
      </c>
      <c r="F180">
        <v>15513</v>
      </c>
    </row>
    <row r="181" spans="1:6" x14ac:dyDescent="0.25">
      <c r="A181" s="1" t="s">
        <v>91</v>
      </c>
      <c r="B181" s="1">
        <v>27</v>
      </c>
      <c r="C181" s="57">
        <v>45378</v>
      </c>
      <c r="D181" s="67">
        <v>21500</v>
      </c>
      <c r="E181" s="67">
        <v>12545</v>
      </c>
      <c r="F181">
        <v>15537</v>
      </c>
    </row>
    <row r="182" spans="1:6" x14ac:dyDescent="0.25">
      <c r="A182" s="1" t="s">
        <v>91</v>
      </c>
      <c r="B182" s="1">
        <v>28</v>
      </c>
      <c r="C182" s="57">
        <v>45379</v>
      </c>
      <c r="D182" s="67">
        <v>21620</v>
      </c>
      <c r="E182" s="67">
        <v>12593</v>
      </c>
      <c r="F182">
        <v>15561</v>
      </c>
    </row>
    <row r="183" spans="1:6" x14ac:dyDescent="0.25">
      <c r="A183" s="1" t="s">
        <v>91</v>
      </c>
      <c r="B183" s="1">
        <v>29</v>
      </c>
      <c r="C183" s="57">
        <v>45380</v>
      </c>
      <c r="D183" s="67">
        <v>21746</v>
      </c>
      <c r="E183" s="67">
        <v>12627</v>
      </c>
      <c r="F183">
        <v>15569</v>
      </c>
    </row>
    <row r="184" spans="1:6" x14ac:dyDescent="0.25">
      <c r="A184" s="1" t="s">
        <v>91</v>
      </c>
      <c r="B184" s="1">
        <v>30</v>
      </c>
      <c r="C184" s="57">
        <v>45381</v>
      </c>
      <c r="D184" s="67">
        <v>21849</v>
      </c>
      <c r="E184" s="67">
        <v>12665</v>
      </c>
      <c r="F184">
        <v>15569</v>
      </c>
    </row>
    <row r="185" spans="1:6" x14ac:dyDescent="0.25">
      <c r="A185" s="1" t="s">
        <v>91</v>
      </c>
      <c r="B185" s="1">
        <v>31</v>
      </c>
      <c r="C185" s="57">
        <v>45382</v>
      </c>
      <c r="D185" s="67">
        <v>21959</v>
      </c>
      <c r="E185" s="67">
        <v>12713</v>
      </c>
      <c r="F185">
        <v>15569</v>
      </c>
    </row>
  </sheetData>
  <mergeCells count="1">
    <mergeCell ref="D1:E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EAD79-5E28-4FF2-981A-A960BA4B6C19}">
  <dimension ref="A1:H38"/>
  <sheetViews>
    <sheetView workbookViewId="0"/>
  </sheetViews>
  <sheetFormatPr defaultRowHeight="15" x14ac:dyDescent="0.25"/>
  <cols>
    <col min="1" max="1" width="23" customWidth="1"/>
    <col min="3" max="3" width="12" bestFit="1" customWidth="1"/>
  </cols>
  <sheetData>
    <row r="1" spans="1:4" ht="15.75" thickBot="1" x14ac:dyDescent="0.3">
      <c r="A1" s="11" t="str">
        <f>HYPERLINK("#'Contents'!A1","Contents Page")</f>
        <v>Contents Page</v>
      </c>
    </row>
    <row r="2" spans="1:4" ht="15.75" thickBot="1" x14ac:dyDescent="0.3">
      <c r="A2" s="94" t="s">
        <v>231</v>
      </c>
      <c r="B2" s="48" t="s">
        <v>112</v>
      </c>
      <c r="D2" s="48" t="s">
        <v>393</v>
      </c>
    </row>
    <row r="3" spans="1:4" ht="15.75" thickBot="1" x14ac:dyDescent="0.3">
      <c r="A3" s="49" t="s">
        <v>15</v>
      </c>
      <c r="B3" s="38">
        <f>'Figure 1'!$C$3</f>
        <v>26.915271617692728</v>
      </c>
      <c r="D3" s="155">
        <f t="shared" ref="D3:D8" si="0">B3/$B$9</f>
        <v>0.58017519265398099</v>
      </c>
    </row>
    <row r="4" spans="1:4" ht="15.75" thickBot="1" x14ac:dyDescent="0.3">
      <c r="A4" s="49" t="s">
        <v>31</v>
      </c>
      <c r="B4" s="38">
        <f>'Figure 1'!$C$5</f>
        <v>9.2339368905729966</v>
      </c>
      <c r="D4" s="155">
        <f t="shared" si="0"/>
        <v>0.19904317483912271</v>
      </c>
    </row>
    <row r="5" spans="1:4" ht="15.75" thickBot="1" x14ac:dyDescent="0.3">
      <c r="A5" s="49" t="s">
        <v>109</v>
      </c>
      <c r="B5" s="38">
        <f>'Figure 1'!$C$4</f>
        <v>4.1180551784403443</v>
      </c>
      <c r="D5" s="155">
        <f t="shared" si="0"/>
        <v>8.8767205861701823E-2</v>
      </c>
    </row>
    <row r="6" spans="1:4" ht="15.75" thickBot="1" x14ac:dyDescent="0.3">
      <c r="A6" s="49" t="s">
        <v>402</v>
      </c>
      <c r="B6" s="38">
        <f>'Figure 1'!$C$6</f>
        <v>3.3519081100000001</v>
      </c>
      <c r="D6" s="155">
        <f t="shared" si="0"/>
        <v>7.2252435758417111E-2</v>
      </c>
    </row>
    <row r="7" spans="1:4" ht="15.75" thickBot="1" x14ac:dyDescent="0.3">
      <c r="A7" s="49" t="s">
        <v>20</v>
      </c>
      <c r="B7" s="38">
        <f>'Figure 1'!$C$8</f>
        <v>2.3966558899999999</v>
      </c>
      <c r="D7" s="155">
        <f t="shared" si="0"/>
        <v>5.1661388094334418E-2</v>
      </c>
    </row>
    <row r="8" spans="1:4" ht="15.75" thickBot="1" x14ac:dyDescent="0.3">
      <c r="A8" s="94" t="s">
        <v>385</v>
      </c>
      <c r="B8" s="38">
        <f>'Figure 1'!$C$7</f>
        <v>0.37580014999999983</v>
      </c>
      <c r="D8" s="155">
        <f t="shared" si="0"/>
        <v>8.1006027924430488E-3</v>
      </c>
    </row>
    <row r="9" spans="1:4" ht="15.75" thickBot="1" x14ac:dyDescent="0.3">
      <c r="A9" s="94" t="s">
        <v>105</v>
      </c>
      <c r="B9" s="38">
        <f>SUM(B3:B8)</f>
        <v>46.391627836706064</v>
      </c>
    </row>
    <row r="31" spans="5:5" x14ac:dyDescent="0.25">
      <c r="E31" t="s">
        <v>406</v>
      </c>
    </row>
    <row r="33" spans="5:8" x14ac:dyDescent="0.25">
      <c r="E33" s="161">
        <v>26.915271617692728</v>
      </c>
      <c r="F33" t="s">
        <v>387</v>
      </c>
      <c r="H33" s="10"/>
    </row>
    <row r="34" spans="5:8" x14ac:dyDescent="0.25">
      <c r="E34" s="161">
        <v>9.2339368905729966</v>
      </c>
      <c r="F34" t="s">
        <v>389</v>
      </c>
      <c r="H34" s="10"/>
    </row>
    <row r="35" spans="5:8" x14ac:dyDescent="0.25">
      <c r="E35" s="161">
        <v>4.1180551784403443</v>
      </c>
      <c r="F35" t="s">
        <v>388</v>
      </c>
      <c r="H35" s="10"/>
    </row>
    <row r="36" spans="5:8" x14ac:dyDescent="0.25">
      <c r="E36" s="161">
        <v>3.3519081100000001</v>
      </c>
      <c r="F36" t="s">
        <v>392</v>
      </c>
      <c r="H36" s="10"/>
    </row>
    <row r="37" spans="5:8" x14ac:dyDescent="0.25">
      <c r="E37" s="161">
        <v>2.3966558899999999</v>
      </c>
      <c r="F37" t="s">
        <v>391</v>
      </c>
      <c r="H37" s="10"/>
    </row>
    <row r="38" spans="5:8" x14ac:dyDescent="0.25">
      <c r="E38" s="161">
        <v>0.37580014999999983</v>
      </c>
      <c r="F38" t="s">
        <v>390</v>
      </c>
      <c r="H38" s="10"/>
    </row>
  </sheetData>
  <sortState xmlns:xlrd2="http://schemas.microsoft.com/office/spreadsheetml/2017/richdata2" ref="B14:B19">
    <sortCondition descending="1" ref="B14:B19"/>
  </sortState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809D9-8B96-431F-9644-52E47526AC19}">
  <dimension ref="A1:I1823"/>
  <sheetViews>
    <sheetView workbookViewId="0"/>
  </sheetViews>
  <sheetFormatPr defaultRowHeight="15" x14ac:dyDescent="0.25"/>
  <cols>
    <col min="1" max="1" width="15" bestFit="1" customWidth="1"/>
    <col min="2" max="2" width="18.5703125" bestFit="1" customWidth="1"/>
    <col min="3" max="3" width="17.5703125" bestFit="1" customWidth="1"/>
    <col min="4" max="4" width="23.5703125" bestFit="1" customWidth="1"/>
    <col min="8" max="8" width="15.42578125" bestFit="1" customWidth="1"/>
    <col min="9" max="9" width="22.42578125" customWidth="1"/>
  </cols>
  <sheetData>
    <row r="1" spans="1:9" x14ac:dyDescent="0.25">
      <c r="A1" s="63" t="str">
        <f>HYPERLINK("#'Contents'!A1","Contents Page")</f>
        <v>Contents Page</v>
      </c>
      <c r="B1" s="1"/>
      <c r="C1" s="1"/>
      <c r="D1" s="1"/>
      <c r="E1" s="1"/>
    </row>
    <row r="2" spans="1:9" x14ac:dyDescent="0.25">
      <c r="A2" s="1" t="s">
        <v>84</v>
      </c>
      <c r="B2" s="1" t="s">
        <v>92</v>
      </c>
      <c r="C2" s="1" t="s">
        <v>93</v>
      </c>
      <c r="D2" s="1" t="s">
        <v>94</v>
      </c>
      <c r="E2" s="1" t="s">
        <v>82</v>
      </c>
      <c r="G2" t="s">
        <v>82</v>
      </c>
      <c r="H2" t="s">
        <v>160</v>
      </c>
      <c r="I2" t="s">
        <v>161</v>
      </c>
    </row>
    <row r="3" spans="1:9" x14ac:dyDescent="0.25">
      <c r="A3" s="68">
        <v>42278</v>
      </c>
      <c r="B3" s="1">
        <v>350.6</v>
      </c>
      <c r="C3" s="1">
        <v>343.8</v>
      </c>
      <c r="D3" s="1">
        <v>6.8</v>
      </c>
      <c r="E3" s="1" t="str">
        <f t="shared" ref="E3:E66" si="0">IF(MONTH(A3)&gt;=10, YEAR(A3)&amp;"/"&amp;YEAR(A3)+1, YEAR(A3)-1&amp;"/"&amp;YEAR(A3))</f>
        <v>2015/2016</v>
      </c>
      <c r="G3" s="18" t="s">
        <v>148</v>
      </c>
      <c r="H3" s="19">
        <f>_xlfn.MAXIFS(D:D, E:E, "2015/2016")</f>
        <v>28.4</v>
      </c>
      <c r="I3" s="19">
        <f>AVERAGEIFS(D:D, E:E, "2015/2016")</f>
        <v>13.702185792349724</v>
      </c>
    </row>
    <row r="4" spans="1:9" x14ac:dyDescent="0.25">
      <c r="A4" s="68">
        <v>42279</v>
      </c>
      <c r="B4" s="1">
        <v>351</v>
      </c>
      <c r="C4" s="1">
        <v>341</v>
      </c>
      <c r="D4" s="1">
        <v>10</v>
      </c>
      <c r="E4" s="1" t="str">
        <f t="shared" si="0"/>
        <v>2015/2016</v>
      </c>
      <c r="G4" s="18" t="s">
        <v>149</v>
      </c>
      <c r="H4" s="19">
        <f>_xlfn.MAXIFS(D:D, E:E, "2016/2017")</f>
        <v>30.9</v>
      </c>
      <c r="I4" s="19">
        <f>AVERAGEIFS(D:D, E:E, "2016/2017")</f>
        <v>14.723626373626381</v>
      </c>
    </row>
    <row r="5" spans="1:9" x14ac:dyDescent="0.25">
      <c r="A5" s="68">
        <v>42280</v>
      </c>
      <c r="B5" s="1">
        <v>349.4</v>
      </c>
      <c r="C5" s="1">
        <v>339.6</v>
      </c>
      <c r="D5" s="1">
        <v>9.8000000000000007</v>
      </c>
      <c r="E5" s="1" t="str">
        <f t="shared" si="0"/>
        <v>2015/2016</v>
      </c>
      <c r="G5" s="18" t="s">
        <v>150</v>
      </c>
      <c r="H5" s="19">
        <f>_xlfn.MAXIFS(D:D, E:E, "2017/2018")</f>
        <v>39.299999999999997</v>
      </c>
      <c r="I5" s="19">
        <f>AVERAGEIFS(D:D, E:E, "2017/2018")</f>
        <v>17.476111111111109</v>
      </c>
    </row>
    <row r="6" spans="1:9" x14ac:dyDescent="0.25">
      <c r="A6" s="68">
        <v>42281</v>
      </c>
      <c r="B6" s="1">
        <v>349.7</v>
      </c>
      <c r="C6" s="1">
        <v>339.7</v>
      </c>
      <c r="D6" s="1">
        <v>10</v>
      </c>
      <c r="E6" s="1" t="str">
        <f t="shared" si="0"/>
        <v>2015/2016</v>
      </c>
      <c r="G6" s="18" t="s">
        <v>151</v>
      </c>
      <c r="H6" s="19">
        <f>_xlfn.MAXIFS(D:D, E:E, "2018/2019")</f>
        <v>33</v>
      </c>
      <c r="I6" s="19">
        <f>AVERAGEIFS(D:D, E:E, "2018/2019")</f>
        <v>15.965384615384616</v>
      </c>
    </row>
    <row r="7" spans="1:9" x14ac:dyDescent="0.25">
      <c r="A7" s="68">
        <v>42282</v>
      </c>
      <c r="B7" s="1">
        <v>352.5</v>
      </c>
      <c r="C7" s="1">
        <v>332.4</v>
      </c>
      <c r="D7" s="1">
        <v>20.100000000000001</v>
      </c>
      <c r="E7" s="1" t="str">
        <f t="shared" si="0"/>
        <v>2015/2016</v>
      </c>
      <c r="G7" s="18" t="s">
        <v>152</v>
      </c>
      <c r="H7" s="19">
        <f>_xlfn.MAXIFS(D:D, E:E, "2019/2020")</f>
        <v>32</v>
      </c>
      <c r="I7" s="19">
        <f>AVERAGEIFS(D:D, E:E, "2019/2020")</f>
        <v>17.761202185792332</v>
      </c>
    </row>
    <row r="8" spans="1:9" x14ac:dyDescent="0.25">
      <c r="A8" s="68">
        <v>42283</v>
      </c>
      <c r="B8" s="1">
        <v>348.6</v>
      </c>
      <c r="C8" s="1">
        <v>338.2</v>
      </c>
      <c r="D8" s="1">
        <v>10.4</v>
      </c>
      <c r="E8" s="1" t="str">
        <f t="shared" si="0"/>
        <v>2015/2016</v>
      </c>
      <c r="G8" s="18" t="s">
        <v>115</v>
      </c>
      <c r="H8" s="19">
        <f>_xlfn.MAXIFS(D:D, E:E, "2020/2021")</f>
        <v>35.4</v>
      </c>
      <c r="I8" s="19">
        <f>AVERAGEIFS(D:D, E:E, "2020/2021")</f>
        <v>19.056043956043961</v>
      </c>
    </row>
    <row r="9" spans="1:9" x14ac:dyDescent="0.25">
      <c r="A9" s="68">
        <v>42284</v>
      </c>
      <c r="B9" s="1">
        <v>354.1</v>
      </c>
      <c r="C9" s="1">
        <v>346.5</v>
      </c>
      <c r="D9" s="1">
        <v>7.6</v>
      </c>
      <c r="E9" s="1" t="str">
        <f t="shared" si="0"/>
        <v>2015/2016</v>
      </c>
      <c r="G9" s="18" t="s">
        <v>116</v>
      </c>
      <c r="H9" s="19">
        <f>_xlfn.MAXIFS(D:D, E:E, "2021/2022")</f>
        <v>42</v>
      </c>
      <c r="I9" s="19">
        <f>AVERAGEIFS(D:D, E:E, "2021/2022")</f>
        <v>15.889560439560437</v>
      </c>
    </row>
    <row r="10" spans="1:9" x14ac:dyDescent="0.25">
      <c r="A10" s="68">
        <v>42285</v>
      </c>
      <c r="B10" s="1">
        <v>352.2</v>
      </c>
      <c r="C10" s="1">
        <v>333.4</v>
      </c>
      <c r="D10" s="1">
        <v>18.8</v>
      </c>
      <c r="E10" s="1" t="str">
        <f t="shared" si="0"/>
        <v>2015/2016</v>
      </c>
      <c r="G10" s="18" t="s">
        <v>117</v>
      </c>
      <c r="H10" s="19">
        <f>_xlfn.MAXIFS(D:D, E:E, "2022/2023")</f>
        <v>30.7</v>
      </c>
      <c r="I10" s="19">
        <f>AVERAGEIFS(D:D, E:E, "2022/2023")</f>
        <v>15.387362637362635</v>
      </c>
    </row>
    <row r="11" spans="1:9" x14ac:dyDescent="0.25">
      <c r="A11" s="68">
        <v>42286</v>
      </c>
      <c r="B11" s="1">
        <v>347.9</v>
      </c>
      <c r="C11" s="1">
        <v>342.4</v>
      </c>
      <c r="D11" s="1">
        <v>5.5</v>
      </c>
      <c r="E11" s="1" t="str">
        <f t="shared" si="0"/>
        <v>2015/2016</v>
      </c>
      <c r="G11" s="18" t="s">
        <v>111</v>
      </c>
      <c r="H11" s="19">
        <f>_xlfn.MAXIFS(D:D, E:E, "2023/2024")</f>
        <v>28.9</v>
      </c>
      <c r="I11" s="19">
        <f>AVERAGEIFS(D:D, E:E, "2023/2024")</f>
        <v>13.424043715846999</v>
      </c>
    </row>
    <row r="12" spans="1:9" x14ac:dyDescent="0.25">
      <c r="A12" s="68">
        <v>42287</v>
      </c>
      <c r="B12" s="1">
        <v>350.9</v>
      </c>
      <c r="C12" s="1">
        <v>346</v>
      </c>
      <c r="D12" s="1">
        <v>4.9000000000000004</v>
      </c>
      <c r="E12" s="1" t="str">
        <f t="shared" si="0"/>
        <v>2015/2016</v>
      </c>
      <c r="G12" s="18" t="s">
        <v>112</v>
      </c>
      <c r="H12" s="19">
        <f>_xlfn.MAXIFS(D:D, E:E, "2024/2025")</f>
        <v>34.700000000000003</v>
      </c>
      <c r="I12" s="19">
        <f>AVERAGEIFS(D:D, E:E, "2024/2025")</f>
        <v>17.006043956043957</v>
      </c>
    </row>
    <row r="13" spans="1:9" x14ac:dyDescent="0.25">
      <c r="A13" s="68">
        <v>42288</v>
      </c>
      <c r="B13" s="1">
        <v>355.1</v>
      </c>
      <c r="C13" s="1">
        <v>349.6</v>
      </c>
      <c r="D13" s="1">
        <v>5.5</v>
      </c>
      <c r="E13" s="1" t="str">
        <f t="shared" si="0"/>
        <v>2015/2016</v>
      </c>
    </row>
    <row r="14" spans="1:9" x14ac:dyDescent="0.25">
      <c r="A14" s="68">
        <v>42289</v>
      </c>
      <c r="B14" s="1">
        <v>358.8</v>
      </c>
      <c r="C14" s="1">
        <v>351.3</v>
      </c>
      <c r="D14" s="1">
        <v>7.6</v>
      </c>
      <c r="E14" s="1" t="str">
        <f t="shared" si="0"/>
        <v>2015/2016</v>
      </c>
    </row>
    <row r="15" spans="1:9" x14ac:dyDescent="0.25">
      <c r="A15" s="68">
        <v>42290</v>
      </c>
      <c r="B15" s="1">
        <v>356.3</v>
      </c>
      <c r="C15" s="1">
        <v>342.4</v>
      </c>
      <c r="D15" s="1">
        <v>13.9</v>
      </c>
      <c r="E15" s="1" t="str">
        <f t="shared" si="0"/>
        <v>2015/2016</v>
      </c>
    </row>
    <row r="16" spans="1:9" x14ac:dyDescent="0.25">
      <c r="A16" s="68">
        <v>42291</v>
      </c>
      <c r="B16" s="1">
        <v>354.4</v>
      </c>
      <c r="C16" s="1">
        <v>346.9</v>
      </c>
      <c r="D16" s="1">
        <v>7.5</v>
      </c>
      <c r="E16" s="1" t="str">
        <f t="shared" si="0"/>
        <v>2015/2016</v>
      </c>
    </row>
    <row r="17" spans="1:5" x14ac:dyDescent="0.25">
      <c r="A17" s="68">
        <v>42292</v>
      </c>
      <c r="B17" s="1">
        <v>354.4</v>
      </c>
      <c r="C17" s="1">
        <v>340.6</v>
      </c>
      <c r="D17" s="1">
        <v>13.8</v>
      </c>
      <c r="E17" s="1" t="str">
        <f t="shared" si="0"/>
        <v>2015/2016</v>
      </c>
    </row>
    <row r="18" spans="1:5" x14ac:dyDescent="0.25">
      <c r="A18" s="68">
        <v>42293</v>
      </c>
      <c r="B18" s="1">
        <v>351.7</v>
      </c>
      <c r="C18" s="1">
        <v>334.5</v>
      </c>
      <c r="D18" s="1">
        <v>17.100000000000001</v>
      </c>
      <c r="E18" s="1" t="str">
        <f t="shared" si="0"/>
        <v>2015/2016</v>
      </c>
    </row>
    <row r="19" spans="1:5" x14ac:dyDescent="0.25">
      <c r="A19" s="68">
        <v>42294</v>
      </c>
      <c r="B19" s="1">
        <v>351.8</v>
      </c>
      <c r="C19" s="1">
        <v>336.3</v>
      </c>
      <c r="D19" s="1">
        <v>15.5</v>
      </c>
      <c r="E19" s="1" t="str">
        <f t="shared" si="0"/>
        <v>2015/2016</v>
      </c>
    </row>
    <row r="20" spans="1:5" x14ac:dyDescent="0.25">
      <c r="A20" s="68">
        <v>42295</v>
      </c>
      <c r="B20" s="1">
        <v>353</v>
      </c>
      <c r="C20" s="1">
        <v>341.1</v>
      </c>
      <c r="D20" s="1">
        <v>11.9</v>
      </c>
      <c r="E20" s="1" t="str">
        <f t="shared" si="0"/>
        <v>2015/2016</v>
      </c>
    </row>
    <row r="21" spans="1:5" x14ac:dyDescent="0.25">
      <c r="A21" s="68">
        <v>42296</v>
      </c>
      <c r="B21" s="1">
        <v>352.1</v>
      </c>
      <c r="C21" s="1">
        <v>330.8</v>
      </c>
      <c r="D21" s="1">
        <v>21.3</v>
      </c>
      <c r="E21" s="1" t="str">
        <f t="shared" si="0"/>
        <v>2015/2016</v>
      </c>
    </row>
    <row r="22" spans="1:5" x14ac:dyDescent="0.25">
      <c r="A22" s="68">
        <v>42297</v>
      </c>
      <c r="B22" s="1">
        <v>351</v>
      </c>
      <c r="C22" s="1">
        <v>342</v>
      </c>
      <c r="D22" s="1">
        <v>9</v>
      </c>
      <c r="E22" s="1" t="str">
        <f t="shared" si="0"/>
        <v>2015/2016</v>
      </c>
    </row>
    <row r="23" spans="1:5" x14ac:dyDescent="0.25">
      <c r="A23" s="68">
        <v>42298</v>
      </c>
      <c r="B23" s="1">
        <v>350.8</v>
      </c>
      <c r="C23" s="1">
        <v>336.9</v>
      </c>
      <c r="D23" s="1">
        <v>13.9</v>
      </c>
      <c r="E23" s="1" t="str">
        <f t="shared" si="0"/>
        <v>2015/2016</v>
      </c>
    </row>
    <row r="24" spans="1:5" x14ac:dyDescent="0.25">
      <c r="A24" s="68">
        <v>42299</v>
      </c>
      <c r="B24" s="1">
        <v>351.1</v>
      </c>
      <c r="C24" s="1">
        <v>338.7</v>
      </c>
      <c r="D24" s="1">
        <v>12.4</v>
      </c>
      <c r="E24" s="1" t="str">
        <f t="shared" si="0"/>
        <v>2015/2016</v>
      </c>
    </row>
    <row r="25" spans="1:5" x14ac:dyDescent="0.25">
      <c r="A25" s="68">
        <v>42300</v>
      </c>
      <c r="B25" s="1">
        <v>350.5</v>
      </c>
      <c r="C25" s="1">
        <v>341.7</v>
      </c>
      <c r="D25" s="1">
        <v>8.8000000000000007</v>
      </c>
      <c r="E25" s="1" t="str">
        <f t="shared" si="0"/>
        <v>2015/2016</v>
      </c>
    </row>
    <row r="26" spans="1:5" x14ac:dyDescent="0.25">
      <c r="A26" s="68">
        <v>42301</v>
      </c>
      <c r="B26" s="1">
        <v>348.5</v>
      </c>
      <c r="C26" s="1">
        <v>335.8</v>
      </c>
      <c r="D26" s="1">
        <v>12.8</v>
      </c>
      <c r="E26" s="1" t="str">
        <f t="shared" si="0"/>
        <v>2015/2016</v>
      </c>
    </row>
    <row r="27" spans="1:5" x14ac:dyDescent="0.25">
      <c r="A27" s="68">
        <v>42302</v>
      </c>
      <c r="B27" s="1">
        <v>349</v>
      </c>
      <c r="C27" s="1">
        <v>334.7</v>
      </c>
      <c r="D27" s="1">
        <v>14.2</v>
      </c>
      <c r="E27" s="1" t="str">
        <f t="shared" si="0"/>
        <v>2015/2016</v>
      </c>
    </row>
    <row r="28" spans="1:5" x14ac:dyDescent="0.25">
      <c r="A28" s="68">
        <v>42303</v>
      </c>
      <c r="B28" s="1">
        <v>348</v>
      </c>
      <c r="C28" s="1">
        <v>337.4</v>
      </c>
      <c r="D28" s="1">
        <v>10.5</v>
      </c>
      <c r="E28" s="1" t="str">
        <f t="shared" si="0"/>
        <v>2015/2016</v>
      </c>
    </row>
    <row r="29" spans="1:5" x14ac:dyDescent="0.25">
      <c r="A29" s="68">
        <v>42304</v>
      </c>
      <c r="B29" s="1">
        <v>347.3</v>
      </c>
      <c r="C29" s="1">
        <v>341.8</v>
      </c>
      <c r="D29" s="1">
        <v>5.5</v>
      </c>
      <c r="E29" s="1" t="str">
        <f t="shared" si="0"/>
        <v>2015/2016</v>
      </c>
    </row>
    <row r="30" spans="1:5" x14ac:dyDescent="0.25">
      <c r="A30" s="68">
        <v>42305</v>
      </c>
      <c r="B30" s="1">
        <v>346.6</v>
      </c>
      <c r="C30" s="1">
        <v>338.6</v>
      </c>
      <c r="D30" s="1">
        <v>8</v>
      </c>
      <c r="E30" s="1" t="str">
        <f t="shared" si="0"/>
        <v>2015/2016</v>
      </c>
    </row>
    <row r="31" spans="1:5" x14ac:dyDescent="0.25">
      <c r="A31" s="68">
        <v>42306</v>
      </c>
      <c r="B31" s="1">
        <v>347.5</v>
      </c>
      <c r="C31" s="1">
        <v>335</v>
      </c>
      <c r="D31" s="1">
        <v>12.5</v>
      </c>
      <c r="E31" s="1" t="str">
        <f t="shared" si="0"/>
        <v>2015/2016</v>
      </c>
    </row>
    <row r="32" spans="1:5" x14ac:dyDescent="0.25">
      <c r="A32" s="68">
        <v>42307</v>
      </c>
      <c r="B32" s="1">
        <v>346.9</v>
      </c>
      <c r="C32" s="1">
        <v>339.4</v>
      </c>
      <c r="D32" s="1">
        <v>7.5</v>
      </c>
      <c r="E32" s="1" t="str">
        <f t="shared" si="0"/>
        <v>2015/2016</v>
      </c>
    </row>
    <row r="33" spans="1:5" x14ac:dyDescent="0.25">
      <c r="A33" s="68">
        <v>42308</v>
      </c>
      <c r="B33" s="1">
        <v>345.1</v>
      </c>
      <c r="C33" s="1">
        <v>336.9</v>
      </c>
      <c r="D33" s="1">
        <v>8.1999999999999993</v>
      </c>
      <c r="E33" s="1" t="str">
        <f t="shared" si="0"/>
        <v>2015/2016</v>
      </c>
    </row>
    <row r="34" spans="1:5" x14ac:dyDescent="0.25">
      <c r="A34" s="68">
        <v>42309</v>
      </c>
      <c r="B34" s="1">
        <v>344.4</v>
      </c>
      <c r="C34" s="1">
        <v>338.4</v>
      </c>
      <c r="D34" s="1">
        <v>5.9</v>
      </c>
      <c r="E34" s="1" t="str">
        <f t="shared" si="0"/>
        <v>2015/2016</v>
      </c>
    </row>
    <row r="35" spans="1:5" x14ac:dyDescent="0.25">
      <c r="A35" s="68">
        <v>42310</v>
      </c>
      <c r="B35" s="1">
        <v>346.6</v>
      </c>
      <c r="C35" s="1">
        <v>332.8</v>
      </c>
      <c r="D35" s="1">
        <v>13.9</v>
      </c>
      <c r="E35" s="1" t="str">
        <f t="shared" si="0"/>
        <v>2015/2016</v>
      </c>
    </row>
    <row r="36" spans="1:5" x14ac:dyDescent="0.25">
      <c r="A36" s="68">
        <v>42311</v>
      </c>
      <c r="B36" s="1">
        <v>348.7</v>
      </c>
      <c r="C36" s="1">
        <v>330.3</v>
      </c>
      <c r="D36" s="1">
        <v>18.5</v>
      </c>
      <c r="E36" s="1" t="str">
        <f t="shared" si="0"/>
        <v>2015/2016</v>
      </c>
    </row>
    <row r="37" spans="1:5" x14ac:dyDescent="0.25">
      <c r="A37" s="68">
        <v>42312</v>
      </c>
      <c r="B37" s="1">
        <v>345.5</v>
      </c>
      <c r="C37" s="1">
        <v>330</v>
      </c>
      <c r="D37" s="1">
        <v>15.5</v>
      </c>
      <c r="E37" s="1" t="str">
        <f t="shared" si="0"/>
        <v>2015/2016</v>
      </c>
    </row>
    <row r="38" spans="1:5" x14ac:dyDescent="0.25">
      <c r="A38" s="68">
        <v>42313</v>
      </c>
      <c r="B38" s="1">
        <v>348.5</v>
      </c>
      <c r="C38" s="1">
        <v>339.1</v>
      </c>
      <c r="D38" s="1">
        <v>9.4</v>
      </c>
      <c r="E38" s="1" t="str">
        <f t="shared" si="0"/>
        <v>2015/2016</v>
      </c>
    </row>
    <row r="39" spans="1:5" x14ac:dyDescent="0.25">
      <c r="A39" s="68">
        <v>42314</v>
      </c>
      <c r="B39" s="1">
        <v>349.8</v>
      </c>
      <c r="C39" s="1">
        <v>336.2</v>
      </c>
      <c r="D39" s="1">
        <v>13.6</v>
      </c>
      <c r="E39" s="1" t="str">
        <f t="shared" si="0"/>
        <v>2015/2016</v>
      </c>
    </row>
    <row r="40" spans="1:5" x14ac:dyDescent="0.25">
      <c r="A40" s="68">
        <v>42315</v>
      </c>
      <c r="B40" s="1">
        <v>350.8</v>
      </c>
      <c r="C40" s="1">
        <v>337.3</v>
      </c>
      <c r="D40" s="1">
        <v>13.5</v>
      </c>
      <c r="E40" s="1" t="str">
        <f t="shared" si="0"/>
        <v>2015/2016</v>
      </c>
    </row>
    <row r="41" spans="1:5" x14ac:dyDescent="0.25">
      <c r="A41" s="68">
        <v>42316</v>
      </c>
      <c r="B41" s="1">
        <v>350</v>
      </c>
      <c r="C41" s="1">
        <v>341.4</v>
      </c>
      <c r="D41" s="1">
        <v>8.6</v>
      </c>
      <c r="E41" s="1" t="str">
        <f t="shared" si="0"/>
        <v>2015/2016</v>
      </c>
    </row>
    <row r="42" spans="1:5" x14ac:dyDescent="0.25">
      <c r="A42" s="68">
        <v>42317</v>
      </c>
      <c r="B42" s="1">
        <v>348.8</v>
      </c>
      <c r="C42" s="1">
        <v>337.8</v>
      </c>
      <c r="D42" s="1">
        <v>11</v>
      </c>
      <c r="E42" s="1" t="str">
        <f t="shared" si="0"/>
        <v>2015/2016</v>
      </c>
    </row>
    <row r="43" spans="1:5" x14ac:dyDescent="0.25">
      <c r="A43" s="68">
        <v>42318</v>
      </c>
      <c r="B43" s="1">
        <v>349.7</v>
      </c>
      <c r="C43" s="1">
        <v>341.9</v>
      </c>
      <c r="D43" s="1">
        <v>7.8</v>
      </c>
      <c r="E43" s="1" t="str">
        <f t="shared" si="0"/>
        <v>2015/2016</v>
      </c>
    </row>
    <row r="44" spans="1:5" x14ac:dyDescent="0.25">
      <c r="A44" s="68">
        <v>42319</v>
      </c>
      <c r="B44" s="1">
        <v>352.3</v>
      </c>
      <c r="C44" s="1">
        <v>344.2</v>
      </c>
      <c r="D44" s="1">
        <v>8.1</v>
      </c>
      <c r="E44" s="1" t="str">
        <f t="shared" si="0"/>
        <v>2015/2016</v>
      </c>
    </row>
    <row r="45" spans="1:5" x14ac:dyDescent="0.25">
      <c r="A45" s="68">
        <v>42320</v>
      </c>
      <c r="B45" s="1">
        <v>348.4</v>
      </c>
      <c r="C45" s="1">
        <v>332.3</v>
      </c>
      <c r="D45" s="1">
        <v>16.100000000000001</v>
      </c>
      <c r="E45" s="1" t="str">
        <f t="shared" si="0"/>
        <v>2015/2016</v>
      </c>
    </row>
    <row r="46" spans="1:5" x14ac:dyDescent="0.25">
      <c r="A46" s="68">
        <v>42321</v>
      </c>
      <c r="B46" s="1">
        <v>347.7</v>
      </c>
      <c r="C46" s="1">
        <v>330.4</v>
      </c>
      <c r="D46" s="1">
        <v>17.3</v>
      </c>
      <c r="E46" s="1" t="str">
        <f t="shared" si="0"/>
        <v>2015/2016</v>
      </c>
    </row>
    <row r="47" spans="1:5" x14ac:dyDescent="0.25">
      <c r="A47" s="68">
        <v>42322</v>
      </c>
      <c r="B47" s="1">
        <v>345.1</v>
      </c>
      <c r="C47" s="1">
        <v>328.4</v>
      </c>
      <c r="D47" s="1">
        <v>16.7</v>
      </c>
      <c r="E47" s="1" t="str">
        <f t="shared" si="0"/>
        <v>2015/2016</v>
      </c>
    </row>
    <row r="48" spans="1:5" x14ac:dyDescent="0.25">
      <c r="A48" s="68">
        <v>42323</v>
      </c>
      <c r="B48" s="1">
        <v>348.6</v>
      </c>
      <c r="C48" s="1">
        <v>344.4</v>
      </c>
      <c r="D48" s="1">
        <v>4.2</v>
      </c>
      <c r="E48" s="1" t="str">
        <f t="shared" si="0"/>
        <v>2015/2016</v>
      </c>
    </row>
    <row r="49" spans="1:5" x14ac:dyDescent="0.25">
      <c r="A49" s="68">
        <v>42324</v>
      </c>
      <c r="B49" s="1">
        <v>346.3</v>
      </c>
      <c r="C49" s="1">
        <v>333.4</v>
      </c>
      <c r="D49" s="1">
        <v>12.9</v>
      </c>
      <c r="E49" s="1" t="str">
        <f t="shared" si="0"/>
        <v>2015/2016</v>
      </c>
    </row>
    <row r="50" spans="1:5" x14ac:dyDescent="0.25">
      <c r="A50" s="68">
        <v>42325</v>
      </c>
      <c r="B50" s="1">
        <v>347.3</v>
      </c>
      <c r="C50" s="1">
        <v>329.6</v>
      </c>
      <c r="D50" s="1">
        <v>17.7</v>
      </c>
      <c r="E50" s="1" t="str">
        <f t="shared" si="0"/>
        <v>2015/2016</v>
      </c>
    </row>
    <row r="51" spans="1:5" x14ac:dyDescent="0.25">
      <c r="A51" s="68">
        <v>42326</v>
      </c>
      <c r="B51" s="1">
        <v>349.5</v>
      </c>
      <c r="C51" s="1">
        <v>327</v>
      </c>
      <c r="D51" s="1">
        <v>22.5</v>
      </c>
      <c r="E51" s="1" t="str">
        <f t="shared" si="0"/>
        <v>2015/2016</v>
      </c>
    </row>
    <row r="52" spans="1:5" x14ac:dyDescent="0.25">
      <c r="A52" s="68">
        <v>42327</v>
      </c>
      <c r="B52" s="1">
        <v>354.1</v>
      </c>
      <c r="C52" s="1">
        <v>337.5</v>
      </c>
      <c r="D52" s="1">
        <v>16.600000000000001</v>
      </c>
      <c r="E52" s="1" t="str">
        <f t="shared" si="0"/>
        <v>2015/2016</v>
      </c>
    </row>
    <row r="53" spans="1:5" x14ac:dyDescent="0.25">
      <c r="A53" s="68">
        <v>42328</v>
      </c>
      <c r="B53" s="1">
        <v>353</v>
      </c>
      <c r="C53" s="1">
        <v>341.1</v>
      </c>
      <c r="D53" s="1">
        <v>11.9</v>
      </c>
      <c r="E53" s="1" t="str">
        <f t="shared" si="0"/>
        <v>2015/2016</v>
      </c>
    </row>
    <row r="54" spans="1:5" x14ac:dyDescent="0.25">
      <c r="A54" s="68">
        <v>42329</v>
      </c>
      <c r="B54" s="1">
        <v>354.6</v>
      </c>
      <c r="C54" s="1">
        <v>343.7</v>
      </c>
      <c r="D54" s="1">
        <v>10.9</v>
      </c>
      <c r="E54" s="1" t="str">
        <f t="shared" si="0"/>
        <v>2015/2016</v>
      </c>
    </row>
    <row r="55" spans="1:5" x14ac:dyDescent="0.25">
      <c r="A55" s="68">
        <v>42330</v>
      </c>
      <c r="B55" s="1">
        <v>348</v>
      </c>
      <c r="C55" s="1">
        <v>332.8</v>
      </c>
      <c r="D55" s="1">
        <v>15.2</v>
      </c>
      <c r="E55" s="1" t="str">
        <f t="shared" si="0"/>
        <v>2015/2016</v>
      </c>
    </row>
    <row r="56" spans="1:5" x14ac:dyDescent="0.25">
      <c r="A56" s="68">
        <v>42331</v>
      </c>
      <c r="B56" s="1">
        <v>351.2</v>
      </c>
      <c r="C56" s="1">
        <v>327.39999999999998</v>
      </c>
      <c r="D56" s="1">
        <v>23.8</v>
      </c>
      <c r="E56" s="1" t="str">
        <f t="shared" si="0"/>
        <v>2015/2016</v>
      </c>
    </row>
    <row r="57" spans="1:5" x14ac:dyDescent="0.25">
      <c r="A57" s="68">
        <v>42332</v>
      </c>
      <c r="B57" s="1">
        <v>352.9</v>
      </c>
      <c r="C57" s="1">
        <v>338.2</v>
      </c>
      <c r="D57" s="1">
        <v>14.7</v>
      </c>
      <c r="E57" s="1" t="str">
        <f t="shared" si="0"/>
        <v>2015/2016</v>
      </c>
    </row>
    <row r="58" spans="1:5" x14ac:dyDescent="0.25">
      <c r="A58" s="68">
        <v>42333</v>
      </c>
      <c r="B58" s="1">
        <v>354</v>
      </c>
      <c r="C58" s="1">
        <v>340.8</v>
      </c>
      <c r="D58" s="1">
        <v>13.2</v>
      </c>
      <c r="E58" s="1" t="str">
        <f t="shared" si="0"/>
        <v>2015/2016</v>
      </c>
    </row>
    <row r="59" spans="1:5" x14ac:dyDescent="0.25">
      <c r="A59" s="68">
        <v>42334</v>
      </c>
      <c r="B59" s="1">
        <v>351.3</v>
      </c>
      <c r="C59" s="1">
        <v>329.5</v>
      </c>
      <c r="D59" s="1">
        <v>21.8</v>
      </c>
      <c r="E59" s="1" t="str">
        <f t="shared" si="0"/>
        <v>2015/2016</v>
      </c>
    </row>
    <row r="60" spans="1:5" x14ac:dyDescent="0.25">
      <c r="A60" s="68">
        <v>42335</v>
      </c>
      <c r="B60" s="1">
        <v>351.8</v>
      </c>
      <c r="C60" s="1">
        <v>339.2</v>
      </c>
      <c r="D60" s="1">
        <v>12.6</v>
      </c>
      <c r="E60" s="1" t="str">
        <f t="shared" si="0"/>
        <v>2015/2016</v>
      </c>
    </row>
    <row r="61" spans="1:5" x14ac:dyDescent="0.25">
      <c r="A61" s="68">
        <v>42336</v>
      </c>
      <c r="B61" s="1">
        <v>353.2</v>
      </c>
      <c r="C61" s="1">
        <v>328.4</v>
      </c>
      <c r="D61" s="1">
        <v>24.9</v>
      </c>
      <c r="E61" s="1" t="str">
        <f t="shared" si="0"/>
        <v>2015/2016</v>
      </c>
    </row>
    <row r="62" spans="1:5" x14ac:dyDescent="0.25">
      <c r="A62" s="68">
        <v>42337</v>
      </c>
      <c r="B62" s="1">
        <v>353.8</v>
      </c>
      <c r="C62" s="1">
        <v>337.4</v>
      </c>
      <c r="D62" s="1">
        <v>16.399999999999999</v>
      </c>
      <c r="E62" s="1" t="str">
        <f t="shared" si="0"/>
        <v>2015/2016</v>
      </c>
    </row>
    <row r="63" spans="1:5" x14ac:dyDescent="0.25">
      <c r="A63" s="68">
        <v>42338</v>
      </c>
      <c r="B63" s="1">
        <v>350.1</v>
      </c>
      <c r="C63" s="1">
        <v>321.8</v>
      </c>
      <c r="D63" s="1">
        <v>28.4</v>
      </c>
      <c r="E63" s="1" t="str">
        <f t="shared" si="0"/>
        <v>2015/2016</v>
      </c>
    </row>
    <row r="64" spans="1:5" x14ac:dyDescent="0.25">
      <c r="A64" s="68">
        <v>42339</v>
      </c>
      <c r="B64" s="1">
        <v>350.2</v>
      </c>
      <c r="C64" s="1">
        <v>331.5</v>
      </c>
      <c r="D64" s="1">
        <v>18.7</v>
      </c>
      <c r="E64" s="1" t="str">
        <f t="shared" si="0"/>
        <v>2015/2016</v>
      </c>
    </row>
    <row r="65" spans="1:5" x14ac:dyDescent="0.25">
      <c r="A65" s="68">
        <v>42340</v>
      </c>
      <c r="B65" s="1">
        <v>353.8</v>
      </c>
      <c r="C65" s="1">
        <v>338.9</v>
      </c>
      <c r="D65" s="1">
        <v>14.9</v>
      </c>
      <c r="E65" s="1" t="str">
        <f t="shared" si="0"/>
        <v>2015/2016</v>
      </c>
    </row>
    <row r="66" spans="1:5" x14ac:dyDescent="0.25">
      <c r="A66" s="68">
        <v>42341</v>
      </c>
      <c r="B66" s="1">
        <v>356.1</v>
      </c>
      <c r="C66" s="1">
        <v>342.1</v>
      </c>
      <c r="D66" s="1">
        <v>13.9</v>
      </c>
      <c r="E66" s="1" t="str">
        <f t="shared" si="0"/>
        <v>2015/2016</v>
      </c>
    </row>
    <row r="67" spans="1:5" x14ac:dyDescent="0.25">
      <c r="A67" s="68">
        <v>42342</v>
      </c>
      <c r="B67" s="1">
        <v>356.3</v>
      </c>
      <c r="C67" s="1">
        <v>336.2</v>
      </c>
      <c r="D67" s="1">
        <v>20.2</v>
      </c>
      <c r="E67" s="1" t="str">
        <f t="shared" ref="E67:E130" si="1">IF(MONTH(A67)&gt;=10, YEAR(A67)&amp;"/"&amp;YEAR(A67)+1, YEAR(A67)-1&amp;"/"&amp;YEAR(A67))</f>
        <v>2015/2016</v>
      </c>
    </row>
    <row r="68" spans="1:5" x14ac:dyDescent="0.25">
      <c r="A68" s="68">
        <v>42343</v>
      </c>
      <c r="B68" s="1">
        <v>356.6</v>
      </c>
      <c r="C68" s="1">
        <v>346.7</v>
      </c>
      <c r="D68" s="1">
        <v>9.9</v>
      </c>
      <c r="E68" s="1" t="str">
        <f t="shared" si="1"/>
        <v>2015/2016</v>
      </c>
    </row>
    <row r="69" spans="1:5" x14ac:dyDescent="0.25">
      <c r="A69" s="68">
        <v>42344</v>
      </c>
      <c r="B69" s="1">
        <v>359.4</v>
      </c>
      <c r="C69" s="1">
        <v>350</v>
      </c>
      <c r="D69" s="1">
        <v>9.4</v>
      </c>
      <c r="E69" s="1" t="str">
        <f t="shared" si="1"/>
        <v>2015/2016</v>
      </c>
    </row>
    <row r="70" spans="1:5" x14ac:dyDescent="0.25">
      <c r="A70" s="68">
        <v>42345</v>
      </c>
      <c r="B70" s="1">
        <v>360.3</v>
      </c>
      <c r="C70" s="1">
        <v>348.7</v>
      </c>
      <c r="D70" s="1">
        <v>11.6</v>
      </c>
      <c r="E70" s="1" t="str">
        <f t="shared" si="1"/>
        <v>2015/2016</v>
      </c>
    </row>
    <row r="71" spans="1:5" x14ac:dyDescent="0.25">
      <c r="A71" s="68">
        <v>42346</v>
      </c>
      <c r="B71" s="1">
        <v>357.7</v>
      </c>
      <c r="C71" s="1">
        <v>349.1</v>
      </c>
      <c r="D71" s="1">
        <v>8.6</v>
      </c>
      <c r="E71" s="1" t="str">
        <f t="shared" si="1"/>
        <v>2015/2016</v>
      </c>
    </row>
    <row r="72" spans="1:5" x14ac:dyDescent="0.25">
      <c r="A72" s="68">
        <v>42347</v>
      </c>
      <c r="B72" s="1">
        <v>357.2</v>
      </c>
      <c r="C72" s="1">
        <v>340.1</v>
      </c>
      <c r="D72" s="1">
        <v>17.2</v>
      </c>
      <c r="E72" s="1" t="str">
        <f t="shared" si="1"/>
        <v>2015/2016</v>
      </c>
    </row>
    <row r="73" spans="1:5" x14ac:dyDescent="0.25">
      <c r="A73" s="68">
        <v>42348</v>
      </c>
      <c r="B73" s="1">
        <v>356.6</v>
      </c>
      <c r="C73" s="1">
        <v>344.1</v>
      </c>
      <c r="D73" s="1">
        <v>12.5</v>
      </c>
      <c r="E73" s="1" t="str">
        <f t="shared" si="1"/>
        <v>2015/2016</v>
      </c>
    </row>
    <row r="74" spans="1:5" x14ac:dyDescent="0.25">
      <c r="A74" s="68">
        <v>42349</v>
      </c>
      <c r="B74" s="1">
        <v>359.6</v>
      </c>
      <c r="C74" s="1">
        <v>345.7</v>
      </c>
      <c r="D74" s="1">
        <v>13.9</v>
      </c>
      <c r="E74" s="1" t="str">
        <f t="shared" si="1"/>
        <v>2015/2016</v>
      </c>
    </row>
    <row r="75" spans="1:5" x14ac:dyDescent="0.25">
      <c r="A75" s="68">
        <v>42350</v>
      </c>
      <c r="B75" s="1">
        <v>363</v>
      </c>
      <c r="C75" s="1">
        <v>349</v>
      </c>
      <c r="D75" s="1">
        <v>14</v>
      </c>
      <c r="E75" s="1" t="str">
        <f t="shared" si="1"/>
        <v>2015/2016</v>
      </c>
    </row>
    <row r="76" spans="1:5" x14ac:dyDescent="0.25">
      <c r="A76" s="68">
        <v>42351</v>
      </c>
      <c r="B76" s="1">
        <v>363.9</v>
      </c>
      <c r="C76" s="1">
        <v>345.9</v>
      </c>
      <c r="D76" s="1">
        <v>18</v>
      </c>
      <c r="E76" s="1" t="str">
        <f t="shared" si="1"/>
        <v>2015/2016</v>
      </c>
    </row>
    <row r="77" spans="1:5" x14ac:dyDescent="0.25">
      <c r="A77" s="68">
        <v>42352</v>
      </c>
      <c r="B77" s="1">
        <v>361.3</v>
      </c>
      <c r="C77" s="1">
        <v>338.9</v>
      </c>
      <c r="D77" s="1">
        <v>22.5</v>
      </c>
      <c r="E77" s="1" t="str">
        <f t="shared" si="1"/>
        <v>2015/2016</v>
      </c>
    </row>
    <row r="78" spans="1:5" x14ac:dyDescent="0.25">
      <c r="A78" s="68">
        <v>42353</v>
      </c>
      <c r="B78" s="1">
        <v>359.8</v>
      </c>
      <c r="C78" s="1">
        <v>338.8</v>
      </c>
      <c r="D78" s="1">
        <v>21</v>
      </c>
      <c r="E78" s="1" t="str">
        <f t="shared" si="1"/>
        <v>2015/2016</v>
      </c>
    </row>
    <row r="79" spans="1:5" x14ac:dyDescent="0.25">
      <c r="A79" s="68">
        <v>42354</v>
      </c>
      <c r="B79" s="1">
        <v>358.2</v>
      </c>
      <c r="C79" s="1">
        <v>338.9</v>
      </c>
      <c r="D79" s="1">
        <v>19.2</v>
      </c>
      <c r="E79" s="1" t="str">
        <f t="shared" si="1"/>
        <v>2015/2016</v>
      </c>
    </row>
    <row r="80" spans="1:5" x14ac:dyDescent="0.25">
      <c r="A80" s="68">
        <v>42355</v>
      </c>
      <c r="B80" s="1">
        <v>362.8</v>
      </c>
      <c r="C80" s="1">
        <v>349.8</v>
      </c>
      <c r="D80" s="1">
        <v>13</v>
      </c>
      <c r="E80" s="1" t="str">
        <f t="shared" si="1"/>
        <v>2015/2016</v>
      </c>
    </row>
    <row r="81" spans="1:5" x14ac:dyDescent="0.25">
      <c r="A81" s="68">
        <v>42356</v>
      </c>
      <c r="B81" s="1">
        <v>358.4</v>
      </c>
      <c r="C81" s="1">
        <v>344</v>
      </c>
      <c r="D81" s="1">
        <v>14.3</v>
      </c>
      <c r="E81" s="1" t="str">
        <f t="shared" si="1"/>
        <v>2015/2016</v>
      </c>
    </row>
    <row r="82" spans="1:5" x14ac:dyDescent="0.25">
      <c r="A82" s="68">
        <v>42357</v>
      </c>
      <c r="B82" s="1">
        <v>362.9</v>
      </c>
      <c r="C82" s="1">
        <v>348.5</v>
      </c>
      <c r="D82" s="1">
        <v>14.4</v>
      </c>
      <c r="E82" s="1" t="str">
        <f t="shared" si="1"/>
        <v>2015/2016</v>
      </c>
    </row>
    <row r="83" spans="1:5" x14ac:dyDescent="0.25">
      <c r="A83" s="68">
        <v>42358</v>
      </c>
      <c r="B83" s="1">
        <v>363.1</v>
      </c>
      <c r="C83" s="1">
        <v>351.5</v>
      </c>
      <c r="D83" s="1">
        <v>11.6</v>
      </c>
      <c r="E83" s="1" t="str">
        <f t="shared" si="1"/>
        <v>2015/2016</v>
      </c>
    </row>
    <row r="84" spans="1:5" x14ac:dyDescent="0.25">
      <c r="A84" s="68">
        <v>42359</v>
      </c>
      <c r="B84" s="1">
        <v>356.1</v>
      </c>
      <c r="C84" s="1">
        <v>329.6</v>
      </c>
      <c r="D84" s="1">
        <v>26.5</v>
      </c>
      <c r="E84" s="1" t="str">
        <f t="shared" si="1"/>
        <v>2015/2016</v>
      </c>
    </row>
    <row r="85" spans="1:5" x14ac:dyDescent="0.25">
      <c r="A85" s="68">
        <v>42360</v>
      </c>
      <c r="B85" s="1">
        <v>356.4</v>
      </c>
      <c r="C85" s="1">
        <v>343.1</v>
      </c>
      <c r="D85" s="1">
        <v>13.3</v>
      </c>
      <c r="E85" s="1" t="str">
        <f t="shared" si="1"/>
        <v>2015/2016</v>
      </c>
    </row>
    <row r="86" spans="1:5" x14ac:dyDescent="0.25">
      <c r="A86" s="68">
        <v>42361</v>
      </c>
      <c r="B86" s="1">
        <v>355.5</v>
      </c>
      <c r="C86" s="1">
        <v>341.9</v>
      </c>
      <c r="D86" s="1">
        <v>13.6</v>
      </c>
      <c r="E86" s="1" t="str">
        <f t="shared" si="1"/>
        <v>2015/2016</v>
      </c>
    </row>
    <row r="87" spans="1:5" x14ac:dyDescent="0.25">
      <c r="A87" s="68">
        <v>42362</v>
      </c>
      <c r="B87" s="1">
        <v>355.9</v>
      </c>
      <c r="C87" s="1">
        <v>346</v>
      </c>
      <c r="D87" s="1">
        <v>9.9</v>
      </c>
      <c r="E87" s="1" t="str">
        <f t="shared" si="1"/>
        <v>2015/2016</v>
      </c>
    </row>
    <row r="88" spans="1:5" x14ac:dyDescent="0.25">
      <c r="A88" s="68">
        <v>42363</v>
      </c>
      <c r="B88" s="1">
        <v>355.6</v>
      </c>
      <c r="C88" s="1">
        <v>336.6</v>
      </c>
      <c r="D88" s="1">
        <v>19</v>
      </c>
      <c r="E88" s="1" t="str">
        <f t="shared" si="1"/>
        <v>2015/2016</v>
      </c>
    </row>
    <row r="89" spans="1:5" x14ac:dyDescent="0.25">
      <c r="A89" s="68">
        <v>42364</v>
      </c>
      <c r="B89" s="1">
        <v>358.1</v>
      </c>
      <c r="C89" s="1">
        <v>355.1</v>
      </c>
      <c r="D89" s="1">
        <v>3</v>
      </c>
      <c r="E89" s="1" t="str">
        <f t="shared" si="1"/>
        <v>2015/2016</v>
      </c>
    </row>
    <row r="90" spans="1:5" x14ac:dyDescent="0.25">
      <c r="A90" s="68">
        <v>42365</v>
      </c>
      <c r="B90" s="1">
        <v>361.6</v>
      </c>
      <c r="C90" s="1">
        <v>350.3</v>
      </c>
      <c r="D90" s="1">
        <v>11.3</v>
      </c>
      <c r="E90" s="1" t="str">
        <f t="shared" si="1"/>
        <v>2015/2016</v>
      </c>
    </row>
    <row r="91" spans="1:5" x14ac:dyDescent="0.25">
      <c r="A91" s="68">
        <v>42366</v>
      </c>
      <c r="B91" s="1">
        <v>362.2</v>
      </c>
      <c r="C91" s="1">
        <v>354</v>
      </c>
      <c r="D91" s="1">
        <v>8.1999999999999993</v>
      </c>
      <c r="E91" s="1" t="str">
        <f t="shared" si="1"/>
        <v>2015/2016</v>
      </c>
    </row>
    <row r="92" spans="1:5" x14ac:dyDescent="0.25">
      <c r="A92" s="68">
        <v>42367</v>
      </c>
      <c r="B92" s="1">
        <v>358.7</v>
      </c>
      <c r="C92" s="1">
        <v>349.3</v>
      </c>
      <c r="D92" s="1">
        <v>9.4</v>
      </c>
      <c r="E92" s="1" t="str">
        <f t="shared" si="1"/>
        <v>2015/2016</v>
      </c>
    </row>
    <row r="93" spans="1:5" x14ac:dyDescent="0.25">
      <c r="A93" s="68">
        <v>42368</v>
      </c>
      <c r="B93" s="1">
        <v>361.2</v>
      </c>
      <c r="C93" s="1">
        <v>341.6</v>
      </c>
      <c r="D93" s="1">
        <v>19.5</v>
      </c>
      <c r="E93" s="1" t="str">
        <f t="shared" si="1"/>
        <v>2015/2016</v>
      </c>
    </row>
    <row r="94" spans="1:5" x14ac:dyDescent="0.25">
      <c r="A94" s="68">
        <v>42369</v>
      </c>
      <c r="B94" s="1">
        <v>359.5</v>
      </c>
      <c r="C94" s="1">
        <v>352.7</v>
      </c>
      <c r="D94" s="1">
        <v>6.7</v>
      </c>
      <c r="E94" s="1" t="str">
        <f t="shared" si="1"/>
        <v>2015/2016</v>
      </c>
    </row>
    <row r="95" spans="1:5" x14ac:dyDescent="0.25">
      <c r="A95" s="68">
        <v>42370</v>
      </c>
      <c r="B95" s="1">
        <v>359.9</v>
      </c>
      <c r="C95" s="1">
        <v>351.1</v>
      </c>
      <c r="D95" s="1">
        <v>8.8000000000000007</v>
      </c>
      <c r="E95" s="1" t="str">
        <f t="shared" si="1"/>
        <v>2015/2016</v>
      </c>
    </row>
    <row r="96" spans="1:5" x14ac:dyDescent="0.25">
      <c r="A96" s="68">
        <v>42371</v>
      </c>
      <c r="B96" s="1">
        <v>363.3</v>
      </c>
      <c r="C96" s="1">
        <v>351.7</v>
      </c>
      <c r="D96" s="1">
        <v>11.6</v>
      </c>
      <c r="E96" s="1" t="str">
        <f t="shared" si="1"/>
        <v>2015/2016</v>
      </c>
    </row>
    <row r="97" spans="1:5" x14ac:dyDescent="0.25">
      <c r="A97" s="68">
        <v>42372</v>
      </c>
      <c r="B97" s="1">
        <v>367.2</v>
      </c>
      <c r="C97" s="1">
        <v>352.5</v>
      </c>
      <c r="D97" s="1">
        <v>14.7</v>
      </c>
      <c r="E97" s="1" t="str">
        <f t="shared" si="1"/>
        <v>2015/2016</v>
      </c>
    </row>
    <row r="98" spans="1:5" x14ac:dyDescent="0.25">
      <c r="A98" s="68">
        <v>42373</v>
      </c>
      <c r="B98" s="1">
        <v>358.1</v>
      </c>
      <c r="C98" s="1">
        <v>342.4</v>
      </c>
      <c r="D98" s="1">
        <v>15.7</v>
      </c>
      <c r="E98" s="1" t="str">
        <f t="shared" si="1"/>
        <v>2015/2016</v>
      </c>
    </row>
    <row r="99" spans="1:5" x14ac:dyDescent="0.25">
      <c r="A99" s="68">
        <v>42374</v>
      </c>
      <c r="B99" s="1">
        <v>356.9</v>
      </c>
      <c r="C99" s="1">
        <v>348.9</v>
      </c>
      <c r="D99" s="1">
        <v>8</v>
      </c>
      <c r="E99" s="1" t="str">
        <f t="shared" si="1"/>
        <v>2015/2016</v>
      </c>
    </row>
    <row r="100" spans="1:5" x14ac:dyDescent="0.25">
      <c r="A100" s="68">
        <v>42375</v>
      </c>
      <c r="B100" s="1">
        <v>357.7</v>
      </c>
      <c r="C100" s="1">
        <v>343.2</v>
      </c>
      <c r="D100" s="1">
        <v>14.4</v>
      </c>
      <c r="E100" s="1" t="str">
        <f t="shared" si="1"/>
        <v>2015/2016</v>
      </c>
    </row>
    <row r="101" spans="1:5" x14ac:dyDescent="0.25">
      <c r="A101" s="68">
        <v>42376</v>
      </c>
      <c r="B101" s="1">
        <v>360.7</v>
      </c>
      <c r="C101" s="1">
        <v>350.8</v>
      </c>
      <c r="D101" s="1">
        <v>10</v>
      </c>
      <c r="E101" s="1" t="str">
        <f t="shared" si="1"/>
        <v>2015/2016</v>
      </c>
    </row>
    <row r="102" spans="1:5" x14ac:dyDescent="0.25">
      <c r="A102" s="68">
        <v>42377</v>
      </c>
      <c r="B102" s="1">
        <v>355.1</v>
      </c>
      <c r="C102" s="1">
        <v>337.7</v>
      </c>
      <c r="D102" s="1">
        <v>17.5</v>
      </c>
      <c r="E102" s="1" t="str">
        <f t="shared" si="1"/>
        <v>2015/2016</v>
      </c>
    </row>
    <row r="103" spans="1:5" x14ac:dyDescent="0.25">
      <c r="A103" s="68">
        <v>42378</v>
      </c>
      <c r="B103" s="1">
        <v>356.1</v>
      </c>
      <c r="C103" s="1">
        <v>346.1</v>
      </c>
      <c r="D103" s="1">
        <v>10</v>
      </c>
      <c r="E103" s="1" t="str">
        <f t="shared" si="1"/>
        <v>2015/2016</v>
      </c>
    </row>
    <row r="104" spans="1:5" x14ac:dyDescent="0.25">
      <c r="A104" s="68">
        <v>42379</v>
      </c>
      <c r="B104" s="1">
        <v>361.2</v>
      </c>
      <c r="C104" s="1">
        <v>343.4</v>
      </c>
      <c r="D104" s="1">
        <v>17.8</v>
      </c>
      <c r="E104" s="1" t="str">
        <f t="shared" si="1"/>
        <v>2015/2016</v>
      </c>
    </row>
    <row r="105" spans="1:5" x14ac:dyDescent="0.25">
      <c r="A105" s="68">
        <v>42380</v>
      </c>
      <c r="B105" s="1">
        <v>359.2</v>
      </c>
      <c r="C105" s="1">
        <v>341</v>
      </c>
      <c r="D105" s="1">
        <v>18.3</v>
      </c>
      <c r="E105" s="1" t="str">
        <f t="shared" si="1"/>
        <v>2015/2016</v>
      </c>
    </row>
    <row r="106" spans="1:5" x14ac:dyDescent="0.25">
      <c r="A106" s="68">
        <v>42381</v>
      </c>
      <c r="B106" s="1">
        <v>357</v>
      </c>
      <c r="C106" s="1">
        <v>343.2</v>
      </c>
      <c r="D106" s="1">
        <v>13.8</v>
      </c>
      <c r="E106" s="1" t="str">
        <f t="shared" si="1"/>
        <v>2015/2016</v>
      </c>
    </row>
    <row r="107" spans="1:5" x14ac:dyDescent="0.25">
      <c r="A107" s="68">
        <v>42382</v>
      </c>
      <c r="B107" s="1">
        <v>354.2</v>
      </c>
      <c r="C107" s="1">
        <v>334.7</v>
      </c>
      <c r="D107" s="1">
        <v>19.5</v>
      </c>
      <c r="E107" s="1" t="str">
        <f t="shared" si="1"/>
        <v>2015/2016</v>
      </c>
    </row>
    <row r="108" spans="1:5" x14ac:dyDescent="0.25">
      <c r="A108" s="68">
        <v>42383</v>
      </c>
      <c r="B108" s="1">
        <v>358.1</v>
      </c>
      <c r="C108" s="1">
        <v>340</v>
      </c>
      <c r="D108" s="1">
        <v>18.100000000000001</v>
      </c>
      <c r="E108" s="1" t="str">
        <f t="shared" si="1"/>
        <v>2015/2016</v>
      </c>
    </row>
    <row r="109" spans="1:5" x14ac:dyDescent="0.25">
      <c r="A109" s="68">
        <v>42384</v>
      </c>
      <c r="B109" s="1">
        <v>353.8</v>
      </c>
      <c r="C109" s="1">
        <v>336.5</v>
      </c>
      <c r="D109" s="1">
        <v>17.399999999999999</v>
      </c>
      <c r="E109" s="1" t="str">
        <f t="shared" si="1"/>
        <v>2015/2016</v>
      </c>
    </row>
    <row r="110" spans="1:5" x14ac:dyDescent="0.25">
      <c r="A110" s="68">
        <v>42385</v>
      </c>
      <c r="B110" s="1">
        <v>354.2</v>
      </c>
      <c r="C110" s="1">
        <v>331.4</v>
      </c>
      <c r="D110" s="1">
        <v>22.7</v>
      </c>
      <c r="E110" s="1" t="str">
        <f t="shared" si="1"/>
        <v>2015/2016</v>
      </c>
    </row>
    <row r="111" spans="1:5" x14ac:dyDescent="0.25">
      <c r="A111" s="68">
        <v>42386</v>
      </c>
      <c r="B111" s="1">
        <v>355.4</v>
      </c>
      <c r="C111" s="1">
        <v>337.7</v>
      </c>
      <c r="D111" s="1">
        <v>17.7</v>
      </c>
      <c r="E111" s="1" t="str">
        <f t="shared" si="1"/>
        <v>2015/2016</v>
      </c>
    </row>
    <row r="112" spans="1:5" x14ac:dyDescent="0.25">
      <c r="A112" s="68">
        <v>42387</v>
      </c>
      <c r="B112" s="1">
        <v>358</v>
      </c>
      <c r="C112" s="1">
        <v>349.7</v>
      </c>
      <c r="D112" s="1">
        <v>8.3000000000000007</v>
      </c>
      <c r="E112" s="1" t="str">
        <f t="shared" si="1"/>
        <v>2015/2016</v>
      </c>
    </row>
    <row r="113" spans="1:5" x14ac:dyDescent="0.25">
      <c r="A113" s="68">
        <v>42388</v>
      </c>
      <c r="B113" s="1">
        <v>359.5</v>
      </c>
      <c r="C113" s="1">
        <v>347.5</v>
      </c>
      <c r="D113" s="1">
        <v>12</v>
      </c>
      <c r="E113" s="1" t="str">
        <f t="shared" si="1"/>
        <v>2015/2016</v>
      </c>
    </row>
    <row r="114" spans="1:5" x14ac:dyDescent="0.25">
      <c r="A114" s="68">
        <v>42389</v>
      </c>
      <c r="B114" s="1">
        <v>356.2</v>
      </c>
      <c r="C114" s="1">
        <v>343.2</v>
      </c>
      <c r="D114" s="1">
        <v>13.1</v>
      </c>
      <c r="E114" s="1" t="str">
        <f t="shared" si="1"/>
        <v>2015/2016</v>
      </c>
    </row>
    <row r="115" spans="1:5" x14ac:dyDescent="0.25">
      <c r="A115" s="68">
        <v>42390</v>
      </c>
      <c r="B115" s="1">
        <v>356.8</v>
      </c>
      <c r="C115" s="1">
        <v>337.5</v>
      </c>
      <c r="D115" s="1">
        <v>19.3</v>
      </c>
      <c r="E115" s="1" t="str">
        <f t="shared" si="1"/>
        <v>2015/2016</v>
      </c>
    </row>
    <row r="116" spans="1:5" x14ac:dyDescent="0.25">
      <c r="A116" s="68">
        <v>42391</v>
      </c>
      <c r="B116" s="1">
        <v>357.2</v>
      </c>
      <c r="C116" s="1">
        <v>337.4</v>
      </c>
      <c r="D116" s="1">
        <v>19.8</v>
      </c>
      <c r="E116" s="1" t="str">
        <f t="shared" si="1"/>
        <v>2015/2016</v>
      </c>
    </row>
    <row r="117" spans="1:5" x14ac:dyDescent="0.25">
      <c r="A117" s="68">
        <v>42392</v>
      </c>
      <c r="B117" s="1">
        <v>354.7</v>
      </c>
      <c r="C117" s="1">
        <v>335.9</v>
      </c>
      <c r="D117" s="1">
        <v>18.8</v>
      </c>
      <c r="E117" s="1" t="str">
        <f t="shared" si="1"/>
        <v>2015/2016</v>
      </c>
    </row>
    <row r="118" spans="1:5" x14ac:dyDescent="0.25">
      <c r="A118" s="68">
        <v>42393</v>
      </c>
      <c r="B118" s="1">
        <v>357</v>
      </c>
      <c r="C118" s="1">
        <v>348.2</v>
      </c>
      <c r="D118" s="1">
        <v>8.6999999999999993</v>
      </c>
      <c r="E118" s="1" t="str">
        <f t="shared" si="1"/>
        <v>2015/2016</v>
      </c>
    </row>
    <row r="119" spans="1:5" x14ac:dyDescent="0.25">
      <c r="A119" s="68">
        <v>42394</v>
      </c>
      <c r="B119" s="1">
        <v>356.2</v>
      </c>
      <c r="C119" s="1">
        <v>347.2</v>
      </c>
      <c r="D119" s="1">
        <v>8.9</v>
      </c>
      <c r="E119" s="1" t="str">
        <f t="shared" si="1"/>
        <v>2015/2016</v>
      </c>
    </row>
    <row r="120" spans="1:5" x14ac:dyDescent="0.25">
      <c r="A120" s="68">
        <v>42395</v>
      </c>
      <c r="B120" s="1">
        <v>354.3</v>
      </c>
      <c r="C120" s="1">
        <v>340.8</v>
      </c>
      <c r="D120" s="1">
        <v>13.5</v>
      </c>
      <c r="E120" s="1" t="str">
        <f t="shared" si="1"/>
        <v>2015/2016</v>
      </c>
    </row>
    <row r="121" spans="1:5" x14ac:dyDescent="0.25">
      <c r="A121" s="68">
        <v>42396</v>
      </c>
      <c r="B121" s="1">
        <v>354.8</v>
      </c>
      <c r="C121" s="1">
        <v>342.8</v>
      </c>
      <c r="D121" s="1">
        <v>12</v>
      </c>
      <c r="E121" s="1" t="str">
        <f t="shared" si="1"/>
        <v>2015/2016</v>
      </c>
    </row>
    <row r="122" spans="1:5" x14ac:dyDescent="0.25">
      <c r="A122" s="68">
        <v>42397</v>
      </c>
      <c r="B122" s="1">
        <v>354.9</v>
      </c>
      <c r="C122" s="1">
        <v>334.8</v>
      </c>
      <c r="D122" s="1">
        <v>20.100000000000001</v>
      </c>
      <c r="E122" s="1" t="str">
        <f t="shared" si="1"/>
        <v>2015/2016</v>
      </c>
    </row>
    <row r="123" spans="1:5" x14ac:dyDescent="0.25">
      <c r="A123" s="68">
        <v>42398</v>
      </c>
      <c r="B123" s="1">
        <v>357.1</v>
      </c>
      <c r="C123" s="1">
        <v>337</v>
      </c>
      <c r="D123" s="1">
        <v>20.100000000000001</v>
      </c>
      <c r="E123" s="1" t="str">
        <f t="shared" si="1"/>
        <v>2015/2016</v>
      </c>
    </row>
    <row r="124" spans="1:5" x14ac:dyDescent="0.25">
      <c r="A124" s="68">
        <v>42399</v>
      </c>
      <c r="B124" s="1">
        <v>359.8</v>
      </c>
      <c r="C124" s="1">
        <v>346.9</v>
      </c>
      <c r="D124" s="1">
        <v>12.9</v>
      </c>
      <c r="E124" s="1" t="str">
        <f t="shared" si="1"/>
        <v>2015/2016</v>
      </c>
    </row>
    <row r="125" spans="1:5" x14ac:dyDescent="0.25">
      <c r="A125" s="68">
        <v>42400</v>
      </c>
      <c r="B125" s="1">
        <v>358.9</v>
      </c>
      <c r="C125" s="1">
        <v>340.5</v>
      </c>
      <c r="D125" s="1">
        <v>18.399999999999999</v>
      </c>
      <c r="E125" s="1" t="str">
        <f t="shared" si="1"/>
        <v>2015/2016</v>
      </c>
    </row>
    <row r="126" spans="1:5" x14ac:dyDescent="0.25">
      <c r="A126" s="68">
        <v>42401</v>
      </c>
      <c r="B126" s="1">
        <v>360.1</v>
      </c>
      <c r="C126" s="1">
        <v>343.4</v>
      </c>
      <c r="D126" s="1">
        <v>16.7</v>
      </c>
      <c r="E126" s="1" t="str">
        <f t="shared" si="1"/>
        <v>2015/2016</v>
      </c>
    </row>
    <row r="127" spans="1:5" x14ac:dyDescent="0.25">
      <c r="A127" s="68">
        <v>42402</v>
      </c>
      <c r="B127" s="1">
        <v>359.2</v>
      </c>
      <c r="C127" s="1">
        <v>348.7</v>
      </c>
      <c r="D127" s="1">
        <v>10.5</v>
      </c>
      <c r="E127" s="1" t="str">
        <f t="shared" si="1"/>
        <v>2015/2016</v>
      </c>
    </row>
    <row r="128" spans="1:5" x14ac:dyDescent="0.25">
      <c r="A128" s="68">
        <v>42403</v>
      </c>
      <c r="B128" s="1">
        <v>361.1</v>
      </c>
      <c r="C128" s="1">
        <v>344.7</v>
      </c>
      <c r="D128" s="1">
        <v>16.399999999999999</v>
      </c>
      <c r="E128" s="1" t="str">
        <f t="shared" si="1"/>
        <v>2015/2016</v>
      </c>
    </row>
    <row r="129" spans="1:5" x14ac:dyDescent="0.25">
      <c r="A129" s="68">
        <v>42404</v>
      </c>
      <c r="B129" s="1">
        <v>360.5</v>
      </c>
      <c r="C129" s="1">
        <v>349.1</v>
      </c>
      <c r="D129" s="1">
        <v>11.4</v>
      </c>
      <c r="E129" s="1" t="str">
        <f t="shared" si="1"/>
        <v>2015/2016</v>
      </c>
    </row>
    <row r="130" spans="1:5" x14ac:dyDescent="0.25">
      <c r="A130" s="68">
        <v>42405</v>
      </c>
      <c r="B130" s="1">
        <v>360.5</v>
      </c>
      <c r="C130" s="1">
        <v>346.3</v>
      </c>
      <c r="D130" s="1">
        <v>14.2</v>
      </c>
      <c r="E130" s="1" t="str">
        <f t="shared" si="1"/>
        <v>2015/2016</v>
      </c>
    </row>
    <row r="131" spans="1:5" x14ac:dyDescent="0.25">
      <c r="A131" s="68">
        <v>42406</v>
      </c>
      <c r="B131" s="1">
        <v>364.6</v>
      </c>
      <c r="C131" s="1">
        <v>349.4</v>
      </c>
      <c r="D131" s="1">
        <v>15.2</v>
      </c>
      <c r="E131" s="1" t="str">
        <f t="shared" ref="E131:E194" si="2">IF(MONTH(A131)&gt;=10, YEAR(A131)&amp;"/"&amp;YEAR(A131)+1, YEAR(A131)-1&amp;"/"&amp;YEAR(A131))</f>
        <v>2015/2016</v>
      </c>
    </row>
    <row r="132" spans="1:5" x14ac:dyDescent="0.25">
      <c r="A132" s="68">
        <v>42407</v>
      </c>
      <c r="B132" s="1">
        <v>364.1</v>
      </c>
      <c r="C132" s="1">
        <v>352.3</v>
      </c>
      <c r="D132" s="1">
        <v>11.8</v>
      </c>
      <c r="E132" s="1" t="str">
        <f t="shared" si="2"/>
        <v>2015/2016</v>
      </c>
    </row>
    <row r="133" spans="1:5" x14ac:dyDescent="0.25">
      <c r="A133" s="68">
        <v>42408</v>
      </c>
      <c r="B133" s="1">
        <v>361.2</v>
      </c>
      <c r="C133" s="1">
        <v>336.7</v>
      </c>
      <c r="D133" s="1">
        <v>24.5</v>
      </c>
      <c r="E133" s="1" t="str">
        <f t="shared" si="2"/>
        <v>2015/2016</v>
      </c>
    </row>
    <row r="134" spans="1:5" x14ac:dyDescent="0.25">
      <c r="A134" s="68">
        <v>42409</v>
      </c>
      <c r="B134" s="1">
        <v>359.5</v>
      </c>
      <c r="C134" s="1">
        <v>344.8</v>
      </c>
      <c r="D134" s="1">
        <v>14.7</v>
      </c>
      <c r="E134" s="1" t="str">
        <f t="shared" si="2"/>
        <v>2015/2016</v>
      </c>
    </row>
    <row r="135" spans="1:5" x14ac:dyDescent="0.25">
      <c r="A135" s="68">
        <v>42410</v>
      </c>
      <c r="B135" s="1">
        <v>359.7</v>
      </c>
      <c r="C135" s="1">
        <v>345.5</v>
      </c>
      <c r="D135" s="1">
        <v>14.2</v>
      </c>
      <c r="E135" s="1" t="str">
        <f t="shared" si="2"/>
        <v>2015/2016</v>
      </c>
    </row>
    <row r="136" spans="1:5" x14ac:dyDescent="0.25">
      <c r="A136" s="68">
        <v>42411</v>
      </c>
      <c r="B136" s="1">
        <v>361.5</v>
      </c>
      <c r="C136" s="1">
        <v>353.7</v>
      </c>
      <c r="D136" s="1">
        <v>7.8</v>
      </c>
      <c r="E136" s="1" t="str">
        <f t="shared" si="2"/>
        <v>2015/2016</v>
      </c>
    </row>
    <row r="137" spans="1:5" x14ac:dyDescent="0.25">
      <c r="A137" s="68">
        <v>42412</v>
      </c>
      <c r="B137" s="1">
        <v>362.8</v>
      </c>
      <c r="C137" s="1">
        <v>343.5</v>
      </c>
      <c r="D137" s="1">
        <v>19.3</v>
      </c>
      <c r="E137" s="1" t="str">
        <f t="shared" si="2"/>
        <v>2015/2016</v>
      </c>
    </row>
    <row r="138" spans="1:5" x14ac:dyDescent="0.25">
      <c r="A138" s="68">
        <v>42413</v>
      </c>
      <c r="B138" s="1">
        <v>364.9</v>
      </c>
      <c r="C138" s="1">
        <v>347.7</v>
      </c>
      <c r="D138" s="1">
        <v>17.2</v>
      </c>
      <c r="E138" s="1" t="str">
        <f t="shared" si="2"/>
        <v>2015/2016</v>
      </c>
    </row>
    <row r="139" spans="1:5" x14ac:dyDescent="0.25">
      <c r="A139" s="68">
        <v>42414</v>
      </c>
      <c r="B139" s="1">
        <v>366.8</v>
      </c>
      <c r="C139" s="1">
        <v>359.3</v>
      </c>
      <c r="D139" s="1">
        <v>7.6</v>
      </c>
      <c r="E139" s="1" t="str">
        <f t="shared" si="2"/>
        <v>2015/2016</v>
      </c>
    </row>
    <row r="140" spans="1:5" x14ac:dyDescent="0.25">
      <c r="A140" s="68">
        <v>42415</v>
      </c>
      <c r="B140" s="1">
        <v>360.6</v>
      </c>
      <c r="C140" s="1">
        <v>335.1</v>
      </c>
      <c r="D140" s="1">
        <v>25.6</v>
      </c>
      <c r="E140" s="1" t="str">
        <f t="shared" si="2"/>
        <v>2015/2016</v>
      </c>
    </row>
    <row r="141" spans="1:5" x14ac:dyDescent="0.25">
      <c r="A141" s="68">
        <v>42416</v>
      </c>
      <c r="B141" s="1">
        <v>358.6</v>
      </c>
      <c r="C141" s="1">
        <v>340.6</v>
      </c>
      <c r="D141" s="1">
        <v>18</v>
      </c>
      <c r="E141" s="1" t="str">
        <f t="shared" si="2"/>
        <v>2015/2016</v>
      </c>
    </row>
    <row r="142" spans="1:5" x14ac:dyDescent="0.25">
      <c r="A142" s="68">
        <v>42417</v>
      </c>
      <c r="B142" s="1">
        <v>357.9</v>
      </c>
      <c r="C142" s="1">
        <v>333</v>
      </c>
      <c r="D142" s="1">
        <v>24.9</v>
      </c>
      <c r="E142" s="1" t="str">
        <f t="shared" si="2"/>
        <v>2015/2016</v>
      </c>
    </row>
    <row r="143" spans="1:5" x14ac:dyDescent="0.25">
      <c r="A143" s="68">
        <v>42418</v>
      </c>
      <c r="B143" s="1">
        <v>356.6</v>
      </c>
      <c r="C143" s="1">
        <v>346.5</v>
      </c>
      <c r="D143" s="1">
        <v>10.1</v>
      </c>
      <c r="E143" s="1" t="str">
        <f t="shared" si="2"/>
        <v>2015/2016</v>
      </c>
    </row>
    <row r="144" spans="1:5" x14ac:dyDescent="0.25">
      <c r="A144" s="68">
        <v>42419</v>
      </c>
      <c r="B144" s="1">
        <v>357</v>
      </c>
      <c r="C144" s="1">
        <v>344.4</v>
      </c>
      <c r="D144" s="1">
        <v>12.6</v>
      </c>
      <c r="E144" s="1" t="str">
        <f t="shared" si="2"/>
        <v>2015/2016</v>
      </c>
    </row>
    <row r="145" spans="1:5" x14ac:dyDescent="0.25">
      <c r="A145" s="68">
        <v>42420</v>
      </c>
      <c r="B145" s="1">
        <v>358.8</v>
      </c>
      <c r="C145" s="1">
        <v>340.9</v>
      </c>
      <c r="D145" s="1">
        <v>17.899999999999999</v>
      </c>
      <c r="E145" s="1" t="str">
        <f t="shared" si="2"/>
        <v>2015/2016</v>
      </c>
    </row>
    <row r="146" spans="1:5" x14ac:dyDescent="0.25">
      <c r="A146" s="68">
        <v>42421</v>
      </c>
      <c r="B146" s="1">
        <v>359.4</v>
      </c>
      <c r="C146" s="1">
        <v>345.3</v>
      </c>
      <c r="D146" s="1">
        <v>14.1</v>
      </c>
      <c r="E146" s="1" t="str">
        <f t="shared" si="2"/>
        <v>2015/2016</v>
      </c>
    </row>
    <row r="147" spans="1:5" x14ac:dyDescent="0.25">
      <c r="A147" s="68">
        <v>42422</v>
      </c>
      <c r="B147" s="1">
        <v>360.5</v>
      </c>
      <c r="C147" s="1">
        <v>352</v>
      </c>
      <c r="D147" s="1">
        <v>8.6</v>
      </c>
      <c r="E147" s="1" t="str">
        <f t="shared" si="2"/>
        <v>2015/2016</v>
      </c>
    </row>
    <row r="148" spans="1:5" x14ac:dyDescent="0.25">
      <c r="A148" s="68">
        <v>42423</v>
      </c>
      <c r="B148" s="1">
        <v>357.6</v>
      </c>
      <c r="C148" s="1">
        <v>344.1</v>
      </c>
      <c r="D148" s="1">
        <v>13.5</v>
      </c>
      <c r="E148" s="1" t="str">
        <f t="shared" si="2"/>
        <v>2015/2016</v>
      </c>
    </row>
    <row r="149" spans="1:5" x14ac:dyDescent="0.25">
      <c r="A149" s="68">
        <v>42424</v>
      </c>
      <c r="B149" s="1">
        <v>356.6</v>
      </c>
      <c r="C149" s="1">
        <v>344.5</v>
      </c>
      <c r="D149" s="1">
        <v>12.1</v>
      </c>
      <c r="E149" s="1" t="str">
        <f t="shared" si="2"/>
        <v>2015/2016</v>
      </c>
    </row>
    <row r="150" spans="1:5" x14ac:dyDescent="0.25">
      <c r="A150" s="68">
        <v>42425</v>
      </c>
      <c r="B150" s="1">
        <v>358.2</v>
      </c>
      <c r="C150" s="1">
        <v>346.1</v>
      </c>
      <c r="D150" s="1">
        <v>12.1</v>
      </c>
      <c r="E150" s="1" t="str">
        <f t="shared" si="2"/>
        <v>2015/2016</v>
      </c>
    </row>
    <row r="151" spans="1:5" x14ac:dyDescent="0.25">
      <c r="A151" s="68">
        <v>42426</v>
      </c>
      <c r="B151" s="1">
        <v>358.8</v>
      </c>
      <c r="C151" s="1">
        <v>346.5</v>
      </c>
      <c r="D151" s="1">
        <v>12.2</v>
      </c>
      <c r="E151" s="1" t="str">
        <f t="shared" si="2"/>
        <v>2015/2016</v>
      </c>
    </row>
    <row r="152" spans="1:5" x14ac:dyDescent="0.25">
      <c r="A152" s="68">
        <v>42427</v>
      </c>
      <c r="B152" s="1">
        <v>361.7</v>
      </c>
      <c r="C152" s="1">
        <v>346.6</v>
      </c>
      <c r="D152" s="1">
        <v>15.1</v>
      </c>
      <c r="E152" s="1" t="str">
        <f t="shared" si="2"/>
        <v>2015/2016</v>
      </c>
    </row>
    <row r="153" spans="1:5" x14ac:dyDescent="0.25">
      <c r="A153" s="68">
        <v>42428</v>
      </c>
      <c r="B153" s="1">
        <v>363.7</v>
      </c>
      <c r="C153" s="1">
        <v>351.9</v>
      </c>
      <c r="D153" s="1">
        <v>11.8</v>
      </c>
      <c r="E153" s="1" t="str">
        <f t="shared" si="2"/>
        <v>2015/2016</v>
      </c>
    </row>
    <row r="154" spans="1:5" x14ac:dyDescent="0.25">
      <c r="A154" s="68">
        <v>42429</v>
      </c>
      <c r="B154" s="1">
        <v>360.8</v>
      </c>
      <c r="C154" s="1">
        <v>337.1</v>
      </c>
      <c r="D154" s="1">
        <v>23.7</v>
      </c>
      <c r="E154" s="1" t="str">
        <f t="shared" si="2"/>
        <v>2015/2016</v>
      </c>
    </row>
    <row r="155" spans="1:5" x14ac:dyDescent="0.25">
      <c r="A155" s="68">
        <v>42430</v>
      </c>
      <c r="B155" s="1">
        <v>356.4</v>
      </c>
      <c r="C155" s="1">
        <v>343.4</v>
      </c>
      <c r="D155" s="1">
        <v>13</v>
      </c>
      <c r="E155" s="1" t="str">
        <f t="shared" si="2"/>
        <v>2015/2016</v>
      </c>
    </row>
    <row r="156" spans="1:5" x14ac:dyDescent="0.25">
      <c r="A156" s="68">
        <v>42431</v>
      </c>
      <c r="B156" s="1">
        <v>357.5</v>
      </c>
      <c r="C156" s="1">
        <v>337.5</v>
      </c>
      <c r="D156" s="1">
        <v>20</v>
      </c>
      <c r="E156" s="1" t="str">
        <f t="shared" si="2"/>
        <v>2015/2016</v>
      </c>
    </row>
    <row r="157" spans="1:5" x14ac:dyDescent="0.25">
      <c r="A157" s="68">
        <v>42432</v>
      </c>
      <c r="B157" s="1">
        <v>357.2</v>
      </c>
      <c r="C157" s="1">
        <v>342.3</v>
      </c>
      <c r="D157" s="1">
        <v>14.9</v>
      </c>
      <c r="E157" s="1" t="str">
        <f t="shared" si="2"/>
        <v>2015/2016</v>
      </c>
    </row>
    <row r="158" spans="1:5" x14ac:dyDescent="0.25">
      <c r="A158" s="68">
        <v>42433</v>
      </c>
      <c r="B158" s="1">
        <v>357.9</v>
      </c>
      <c r="C158" s="1">
        <v>342.1</v>
      </c>
      <c r="D158" s="1">
        <v>15.9</v>
      </c>
      <c r="E158" s="1" t="str">
        <f t="shared" si="2"/>
        <v>2015/2016</v>
      </c>
    </row>
    <row r="159" spans="1:5" x14ac:dyDescent="0.25">
      <c r="A159" s="68">
        <v>42434</v>
      </c>
      <c r="B159" s="1">
        <v>361.3</v>
      </c>
      <c r="C159" s="1">
        <v>341.3</v>
      </c>
      <c r="D159" s="1">
        <v>19.899999999999999</v>
      </c>
      <c r="E159" s="1" t="str">
        <f t="shared" si="2"/>
        <v>2015/2016</v>
      </c>
    </row>
    <row r="160" spans="1:5" x14ac:dyDescent="0.25">
      <c r="A160" s="68">
        <v>42435</v>
      </c>
      <c r="B160" s="1">
        <v>362</v>
      </c>
      <c r="C160" s="1">
        <v>348.3</v>
      </c>
      <c r="D160" s="1">
        <v>13.7</v>
      </c>
      <c r="E160" s="1" t="str">
        <f t="shared" si="2"/>
        <v>2015/2016</v>
      </c>
    </row>
    <row r="161" spans="1:5" x14ac:dyDescent="0.25">
      <c r="A161" s="68">
        <v>42436</v>
      </c>
      <c r="B161" s="1">
        <v>361.6</v>
      </c>
      <c r="C161" s="1">
        <v>344.2</v>
      </c>
      <c r="D161" s="1">
        <v>17.399999999999999</v>
      </c>
      <c r="E161" s="1" t="str">
        <f t="shared" si="2"/>
        <v>2015/2016</v>
      </c>
    </row>
    <row r="162" spans="1:5" x14ac:dyDescent="0.25">
      <c r="A162" s="68">
        <v>42437</v>
      </c>
      <c r="B162" s="1">
        <v>362.1</v>
      </c>
      <c r="C162" s="1">
        <v>338.9</v>
      </c>
      <c r="D162" s="1">
        <v>23.2</v>
      </c>
      <c r="E162" s="1" t="str">
        <f t="shared" si="2"/>
        <v>2015/2016</v>
      </c>
    </row>
    <row r="163" spans="1:5" x14ac:dyDescent="0.25">
      <c r="A163" s="68">
        <v>42438</v>
      </c>
      <c r="B163" s="1">
        <v>360.1</v>
      </c>
      <c r="C163" s="1">
        <v>338.9</v>
      </c>
      <c r="D163" s="1">
        <v>21.2</v>
      </c>
      <c r="E163" s="1" t="str">
        <f t="shared" si="2"/>
        <v>2015/2016</v>
      </c>
    </row>
    <row r="164" spans="1:5" x14ac:dyDescent="0.25">
      <c r="A164" s="68">
        <v>42439</v>
      </c>
      <c r="B164" s="1">
        <v>356.5</v>
      </c>
      <c r="C164" s="1">
        <v>335.8</v>
      </c>
      <c r="D164" s="1">
        <v>20.7</v>
      </c>
      <c r="E164" s="1" t="str">
        <f t="shared" si="2"/>
        <v>2015/2016</v>
      </c>
    </row>
    <row r="165" spans="1:5" x14ac:dyDescent="0.25">
      <c r="A165" s="68">
        <v>42440</v>
      </c>
      <c r="B165" s="1">
        <v>357</v>
      </c>
      <c r="C165" s="1">
        <v>353.1</v>
      </c>
      <c r="D165" s="1">
        <v>3.9</v>
      </c>
      <c r="E165" s="1" t="str">
        <f t="shared" si="2"/>
        <v>2015/2016</v>
      </c>
    </row>
    <row r="166" spans="1:5" x14ac:dyDescent="0.25">
      <c r="A166" s="68">
        <v>42441</v>
      </c>
      <c r="B166" s="1">
        <v>364.2</v>
      </c>
      <c r="C166" s="1">
        <v>355.2</v>
      </c>
      <c r="D166" s="1">
        <v>9</v>
      </c>
      <c r="E166" s="1" t="str">
        <f t="shared" si="2"/>
        <v>2015/2016</v>
      </c>
    </row>
    <row r="167" spans="1:5" x14ac:dyDescent="0.25">
      <c r="A167" s="68">
        <v>42442</v>
      </c>
      <c r="B167" s="1">
        <v>364.9</v>
      </c>
      <c r="C167" s="1">
        <v>356.2</v>
      </c>
      <c r="D167" s="1">
        <v>8.6</v>
      </c>
      <c r="E167" s="1" t="str">
        <f t="shared" si="2"/>
        <v>2015/2016</v>
      </c>
    </row>
    <row r="168" spans="1:5" x14ac:dyDescent="0.25">
      <c r="A168" s="68">
        <v>42443</v>
      </c>
      <c r="B168" s="1">
        <v>361</v>
      </c>
      <c r="C168" s="1">
        <v>355.2</v>
      </c>
      <c r="D168" s="1">
        <v>5.8</v>
      </c>
      <c r="E168" s="1" t="str">
        <f t="shared" si="2"/>
        <v>2015/2016</v>
      </c>
    </row>
    <row r="169" spans="1:5" x14ac:dyDescent="0.25">
      <c r="A169" s="68">
        <v>42444</v>
      </c>
      <c r="B169" s="1">
        <v>363.2</v>
      </c>
      <c r="C169" s="1">
        <v>345.6</v>
      </c>
      <c r="D169" s="1">
        <v>17.600000000000001</v>
      </c>
      <c r="E169" s="1" t="str">
        <f t="shared" si="2"/>
        <v>2015/2016</v>
      </c>
    </row>
    <row r="170" spans="1:5" x14ac:dyDescent="0.25">
      <c r="A170" s="68">
        <v>42445</v>
      </c>
      <c r="B170" s="1">
        <v>361.7</v>
      </c>
      <c r="C170" s="1">
        <v>351.8</v>
      </c>
      <c r="D170" s="1">
        <v>9.8000000000000007</v>
      </c>
      <c r="E170" s="1" t="str">
        <f t="shared" si="2"/>
        <v>2015/2016</v>
      </c>
    </row>
    <row r="171" spans="1:5" x14ac:dyDescent="0.25">
      <c r="A171" s="68">
        <v>42446</v>
      </c>
      <c r="B171" s="1">
        <v>362.6</v>
      </c>
      <c r="C171" s="1">
        <v>353.3</v>
      </c>
      <c r="D171" s="1">
        <v>9.3000000000000007</v>
      </c>
      <c r="E171" s="1" t="str">
        <f t="shared" si="2"/>
        <v>2015/2016</v>
      </c>
    </row>
    <row r="172" spans="1:5" x14ac:dyDescent="0.25">
      <c r="A172" s="68">
        <v>42447</v>
      </c>
      <c r="B172" s="1">
        <v>362.8</v>
      </c>
      <c r="C172" s="1">
        <v>348</v>
      </c>
      <c r="D172" s="1">
        <v>14.8</v>
      </c>
      <c r="E172" s="1" t="str">
        <f t="shared" si="2"/>
        <v>2015/2016</v>
      </c>
    </row>
    <row r="173" spans="1:5" x14ac:dyDescent="0.25">
      <c r="A173" s="68">
        <v>42448</v>
      </c>
      <c r="B173" s="1">
        <v>361.5</v>
      </c>
      <c r="C173" s="1">
        <v>351.7</v>
      </c>
      <c r="D173" s="1">
        <v>9.6999999999999993</v>
      </c>
      <c r="E173" s="1" t="str">
        <f t="shared" si="2"/>
        <v>2015/2016</v>
      </c>
    </row>
    <row r="174" spans="1:5" x14ac:dyDescent="0.25">
      <c r="A174" s="68">
        <v>42449</v>
      </c>
      <c r="B174" s="1">
        <v>364.1</v>
      </c>
      <c r="C174" s="1">
        <v>360</v>
      </c>
      <c r="D174" s="1">
        <v>4.2</v>
      </c>
      <c r="E174" s="1" t="str">
        <f t="shared" si="2"/>
        <v>2015/2016</v>
      </c>
    </row>
    <row r="175" spans="1:5" x14ac:dyDescent="0.25">
      <c r="A175" s="68">
        <v>42450</v>
      </c>
      <c r="B175" s="1">
        <v>366.3</v>
      </c>
      <c r="C175" s="1">
        <v>357.5</v>
      </c>
      <c r="D175" s="1">
        <v>8.9</v>
      </c>
      <c r="E175" s="1" t="str">
        <f t="shared" si="2"/>
        <v>2015/2016</v>
      </c>
    </row>
    <row r="176" spans="1:5" x14ac:dyDescent="0.25">
      <c r="A176" s="68">
        <v>42451</v>
      </c>
      <c r="B176" s="1">
        <v>357.4</v>
      </c>
      <c r="C176" s="1">
        <v>350.4</v>
      </c>
      <c r="D176" s="1">
        <v>7.1</v>
      </c>
      <c r="E176" s="1" t="str">
        <f t="shared" si="2"/>
        <v>2015/2016</v>
      </c>
    </row>
    <row r="177" spans="1:5" x14ac:dyDescent="0.25">
      <c r="A177" s="68">
        <v>42452</v>
      </c>
      <c r="B177" s="1">
        <v>353.3</v>
      </c>
      <c r="C177" s="1">
        <v>336.4</v>
      </c>
      <c r="D177" s="1">
        <v>16.899999999999999</v>
      </c>
      <c r="E177" s="1" t="str">
        <f t="shared" si="2"/>
        <v>2015/2016</v>
      </c>
    </row>
    <row r="178" spans="1:5" x14ac:dyDescent="0.25">
      <c r="A178" s="68">
        <v>42453</v>
      </c>
      <c r="B178" s="1">
        <v>352.8</v>
      </c>
      <c r="C178" s="1">
        <v>340.7</v>
      </c>
      <c r="D178" s="1">
        <v>12</v>
      </c>
      <c r="E178" s="1" t="str">
        <f t="shared" si="2"/>
        <v>2015/2016</v>
      </c>
    </row>
    <row r="179" spans="1:5" x14ac:dyDescent="0.25">
      <c r="A179" s="68">
        <v>42454</v>
      </c>
      <c r="B179" s="1">
        <v>365.2</v>
      </c>
      <c r="C179" s="1">
        <v>353</v>
      </c>
      <c r="D179" s="1">
        <v>12.2</v>
      </c>
      <c r="E179" s="1" t="str">
        <f t="shared" si="2"/>
        <v>2015/2016</v>
      </c>
    </row>
    <row r="180" spans="1:5" x14ac:dyDescent="0.25">
      <c r="A180" s="68">
        <v>42455</v>
      </c>
      <c r="B180" s="1">
        <v>361.6</v>
      </c>
      <c r="C180" s="1">
        <v>346.9</v>
      </c>
      <c r="D180" s="1">
        <v>14.7</v>
      </c>
      <c r="E180" s="1" t="str">
        <f t="shared" si="2"/>
        <v>2015/2016</v>
      </c>
    </row>
    <row r="181" spans="1:5" x14ac:dyDescent="0.25">
      <c r="A181" s="68">
        <v>42456</v>
      </c>
      <c r="B181" s="1">
        <v>362</v>
      </c>
      <c r="C181" s="1">
        <v>348.6</v>
      </c>
      <c r="D181" s="1">
        <v>13.4</v>
      </c>
      <c r="E181" s="1" t="str">
        <f t="shared" si="2"/>
        <v>2015/2016</v>
      </c>
    </row>
    <row r="182" spans="1:5" x14ac:dyDescent="0.25">
      <c r="A182" s="68">
        <v>42457</v>
      </c>
      <c r="B182" s="1">
        <v>350.3</v>
      </c>
      <c r="C182" s="1">
        <v>339.7</v>
      </c>
      <c r="D182" s="1">
        <v>10.5</v>
      </c>
      <c r="E182" s="1" t="str">
        <f t="shared" si="2"/>
        <v>2015/2016</v>
      </c>
    </row>
    <row r="183" spans="1:5" x14ac:dyDescent="0.25">
      <c r="A183" s="68">
        <v>42458</v>
      </c>
      <c r="B183" s="1">
        <v>355.1</v>
      </c>
      <c r="C183" s="1">
        <v>343.7</v>
      </c>
      <c r="D183" s="1">
        <v>11.4</v>
      </c>
      <c r="E183" s="1" t="str">
        <f t="shared" si="2"/>
        <v>2015/2016</v>
      </c>
    </row>
    <row r="184" spans="1:5" x14ac:dyDescent="0.25">
      <c r="A184" s="68">
        <v>42459</v>
      </c>
      <c r="B184" s="1">
        <v>352</v>
      </c>
      <c r="C184" s="1">
        <v>349.8</v>
      </c>
      <c r="D184" s="1">
        <v>2.2000000000000002</v>
      </c>
      <c r="E184" s="1" t="str">
        <f t="shared" si="2"/>
        <v>2015/2016</v>
      </c>
    </row>
    <row r="185" spans="1:5" x14ac:dyDescent="0.25">
      <c r="A185" s="68">
        <v>42460</v>
      </c>
      <c r="B185" s="1">
        <v>352.1</v>
      </c>
      <c r="C185" s="1">
        <v>346.3</v>
      </c>
      <c r="D185" s="1">
        <v>5.8</v>
      </c>
      <c r="E185" s="1" t="str">
        <f t="shared" si="2"/>
        <v>2015/2016</v>
      </c>
    </row>
    <row r="186" spans="1:5" x14ac:dyDescent="0.25">
      <c r="A186" s="68">
        <v>42644</v>
      </c>
      <c r="B186" s="1">
        <v>333.9</v>
      </c>
      <c r="C186" s="1">
        <v>330.4</v>
      </c>
      <c r="D186" s="1">
        <v>3.5</v>
      </c>
      <c r="E186" s="1" t="str">
        <f t="shared" si="2"/>
        <v>2016/2017</v>
      </c>
    </row>
    <row r="187" spans="1:5" x14ac:dyDescent="0.25">
      <c r="A187" s="68">
        <v>42645</v>
      </c>
      <c r="B187" s="1">
        <v>341.1</v>
      </c>
      <c r="C187" s="1">
        <v>330.7</v>
      </c>
      <c r="D187" s="1">
        <v>10.4</v>
      </c>
      <c r="E187" s="1" t="str">
        <f t="shared" si="2"/>
        <v>2016/2017</v>
      </c>
    </row>
    <row r="188" spans="1:5" x14ac:dyDescent="0.25">
      <c r="A188" s="68">
        <v>42646</v>
      </c>
      <c r="B188" s="1">
        <v>344.6</v>
      </c>
      <c r="C188" s="1">
        <v>341.3</v>
      </c>
      <c r="D188" s="1">
        <v>3.2</v>
      </c>
      <c r="E188" s="1" t="str">
        <f t="shared" si="2"/>
        <v>2016/2017</v>
      </c>
    </row>
    <row r="189" spans="1:5" x14ac:dyDescent="0.25">
      <c r="A189" s="68">
        <v>42647</v>
      </c>
      <c r="B189" s="1">
        <v>347.4</v>
      </c>
      <c r="C189" s="1">
        <v>340.6</v>
      </c>
      <c r="D189" s="1">
        <v>6.7</v>
      </c>
      <c r="E189" s="1" t="str">
        <f t="shared" si="2"/>
        <v>2016/2017</v>
      </c>
    </row>
    <row r="190" spans="1:5" x14ac:dyDescent="0.25">
      <c r="A190" s="68">
        <v>42648</v>
      </c>
      <c r="B190" s="1">
        <v>343.7</v>
      </c>
      <c r="C190" s="1">
        <v>340.8</v>
      </c>
      <c r="D190" s="1">
        <v>2.9</v>
      </c>
      <c r="E190" s="1" t="str">
        <f t="shared" si="2"/>
        <v>2016/2017</v>
      </c>
    </row>
    <row r="191" spans="1:5" x14ac:dyDescent="0.25">
      <c r="A191" s="68">
        <v>42649</v>
      </c>
      <c r="B191" s="1">
        <v>345.1</v>
      </c>
      <c r="C191" s="1">
        <v>340.5</v>
      </c>
      <c r="D191" s="1">
        <v>4.5999999999999996</v>
      </c>
      <c r="E191" s="1" t="str">
        <f t="shared" si="2"/>
        <v>2016/2017</v>
      </c>
    </row>
    <row r="192" spans="1:5" x14ac:dyDescent="0.25">
      <c r="A192" s="68">
        <v>42650</v>
      </c>
      <c r="B192" s="1">
        <v>344.7</v>
      </c>
      <c r="C192" s="1">
        <v>337.8</v>
      </c>
      <c r="D192" s="1">
        <v>6.9</v>
      </c>
      <c r="E192" s="1" t="str">
        <f t="shared" si="2"/>
        <v>2016/2017</v>
      </c>
    </row>
    <row r="193" spans="1:5" x14ac:dyDescent="0.25">
      <c r="A193" s="68">
        <v>42651</v>
      </c>
      <c r="B193" s="1">
        <v>354.8</v>
      </c>
      <c r="C193" s="1">
        <v>344</v>
      </c>
      <c r="D193" s="1">
        <v>10.8</v>
      </c>
      <c r="E193" s="1" t="str">
        <f t="shared" si="2"/>
        <v>2016/2017</v>
      </c>
    </row>
    <row r="194" spans="1:5" x14ac:dyDescent="0.25">
      <c r="A194" s="68">
        <v>42652</v>
      </c>
      <c r="B194" s="1">
        <v>348.8</v>
      </c>
      <c r="C194" s="1">
        <v>338.8</v>
      </c>
      <c r="D194" s="1">
        <v>9.9</v>
      </c>
      <c r="E194" s="1" t="str">
        <f t="shared" si="2"/>
        <v>2016/2017</v>
      </c>
    </row>
    <row r="195" spans="1:5" x14ac:dyDescent="0.25">
      <c r="A195" s="68">
        <v>42653</v>
      </c>
      <c r="B195" s="1">
        <v>344.4</v>
      </c>
      <c r="C195" s="1">
        <v>337.3</v>
      </c>
      <c r="D195" s="1">
        <v>7.1</v>
      </c>
      <c r="E195" s="1" t="str">
        <f t="shared" ref="E195:E258" si="3">IF(MONTH(A195)&gt;=10, YEAR(A195)&amp;"/"&amp;YEAR(A195)+1, YEAR(A195)-1&amp;"/"&amp;YEAR(A195))</f>
        <v>2016/2017</v>
      </c>
    </row>
    <row r="196" spans="1:5" x14ac:dyDescent="0.25">
      <c r="A196" s="68">
        <v>42654</v>
      </c>
      <c r="B196" s="1">
        <v>338.6</v>
      </c>
      <c r="C196" s="1">
        <v>327.10000000000002</v>
      </c>
      <c r="D196" s="1">
        <v>11.6</v>
      </c>
      <c r="E196" s="1" t="str">
        <f t="shared" si="3"/>
        <v>2016/2017</v>
      </c>
    </row>
    <row r="197" spans="1:5" x14ac:dyDescent="0.25">
      <c r="A197" s="68">
        <v>42655</v>
      </c>
      <c r="B197" s="1">
        <v>341</v>
      </c>
      <c r="C197" s="1">
        <v>332.8</v>
      </c>
      <c r="D197" s="1">
        <v>8.1</v>
      </c>
      <c r="E197" s="1" t="str">
        <f t="shared" si="3"/>
        <v>2016/2017</v>
      </c>
    </row>
    <row r="198" spans="1:5" x14ac:dyDescent="0.25">
      <c r="A198" s="68">
        <v>42656</v>
      </c>
      <c r="B198" s="1">
        <v>340.8</v>
      </c>
      <c r="C198" s="1">
        <v>335.3</v>
      </c>
      <c r="D198" s="1">
        <v>5.5</v>
      </c>
      <c r="E198" s="1" t="str">
        <f t="shared" si="3"/>
        <v>2016/2017</v>
      </c>
    </row>
    <row r="199" spans="1:5" x14ac:dyDescent="0.25">
      <c r="A199" s="68">
        <v>42657</v>
      </c>
      <c r="B199" s="1">
        <v>339.5</v>
      </c>
      <c r="C199" s="1">
        <v>329.8</v>
      </c>
      <c r="D199" s="1">
        <v>9.8000000000000007</v>
      </c>
      <c r="E199" s="1" t="str">
        <f t="shared" si="3"/>
        <v>2016/2017</v>
      </c>
    </row>
    <row r="200" spans="1:5" x14ac:dyDescent="0.25">
      <c r="A200" s="68">
        <v>42658</v>
      </c>
      <c r="B200" s="1">
        <v>337.8</v>
      </c>
      <c r="C200" s="1">
        <v>334.9</v>
      </c>
      <c r="D200" s="1">
        <v>3</v>
      </c>
      <c r="E200" s="1" t="str">
        <f t="shared" si="3"/>
        <v>2016/2017</v>
      </c>
    </row>
    <row r="201" spans="1:5" x14ac:dyDescent="0.25">
      <c r="A201" s="68">
        <v>42659</v>
      </c>
      <c r="B201" s="1">
        <v>345.7</v>
      </c>
      <c r="C201" s="1">
        <v>335.2</v>
      </c>
      <c r="D201" s="1">
        <v>10.4</v>
      </c>
      <c r="E201" s="1" t="str">
        <f t="shared" si="3"/>
        <v>2016/2017</v>
      </c>
    </row>
    <row r="202" spans="1:5" x14ac:dyDescent="0.25">
      <c r="A202" s="68">
        <v>42660</v>
      </c>
      <c r="B202" s="1">
        <v>346.1</v>
      </c>
      <c r="C202" s="1">
        <v>339.3</v>
      </c>
      <c r="D202" s="1">
        <v>6.8</v>
      </c>
      <c r="E202" s="1" t="str">
        <f t="shared" si="3"/>
        <v>2016/2017</v>
      </c>
    </row>
    <row r="203" spans="1:5" x14ac:dyDescent="0.25">
      <c r="A203" s="68">
        <v>42661</v>
      </c>
      <c r="B203" s="1">
        <v>347.1</v>
      </c>
      <c r="C203" s="1">
        <v>338.3</v>
      </c>
      <c r="D203" s="1">
        <v>8.6999999999999993</v>
      </c>
      <c r="E203" s="1" t="str">
        <f t="shared" si="3"/>
        <v>2016/2017</v>
      </c>
    </row>
    <row r="204" spans="1:5" x14ac:dyDescent="0.25">
      <c r="A204" s="68">
        <v>42662</v>
      </c>
      <c r="B204" s="1">
        <v>342</v>
      </c>
      <c r="C204" s="1">
        <v>330.7</v>
      </c>
      <c r="D204" s="1">
        <v>11.3</v>
      </c>
      <c r="E204" s="1" t="str">
        <f t="shared" si="3"/>
        <v>2016/2017</v>
      </c>
    </row>
    <row r="205" spans="1:5" x14ac:dyDescent="0.25">
      <c r="A205" s="68">
        <v>42663</v>
      </c>
      <c r="B205" s="1">
        <v>340.9</v>
      </c>
      <c r="C205" s="1">
        <v>329</v>
      </c>
      <c r="D205" s="1">
        <v>11.9</v>
      </c>
      <c r="E205" s="1" t="str">
        <f t="shared" si="3"/>
        <v>2016/2017</v>
      </c>
    </row>
    <row r="206" spans="1:5" x14ac:dyDescent="0.25">
      <c r="A206" s="68">
        <v>42664</v>
      </c>
      <c r="B206" s="1">
        <v>342.1</v>
      </c>
      <c r="C206" s="1">
        <v>335.9</v>
      </c>
      <c r="D206" s="1">
        <v>6.1</v>
      </c>
      <c r="E206" s="1" t="str">
        <f t="shared" si="3"/>
        <v>2016/2017</v>
      </c>
    </row>
    <row r="207" spans="1:5" x14ac:dyDescent="0.25">
      <c r="A207" s="68">
        <v>42665</v>
      </c>
      <c r="B207" s="1">
        <v>341.7</v>
      </c>
      <c r="C207" s="1">
        <v>332</v>
      </c>
      <c r="D207" s="1">
        <v>9.6999999999999993</v>
      </c>
      <c r="E207" s="1" t="str">
        <f t="shared" si="3"/>
        <v>2016/2017</v>
      </c>
    </row>
    <row r="208" spans="1:5" x14ac:dyDescent="0.25">
      <c r="A208" s="68">
        <v>42666</v>
      </c>
      <c r="B208" s="1">
        <v>352.5</v>
      </c>
      <c r="C208" s="1">
        <v>341.2</v>
      </c>
      <c r="D208" s="1">
        <v>11.3</v>
      </c>
      <c r="E208" s="1" t="str">
        <f t="shared" si="3"/>
        <v>2016/2017</v>
      </c>
    </row>
    <row r="209" spans="1:5" x14ac:dyDescent="0.25">
      <c r="A209" s="68">
        <v>42667</v>
      </c>
      <c r="B209" s="1">
        <v>346.3</v>
      </c>
      <c r="C209" s="1">
        <v>333.7</v>
      </c>
      <c r="D209" s="1">
        <v>12.7</v>
      </c>
      <c r="E209" s="1" t="str">
        <f t="shared" si="3"/>
        <v>2016/2017</v>
      </c>
    </row>
    <row r="210" spans="1:5" x14ac:dyDescent="0.25">
      <c r="A210" s="68">
        <v>42668</v>
      </c>
      <c r="B210" s="1">
        <v>343.1</v>
      </c>
      <c r="C210" s="1">
        <v>337.2</v>
      </c>
      <c r="D210" s="1">
        <v>5.9</v>
      </c>
      <c r="E210" s="1" t="str">
        <f t="shared" si="3"/>
        <v>2016/2017</v>
      </c>
    </row>
    <row r="211" spans="1:5" x14ac:dyDescent="0.25">
      <c r="A211" s="68">
        <v>42669</v>
      </c>
      <c r="B211" s="1">
        <v>346.9</v>
      </c>
      <c r="C211" s="1">
        <v>342.8</v>
      </c>
      <c r="D211" s="1">
        <v>4.0999999999999996</v>
      </c>
      <c r="E211" s="1" t="str">
        <f t="shared" si="3"/>
        <v>2016/2017</v>
      </c>
    </row>
    <row r="212" spans="1:5" x14ac:dyDescent="0.25">
      <c r="A212" s="68">
        <v>42670</v>
      </c>
      <c r="B212" s="1">
        <v>347.6</v>
      </c>
      <c r="C212" s="1">
        <v>341.5</v>
      </c>
      <c r="D212" s="1">
        <v>6.1</v>
      </c>
      <c r="E212" s="1" t="str">
        <f t="shared" si="3"/>
        <v>2016/2017</v>
      </c>
    </row>
    <row r="213" spans="1:5" x14ac:dyDescent="0.25">
      <c r="A213" s="68">
        <v>42671</v>
      </c>
      <c r="B213" s="1">
        <v>348.7</v>
      </c>
      <c r="C213" s="1">
        <v>340.1</v>
      </c>
      <c r="D213" s="1">
        <v>8.6</v>
      </c>
      <c r="E213" s="1" t="str">
        <f t="shared" si="3"/>
        <v>2016/2017</v>
      </c>
    </row>
    <row r="214" spans="1:5" x14ac:dyDescent="0.25">
      <c r="A214" s="68">
        <v>42672</v>
      </c>
      <c r="B214" s="1">
        <v>347.2</v>
      </c>
      <c r="C214" s="1">
        <v>337</v>
      </c>
      <c r="D214" s="1">
        <v>10.1</v>
      </c>
      <c r="E214" s="1" t="str">
        <f t="shared" si="3"/>
        <v>2016/2017</v>
      </c>
    </row>
    <row r="215" spans="1:5" x14ac:dyDescent="0.25">
      <c r="A215" s="68">
        <v>42673</v>
      </c>
      <c r="B215" s="1">
        <v>349.9</v>
      </c>
      <c r="C215" s="1">
        <v>340.2</v>
      </c>
      <c r="D215" s="1">
        <v>9.6999999999999993</v>
      </c>
      <c r="E215" s="1" t="str">
        <f t="shared" si="3"/>
        <v>2016/2017</v>
      </c>
    </row>
    <row r="216" spans="1:5" x14ac:dyDescent="0.25">
      <c r="A216" s="68">
        <v>42674</v>
      </c>
      <c r="B216" s="1">
        <v>347.7</v>
      </c>
      <c r="C216" s="1">
        <v>341.7</v>
      </c>
      <c r="D216" s="1">
        <v>6</v>
      </c>
      <c r="E216" s="1" t="str">
        <f t="shared" si="3"/>
        <v>2016/2017</v>
      </c>
    </row>
    <row r="217" spans="1:5" x14ac:dyDescent="0.25">
      <c r="A217" s="68">
        <v>42675</v>
      </c>
      <c r="B217" s="1">
        <v>355.1</v>
      </c>
      <c r="C217" s="1">
        <v>343.5</v>
      </c>
      <c r="D217" s="1">
        <v>11.6</v>
      </c>
      <c r="E217" s="1" t="str">
        <f t="shared" si="3"/>
        <v>2016/2017</v>
      </c>
    </row>
    <row r="218" spans="1:5" x14ac:dyDescent="0.25">
      <c r="A218" s="68">
        <v>42676</v>
      </c>
      <c r="B218" s="1">
        <v>349.6</v>
      </c>
      <c r="C218" s="1">
        <v>333</v>
      </c>
      <c r="D218" s="1">
        <v>16.600000000000001</v>
      </c>
      <c r="E218" s="1" t="str">
        <f t="shared" si="3"/>
        <v>2016/2017</v>
      </c>
    </row>
    <row r="219" spans="1:5" x14ac:dyDescent="0.25">
      <c r="A219" s="68">
        <v>42677</v>
      </c>
      <c r="B219" s="1">
        <v>346</v>
      </c>
      <c r="C219" s="1">
        <v>332</v>
      </c>
      <c r="D219" s="1">
        <v>14</v>
      </c>
      <c r="E219" s="1" t="str">
        <f t="shared" si="3"/>
        <v>2016/2017</v>
      </c>
    </row>
    <row r="220" spans="1:5" x14ac:dyDescent="0.25">
      <c r="A220" s="68">
        <v>42678</v>
      </c>
      <c r="B220" s="1">
        <v>347.8</v>
      </c>
      <c r="C220" s="1">
        <v>335.8</v>
      </c>
      <c r="D220" s="1">
        <v>12</v>
      </c>
      <c r="E220" s="1" t="str">
        <f t="shared" si="3"/>
        <v>2016/2017</v>
      </c>
    </row>
    <row r="221" spans="1:5" x14ac:dyDescent="0.25">
      <c r="A221" s="68">
        <v>42679</v>
      </c>
      <c r="B221" s="1">
        <v>355</v>
      </c>
      <c r="C221" s="1">
        <v>342.2</v>
      </c>
      <c r="D221" s="1">
        <v>12.8</v>
      </c>
      <c r="E221" s="1" t="str">
        <f t="shared" si="3"/>
        <v>2016/2017</v>
      </c>
    </row>
    <row r="222" spans="1:5" x14ac:dyDescent="0.25">
      <c r="A222" s="68">
        <v>42680</v>
      </c>
      <c r="B222" s="1">
        <v>353</v>
      </c>
      <c r="C222" s="1">
        <v>336.9</v>
      </c>
      <c r="D222" s="1">
        <v>16.100000000000001</v>
      </c>
      <c r="E222" s="1" t="str">
        <f t="shared" si="3"/>
        <v>2016/2017</v>
      </c>
    </row>
    <row r="223" spans="1:5" x14ac:dyDescent="0.25">
      <c r="A223" s="68">
        <v>42681</v>
      </c>
      <c r="B223" s="1">
        <v>348.4</v>
      </c>
      <c r="C223" s="1">
        <v>337.6</v>
      </c>
      <c r="D223" s="1">
        <v>10.8</v>
      </c>
      <c r="E223" s="1" t="str">
        <f t="shared" si="3"/>
        <v>2016/2017</v>
      </c>
    </row>
    <row r="224" spans="1:5" x14ac:dyDescent="0.25">
      <c r="A224" s="68">
        <v>42682</v>
      </c>
      <c r="B224" s="1">
        <v>346.8</v>
      </c>
      <c r="C224" s="1">
        <v>335.3</v>
      </c>
      <c r="D224" s="1">
        <v>11.5</v>
      </c>
      <c r="E224" s="1" t="str">
        <f t="shared" si="3"/>
        <v>2016/2017</v>
      </c>
    </row>
    <row r="225" spans="1:5" x14ac:dyDescent="0.25">
      <c r="A225" s="68">
        <v>42683</v>
      </c>
      <c r="B225" s="1">
        <v>346.6</v>
      </c>
      <c r="C225" s="1">
        <v>336.7</v>
      </c>
      <c r="D225" s="1">
        <v>9.9</v>
      </c>
      <c r="E225" s="1" t="str">
        <f t="shared" si="3"/>
        <v>2016/2017</v>
      </c>
    </row>
    <row r="226" spans="1:5" x14ac:dyDescent="0.25">
      <c r="A226" s="68">
        <v>42684</v>
      </c>
      <c r="B226" s="1">
        <v>355.2</v>
      </c>
      <c r="C226" s="1">
        <v>344.6</v>
      </c>
      <c r="D226" s="1">
        <v>10.6</v>
      </c>
      <c r="E226" s="1" t="str">
        <f t="shared" si="3"/>
        <v>2016/2017</v>
      </c>
    </row>
    <row r="227" spans="1:5" x14ac:dyDescent="0.25">
      <c r="A227" s="68">
        <v>42685</v>
      </c>
      <c r="B227" s="1">
        <v>347.3</v>
      </c>
      <c r="C227" s="1">
        <v>335.2</v>
      </c>
      <c r="D227" s="1">
        <v>12.1</v>
      </c>
      <c r="E227" s="1" t="str">
        <f t="shared" si="3"/>
        <v>2016/2017</v>
      </c>
    </row>
    <row r="228" spans="1:5" x14ac:dyDescent="0.25">
      <c r="A228" s="68">
        <v>42686</v>
      </c>
      <c r="B228" s="1">
        <v>350.8</v>
      </c>
      <c r="C228" s="1">
        <v>334.3</v>
      </c>
      <c r="D228" s="1">
        <v>16.600000000000001</v>
      </c>
      <c r="E228" s="1" t="str">
        <f t="shared" si="3"/>
        <v>2016/2017</v>
      </c>
    </row>
    <row r="229" spans="1:5" x14ac:dyDescent="0.25">
      <c r="A229" s="68">
        <v>42687</v>
      </c>
      <c r="B229" s="1">
        <v>350.9</v>
      </c>
      <c r="C229" s="1">
        <v>339.4</v>
      </c>
      <c r="D229" s="1">
        <v>11.5</v>
      </c>
      <c r="E229" s="1" t="str">
        <f t="shared" si="3"/>
        <v>2016/2017</v>
      </c>
    </row>
    <row r="230" spans="1:5" x14ac:dyDescent="0.25">
      <c r="A230" s="68">
        <v>42688</v>
      </c>
      <c r="B230" s="1">
        <v>354</v>
      </c>
      <c r="C230" s="1">
        <v>337.1</v>
      </c>
      <c r="D230" s="1">
        <v>16.899999999999999</v>
      </c>
      <c r="E230" s="1" t="str">
        <f t="shared" si="3"/>
        <v>2016/2017</v>
      </c>
    </row>
    <row r="231" spans="1:5" x14ac:dyDescent="0.25">
      <c r="A231" s="68">
        <v>42689</v>
      </c>
      <c r="B231" s="1">
        <v>356.1</v>
      </c>
      <c r="C231" s="1">
        <v>344.6</v>
      </c>
      <c r="D231" s="1">
        <v>11.5</v>
      </c>
      <c r="E231" s="1" t="str">
        <f t="shared" si="3"/>
        <v>2016/2017</v>
      </c>
    </row>
    <row r="232" spans="1:5" x14ac:dyDescent="0.25">
      <c r="A232" s="68">
        <v>42690</v>
      </c>
      <c r="B232" s="1">
        <v>360.7</v>
      </c>
      <c r="C232" s="1">
        <v>345.6</v>
      </c>
      <c r="D232" s="1">
        <v>15.2</v>
      </c>
      <c r="E232" s="1" t="str">
        <f t="shared" si="3"/>
        <v>2016/2017</v>
      </c>
    </row>
    <row r="233" spans="1:5" x14ac:dyDescent="0.25">
      <c r="A233" s="68">
        <v>42691</v>
      </c>
      <c r="B233" s="1">
        <v>355.3</v>
      </c>
      <c r="C233" s="1">
        <v>338.9</v>
      </c>
      <c r="D233" s="1">
        <v>16.399999999999999</v>
      </c>
      <c r="E233" s="1" t="str">
        <f t="shared" si="3"/>
        <v>2016/2017</v>
      </c>
    </row>
    <row r="234" spans="1:5" x14ac:dyDescent="0.25">
      <c r="A234" s="68">
        <v>42692</v>
      </c>
      <c r="B234" s="1">
        <v>351.1</v>
      </c>
      <c r="C234" s="1">
        <v>332.1</v>
      </c>
      <c r="D234" s="1">
        <v>19</v>
      </c>
      <c r="E234" s="1" t="str">
        <f t="shared" si="3"/>
        <v>2016/2017</v>
      </c>
    </row>
    <row r="235" spans="1:5" x14ac:dyDescent="0.25">
      <c r="A235" s="68">
        <v>42693</v>
      </c>
      <c r="B235" s="1">
        <v>355</v>
      </c>
      <c r="C235" s="1">
        <v>334.7</v>
      </c>
      <c r="D235" s="1">
        <v>20.3</v>
      </c>
      <c r="E235" s="1" t="str">
        <f t="shared" si="3"/>
        <v>2016/2017</v>
      </c>
    </row>
    <row r="236" spans="1:5" x14ac:dyDescent="0.25">
      <c r="A236" s="68">
        <v>42694</v>
      </c>
      <c r="B236" s="1">
        <v>354.9</v>
      </c>
      <c r="C236" s="1">
        <v>328.1</v>
      </c>
      <c r="D236" s="1">
        <v>26.8</v>
      </c>
      <c r="E236" s="1" t="str">
        <f t="shared" si="3"/>
        <v>2016/2017</v>
      </c>
    </row>
    <row r="237" spans="1:5" x14ac:dyDescent="0.25">
      <c r="A237" s="68">
        <v>42695</v>
      </c>
      <c r="B237" s="1">
        <v>352.5</v>
      </c>
      <c r="C237" s="1">
        <v>333.4</v>
      </c>
      <c r="D237" s="1">
        <v>19.100000000000001</v>
      </c>
      <c r="E237" s="1" t="str">
        <f t="shared" si="3"/>
        <v>2016/2017</v>
      </c>
    </row>
    <row r="238" spans="1:5" x14ac:dyDescent="0.25">
      <c r="A238" s="68">
        <v>42696</v>
      </c>
      <c r="B238" s="1">
        <v>347.9</v>
      </c>
      <c r="C238" s="1">
        <v>338</v>
      </c>
      <c r="D238" s="1">
        <v>9.9</v>
      </c>
      <c r="E238" s="1" t="str">
        <f t="shared" si="3"/>
        <v>2016/2017</v>
      </c>
    </row>
    <row r="239" spans="1:5" x14ac:dyDescent="0.25">
      <c r="A239" s="68">
        <v>42697</v>
      </c>
      <c r="B239" s="1">
        <v>348.7</v>
      </c>
      <c r="C239" s="1">
        <v>335.1</v>
      </c>
      <c r="D239" s="1">
        <v>13.6</v>
      </c>
      <c r="E239" s="1" t="str">
        <f t="shared" si="3"/>
        <v>2016/2017</v>
      </c>
    </row>
    <row r="240" spans="1:5" x14ac:dyDescent="0.25">
      <c r="A240" s="68">
        <v>42698</v>
      </c>
      <c r="B240" s="1">
        <v>350</v>
      </c>
      <c r="C240" s="1">
        <v>327.9</v>
      </c>
      <c r="D240" s="1">
        <v>22.1</v>
      </c>
      <c r="E240" s="1" t="str">
        <f t="shared" si="3"/>
        <v>2016/2017</v>
      </c>
    </row>
    <row r="241" spans="1:5" x14ac:dyDescent="0.25">
      <c r="A241" s="68">
        <v>42699</v>
      </c>
      <c r="B241" s="1">
        <v>347.5</v>
      </c>
      <c r="C241" s="1">
        <v>325.10000000000002</v>
      </c>
      <c r="D241" s="1">
        <v>22.4</v>
      </c>
      <c r="E241" s="1" t="str">
        <f t="shared" si="3"/>
        <v>2016/2017</v>
      </c>
    </row>
    <row r="242" spans="1:5" x14ac:dyDescent="0.25">
      <c r="A242" s="68">
        <v>42700</v>
      </c>
      <c r="B242" s="1">
        <v>350.6</v>
      </c>
      <c r="C242" s="1">
        <v>327.5</v>
      </c>
      <c r="D242" s="1">
        <v>23.1</v>
      </c>
      <c r="E242" s="1" t="str">
        <f t="shared" si="3"/>
        <v>2016/2017</v>
      </c>
    </row>
    <row r="243" spans="1:5" x14ac:dyDescent="0.25">
      <c r="A243" s="68">
        <v>42701</v>
      </c>
      <c r="B243" s="1">
        <v>351.6</v>
      </c>
      <c r="C243" s="1">
        <v>339</v>
      </c>
      <c r="D243" s="1">
        <v>12.6</v>
      </c>
      <c r="E243" s="1" t="str">
        <f t="shared" si="3"/>
        <v>2016/2017</v>
      </c>
    </row>
    <row r="244" spans="1:5" x14ac:dyDescent="0.25">
      <c r="A244" s="68">
        <v>42702</v>
      </c>
      <c r="B244" s="1">
        <v>350.3</v>
      </c>
      <c r="C244" s="1">
        <v>333.2</v>
      </c>
      <c r="D244" s="1">
        <v>17.2</v>
      </c>
      <c r="E244" s="1" t="str">
        <f t="shared" si="3"/>
        <v>2016/2017</v>
      </c>
    </row>
    <row r="245" spans="1:5" x14ac:dyDescent="0.25">
      <c r="A245" s="68">
        <v>42703</v>
      </c>
      <c r="B245" s="1">
        <v>346.1</v>
      </c>
      <c r="C245" s="1">
        <v>329.5</v>
      </c>
      <c r="D245" s="1">
        <v>16.600000000000001</v>
      </c>
      <c r="E245" s="1" t="str">
        <f t="shared" si="3"/>
        <v>2016/2017</v>
      </c>
    </row>
    <row r="246" spans="1:5" x14ac:dyDescent="0.25">
      <c r="A246" s="68">
        <v>42704</v>
      </c>
      <c r="B246" s="1">
        <v>344.2</v>
      </c>
      <c r="C246" s="1">
        <v>328.9</v>
      </c>
      <c r="D246" s="1">
        <v>15.4</v>
      </c>
      <c r="E246" s="1" t="str">
        <f t="shared" si="3"/>
        <v>2016/2017</v>
      </c>
    </row>
    <row r="247" spans="1:5" x14ac:dyDescent="0.25">
      <c r="A247" s="68">
        <v>42705</v>
      </c>
      <c r="B247" s="1">
        <v>344.1</v>
      </c>
      <c r="C247" s="1">
        <v>333.1</v>
      </c>
      <c r="D247" s="1">
        <v>11.1</v>
      </c>
      <c r="E247" s="1" t="str">
        <f t="shared" si="3"/>
        <v>2016/2017</v>
      </c>
    </row>
    <row r="248" spans="1:5" x14ac:dyDescent="0.25">
      <c r="A248" s="68">
        <v>42706</v>
      </c>
      <c r="B248" s="1">
        <v>346.2</v>
      </c>
      <c r="C248" s="1">
        <v>331.6</v>
      </c>
      <c r="D248" s="1">
        <v>14.5</v>
      </c>
      <c r="E248" s="1" t="str">
        <f t="shared" si="3"/>
        <v>2016/2017</v>
      </c>
    </row>
    <row r="249" spans="1:5" x14ac:dyDescent="0.25">
      <c r="A249" s="68">
        <v>42707</v>
      </c>
      <c r="B249" s="1">
        <v>348.8</v>
      </c>
      <c r="C249" s="1">
        <v>339</v>
      </c>
      <c r="D249" s="1">
        <v>9.8000000000000007</v>
      </c>
      <c r="E249" s="1" t="str">
        <f t="shared" si="3"/>
        <v>2016/2017</v>
      </c>
    </row>
    <row r="250" spans="1:5" x14ac:dyDescent="0.25">
      <c r="A250" s="68">
        <v>42708</v>
      </c>
      <c r="B250" s="1">
        <v>351.7</v>
      </c>
      <c r="C250" s="1">
        <v>340.6</v>
      </c>
      <c r="D250" s="1">
        <v>11.2</v>
      </c>
      <c r="E250" s="1" t="str">
        <f t="shared" si="3"/>
        <v>2016/2017</v>
      </c>
    </row>
    <row r="251" spans="1:5" x14ac:dyDescent="0.25">
      <c r="A251" s="68">
        <v>42709</v>
      </c>
      <c r="B251" s="1">
        <v>346.2</v>
      </c>
      <c r="C251" s="1">
        <v>324.3</v>
      </c>
      <c r="D251" s="1">
        <v>21.9</v>
      </c>
      <c r="E251" s="1" t="str">
        <f t="shared" si="3"/>
        <v>2016/2017</v>
      </c>
    </row>
    <row r="252" spans="1:5" x14ac:dyDescent="0.25">
      <c r="A252" s="68">
        <v>42710</v>
      </c>
      <c r="B252" s="1">
        <v>345.8</v>
      </c>
      <c r="C252" s="1">
        <v>329</v>
      </c>
      <c r="D252" s="1">
        <v>16.8</v>
      </c>
      <c r="E252" s="1" t="str">
        <f t="shared" si="3"/>
        <v>2016/2017</v>
      </c>
    </row>
    <row r="253" spans="1:5" x14ac:dyDescent="0.25">
      <c r="A253" s="68">
        <v>42711</v>
      </c>
      <c r="B253" s="1">
        <v>346.1</v>
      </c>
      <c r="C253" s="1">
        <v>335</v>
      </c>
      <c r="D253" s="1">
        <v>11.1</v>
      </c>
      <c r="E253" s="1" t="str">
        <f t="shared" si="3"/>
        <v>2016/2017</v>
      </c>
    </row>
    <row r="254" spans="1:5" x14ac:dyDescent="0.25">
      <c r="A254" s="68">
        <v>42712</v>
      </c>
      <c r="B254" s="1">
        <v>349.2</v>
      </c>
      <c r="C254" s="1">
        <v>335.1</v>
      </c>
      <c r="D254" s="1">
        <v>14.1</v>
      </c>
      <c r="E254" s="1" t="str">
        <f t="shared" si="3"/>
        <v>2016/2017</v>
      </c>
    </row>
    <row r="255" spans="1:5" x14ac:dyDescent="0.25">
      <c r="A255" s="68">
        <v>42713</v>
      </c>
      <c r="B255" s="1">
        <v>348.6</v>
      </c>
      <c r="C255" s="1">
        <v>332.7</v>
      </c>
      <c r="D255" s="1">
        <v>15.9</v>
      </c>
      <c r="E255" s="1" t="str">
        <f t="shared" si="3"/>
        <v>2016/2017</v>
      </c>
    </row>
    <row r="256" spans="1:5" x14ac:dyDescent="0.25">
      <c r="A256" s="68">
        <v>42714</v>
      </c>
      <c r="B256" s="1">
        <v>351.9</v>
      </c>
      <c r="C256" s="1">
        <v>335.5</v>
      </c>
      <c r="D256" s="1">
        <v>16.399999999999999</v>
      </c>
      <c r="E256" s="1" t="str">
        <f t="shared" si="3"/>
        <v>2016/2017</v>
      </c>
    </row>
    <row r="257" spans="1:5" x14ac:dyDescent="0.25">
      <c r="A257" s="68">
        <v>42715</v>
      </c>
      <c r="B257" s="1">
        <v>353.2</v>
      </c>
      <c r="C257" s="1">
        <v>334.4</v>
      </c>
      <c r="D257" s="1">
        <v>18.8</v>
      </c>
      <c r="E257" s="1" t="str">
        <f t="shared" si="3"/>
        <v>2016/2017</v>
      </c>
    </row>
    <row r="258" spans="1:5" x14ac:dyDescent="0.25">
      <c r="A258" s="68">
        <v>42716</v>
      </c>
      <c r="B258" s="1">
        <v>350.7</v>
      </c>
      <c r="C258" s="1">
        <v>326.3</v>
      </c>
      <c r="D258" s="1">
        <v>24.4</v>
      </c>
      <c r="E258" s="1" t="str">
        <f t="shared" si="3"/>
        <v>2016/2017</v>
      </c>
    </row>
    <row r="259" spans="1:5" x14ac:dyDescent="0.25">
      <c r="A259" s="68">
        <v>42717</v>
      </c>
      <c r="B259" s="1">
        <v>354.1</v>
      </c>
      <c r="C259" s="1">
        <v>339.8</v>
      </c>
      <c r="D259" s="1">
        <v>14.4</v>
      </c>
      <c r="E259" s="1" t="str">
        <f t="shared" ref="E259:E322" si="4">IF(MONTH(A259)&gt;=10, YEAR(A259)&amp;"/"&amp;YEAR(A259)+1, YEAR(A259)-1&amp;"/"&amp;YEAR(A259))</f>
        <v>2016/2017</v>
      </c>
    </row>
    <row r="260" spans="1:5" x14ac:dyDescent="0.25">
      <c r="A260" s="68">
        <v>42718</v>
      </c>
      <c r="B260" s="1">
        <v>357.8</v>
      </c>
      <c r="C260" s="1">
        <v>340.7</v>
      </c>
      <c r="D260" s="1">
        <v>17</v>
      </c>
      <c r="E260" s="1" t="str">
        <f t="shared" si="4"/>
        <v>2016/2017</v>
      </c>
    </row>
    <row r="261" spans="1:5" x14ac:dyDescent="0.25">
      <c r="A261" s="68">
        <v>42719</v>
      </c>
      <c r="B261" s="1">
        <v>359.7</v>
      </c>
      <c r="C261" s="1">
        <v>340.1</v>
      </c>
      <c r="D261" s="1">
        <v>19.600000000000001</v>
      </c>
      <c r="E261" s="1" t="str">
        <f t="shared" si="4"/>
        <v>2016/2017</v>
      </c>
    </row>
    <row r="262" spans="1:5" x14ac:dyDescent="0.25">
      <c r="A262" s="68">
        <v>42720</v>
      </c>
      <c r="B262" s="1">
        <v>359.4</v>
      </c>
      <c r="C262" s="1">
        <v>341.6</v>
      </c>
      <c r="D262" s="1">
        <v>17.899999999999999</v>
      </c>
      <c r="E262" s="1" t="str">
        <f t="shared" si="4"/>
        <v>2016/2017</v>
      </c>
    </row>
    <row r="263" spans="1:5" x14ac:dyDescent="0.25">
      <c r="A263" s="68">
        <v>42721</v>
      </c>
      <c r="B263" s="1">
        <v>361.5</v>
      </c>
      <c r="C263" s="1">
        <v>349.4</v>
      </c>
      <c r="D263" s="1">
        <v>12.1</v>
      </c>
      <c r="E263" s="1" t="str">
        <f t="shared" si="4"/>
        <v>2016/2017</v>
      </c>
    </row>
    <row r="264" spans="1:5" x14ac:dyDescent="0.25">
      <c r="A264" s="68">
        <v>42722</v>
      </c>
      <c r="B264" s="1">
        <v>360</v>
      </c>
      <c r="C264" s="1">
        <v>348.5</v>
      </c>
      <c r="D264" s="1">
        <v>11.5</v>
      </c>
      <c r="E264" s="1" t="str">
        <f t="shared" si="4"/>
        <v>2016/2017</v>
      </c>
    </row>
    <row r="265" spans="1:5" x14ac:dyDescent="0.25">
      <c r="A265" s="68">
        <v>42723</v>
      </c>
      <c r="B265" s="1">
        <v>358.2</v>
      </c>
      <c r="C265" s="1">
        <v>342</v>
      </c>
      <c r="D265" s="1">
        <v>16.2</v>
      </c>
      <c r="E265" s="1" t="str">
        <f t="shared" si="4"/>
        <v>2016/2017</v>
      </c>
    </row>
    <row r="266" spans="1:5" x14ac:dyDescent="0.25">
      <c r="A266" s="68">
        <v>42724</v>
      </c>
      <c r="B266" s="1">
        <v>356.7</v>
      </c>
      <c r="C266" s="1">
        <v>342.8</v>
      </c>
      <c r="D266" s="1">
        <v>13.9</v>
      </c>
      <c r="E266" s="1" t="str">
        <f t="shared" si="4"/>
        <v>2016/2017</v>
      </c>
    </row>
    <row r="267" spans="1:5" x14ac:dyDescent="0.25">
      <c r="A267" s="68">
        <v>42725</v>
      </c>
      <c r="B267" s="1">
        <v>356</v>
      </c>
      <c r="C267" s="1">
        <v>338.9</v>
      </c>
      <c r="D267" s="1">
        <v>17.100000000000001</v>
      </c>
      <c r="E267" s="1" t="str">
        <f t="shared" si="4"/>
        <v>2016/2017</v>
      </c>
    </row>
    <row r="268" spans="1:5" x14ac:dyDescent="0.25">
      <c r="A268" s="68">
        <v>42726</v>
      </c>
      <c r="B268" s="1">
        <v>355.9</v>
      </c>
      <c r="C268" s="1">
        <v>341</v>
      </c>
      <c r="D268" s="1">
        <v>14.9</v>
      </c>
      <c r="E268" s="1" t="str">
        <f t="shared" si="4"/>
        <v>2016/2017</v>
      </c>
    </row>
    <row r="269" spans="1:5" x14ac:dyDescent="0.25">
      <c r="A269" s="68">
        <v>42727</v>
      </c>
      <c r="B269" s="1">
        <v>359</v>
      </c>
      <c r="C269" s="1">
        <v>343.3</v>
      </c>
      <c r="D269" s="1">
        <v>15.7</v>
      </c>
      <c r="E269" s="1" t="str">
        <f t="shared" si="4"/>
        <v>2016/2017</v>
      </c>
    </row>
    <row r="270" spans="1:5" x14ac:dyDescent="0.25">
      <c r="A270" s="68">
        <v>42728</v>
      </c>
      <c r="B270" s="1">
        <v>359</v>
      </c>
      <c r="C270" s="1">
        <v>337.3</v>
      </c>
      <c r="D270" s="1">
        <v>21.7</v>
      </c>
      <c r="E270" s="1" t="str">
        <f t="shared" si="4"/>
        <v>2016/2017</v>
      </c>
    </row>
    <row r="271" spans="1:5" x14ac:dyDescent="0.25">
      <c r="A271" s="68">
        <v>42729</v>
      </c>
      <c r="B271" s="1">
        <v>364.6</v>
      </c>
      <c r="C271" s="1">
        <v>355.3</v>
      </c>
      <c r="D271" s="1">
        <v>9.1999999999999993</v>
      </c>
      <c r="E271" s="1" t="str">
        <f t="shared" si="4"/>
        <v>2016/2017</v>
      </c>
    </row>
    <row r="272" spans="1:5" x14ac:dyDescent="0.25">
      <c r="A272" s="68">
        <v>42730</v>
      </c>
      <c r="B272" s="1">
        <v>360.9</v>
      </c>
      <c r="C272" s="1">
        <v>338.3</v>
      </c>
      <c r="D272" s="1">
        <v>22.7</v>
      </c>
      <c r="E272" s="1" t="str">
        <f t="shared" si="4"/>
        <v>2016/2017</v>
      </c>
    </row>
    <row r="273" spans="1:5" x14ac:dyDescent="0.25">
      <c r="A273" s="68">
        <v>42731</v>
      </c>
      <c r="B273" s="1">
        <v>352.7</v>
      </c>
      <c r="C273" s="1">
        <v>330.2</v>
      </c>
      <c r="D273" s="1">
        <v>22.5</v>
      </c>
      <c r="E273" s="1" t="str">
        <f t="shared" si="4"/>
        <v>2016/2017</v>
      </c>
    </row>
    <row r="274" spans="1:5" x14ac:dyDescent="0.25">
      <c r="A274" s="68">
        <v>42732</v>
      </c>
      <c r="B274" s="1">
        <v>352.4</v>
      </c>
      <c r="C274" s="1">
        <v>328.3</v>
      </c>
      <c r="D274" s="1">
        <v>24.1</v>
      </c>
      <c r="E274" s="1" t="str">
        <f t="shared" si="4"/>
        <v>2016/2017</v>
      </c>
    </row>
    <row r="275" spans="1:5" x14ac:dyDescent="0.25">
      <c r="A275" s="68">
        <v>42733</v>
      </c>
      <c r="B275" s="1">
        <v>349.8</v>
      </c>
      <c r="C275" s="1">
        <v>332.4</v>
      </c>
      <c r="D275" s="1">
        <v>17.399999999999999</v>
      </c>
      <c r="E275" s="1" t="str">
        <f t="shared" si="4"/>
        <v>2016/2017</v>
      </c>
    </row>
    <row r="276" spans="1:5" x14ac:dyDescent="0.25">
      <c r="A276" s="68">
        <v>42734</v>
      </c>
      <c r="B276" s="1">
        <v>349.7</v>
      </c>
      <c r="C276" s="1">
        <v>331.1</v>
      </c>
      <c r="D276" s="1">
        <v>18.600000000000001</v>
      </c>
      <c r="E276" s="1" t="str">
        <f t="shared" si="4"/>
        <v>2016/2017</v>
      </c>
    </row>
    <row r="277" spans="1:5" x14ac:dyDescent="0.25">
      <c r="A277" s="68">
        <v>42735</v>
      </c>
      <c r="B277" s="1">
        <v>353.6</v>
      </c>
      <c r="C277" s="1">
        <v>338.1</v>
      </c>
      <c r="D277" s="1">
        <v>15.5</v>
      </c>
      <c r="E277" s="1" t="str">
        <f t="shared" si="4"/>
        <v>2016/2017</v>
      </c>
    </row>
    <row r="278" spans="1:5" x14ac:dyDescent="0.25">
      <c r="A278" s="68">
        <v>42736</v>
      </c>
      <c r="B278" s="1">
        <v>356.1</v>
      </c>
      <c r="C278" s="1">
        <v>338.7</v>
      </c>
      <c r="D278" s="1">
        <v>17.3</v>
      </c>
      <c r="E278" s="1" t="str">
        <f t="shared" si="4"/>
        <v>2016/2017</v>
      </c>
    </row>
    <row r="279" spans="1:5" x14ac:dyDescent="0.25">
      <c r="A279" s="68">
        <v>42737</v>
      </c>
      <c r="B279" s="1">
        <v>354.8</v>
      </c>
      <c r="C279" s="1">
        <v>331.8</v>
      </c>
      <c r="D279" s="1">
        <v>23</v>
      </c>
      <c r="E279" s="1" t="str">
        <f t="shared" si="4"/>
        <v>2016/2017</v>
      </c>
    </row>
    <row r="280" spans="1:5" x14ac:dyDescent="0.25">
      <c r="A280" s="68">
        <v>42738</v>
      </c>
      <c r="B280" s="1">
        <v>353</v>
      </c>
      <c r="C280" s="1">
        <v>333.5</v>
      </c>
      <c r="D280" s="1">
        <v>19.5</v>
      </c>
      <c r="E280" s="1" t="str">
        <f t="shared" si="4"/>
        <v>2016/2017</v>
      </c>
    </row>
    <row r="281" spans="1:5" x14ac:dyDescent="0.25">
      <c r="A281" s="68">
        <v>42739</v>
      </c>
      <c r="B281" s="1">
        <v>347</v>
      </c>
      <c r="C281" s="1">
        <v>331.4</v>
      </c>
      <c r="D281" s="1">
        <v>15.6</v>
      </c>
      <c r="E281" s="1" t="str">
        <f t="shared" si="4"/>
        <v>2016/2017</v>
      </c>
    </row>
    <row r="282" spans="1:5" x14ac:dyDescent="0.25">
      <c r="A282" s="68">
        <v>42740</v>
      </c>
      <c r="B282" s="1">
        <v>346.9</v>
      </c>
      <c r="C282" s="1">
        <v>332.6</v>
      </c>
      <c r="D282" s="1">
        <v>14.3</v>
      </c>
      <c r="E282" s="1" t="str">
        <f t="shared" si="4"/>
        <v>2016/2017</v>
      </c>
    </row>
    <row r="283" spans="1:5" x14ac:dyDescent="0.25">
      <c r="A283" s="68">
        <v>42741</v>
      </c>
      <c r="B283" s="1">
        <v>344.9</v>
      </c>
      <c r="C283" s="1">
        <v>324.89999999999998</v>
      </c>
      <c r="D283" s="1">
        <v>20</v>
      </c>
      <c r="E283" s="1" t="str">
        <f t="shared" si="4"/>
        <v>2016/2017</v>
      </c>
    </row>
    <row r="284" spans="1:5" x14ac:dyDescent="0.25">
      <c r="A284" s="68">
        <v>42742</v>
      </c>
      <c r="B284" s="1">
        <v>348.3</v>
      </c>
      <c r="C284" s="1">
        <v>333.5</v>
      </c>
      <c r="D284" s="1">
        <v>14.8</v>
      </c>
      <c r="E284" s="1" t="str">
        <f t="shared" si="4"/>
        <v>2016/2017</v>
      </c>
    </row>
    <row r="285" spans="1:5" x14ac:dyDescent="0.25">
      <c r="A285" s="68">
        <v>42743</v>
      </c>
      <c r="B285" s="1">
        <v>351.6</v>
      </c>
      <c r="C285" s="1">
        <v>329.3</v>
      </c>
      <c r="D285" s="1">
        <v>22.4</v>
      </c>
      <c r="E285" s="1" t="str">
        <f t="shared" si="4"/>
        <v>2016/2017</v>
      </c>
    </row>
    <row r="286" spans="1:5" x14ac:dyDescent="0.25">
      <c r="A286" s="68">
        <v>42744</v>
      </c>
      <c r="B286" s="1">
        <v>353.1</v>
      </c>
      <c r="C286" s="1">
        <v>335.1</v>
      </c>
      <c r="D286" s="1">
        <v>18</v>
      </c>
      <c r="E286" s="1" t="str">
        <f t="shared" si="4"/>
        <v>2016/2017</v>
      </c>
    </row>
    <row r="287" spans="1:5" x14ac:dyDescent="0.25">
      <c r="A287" s="68">
        <v>42745</v>
      </c>
      <c r="B287" s="1">
        <v>351.4</v>
      </c>
      <c r="C287" s="1">
        <v>328.9</v>
      </c>
      <c r="D287" s="1">
        <v>22.5</v>
      </c>
      <c r="E287" s="1" t="str">
        <f t="shared" si="4"/>
        <v>2016/2017</v>
      </c>
    </row>
    <row r="288" spans="1:5" x14ac:dyDescent="0.25">
      <c r="A288" s="68">
        <v>42746</v>
      </c>
      <c r="B288" s="1">
        <v>354.8</v>
      </c>
      <c r="C288" s="1">
        <v>332.2</v>
      </c>
      <c r="D288" s="1">
        <v>22.5</v>
      </c>
      <c r="E288" s="1" t="str">
        <f t="shared" si="4"/>
        <v>2016/2017</v>
      </c>
    </row>
    <row r="289" spans="1:5" x14ac:dyDescent="0.25">
      <c r="A289" s="68">
        <v>42747</v>
      </c>
      <c r="B289" s="1">
        <v>346.8</v>
      </c>
      <c r="C289" s="1">
        <v>328</v>
      </c>
      <c r="D289" s="1">
        <v>18.899999999999999</v>
      </c>
      <c r="E289" s="1" t="str">
        <f t="shared" si="4"/>
        <v>2016/2017</v>
      </c>
    </row>
    <row r="290" spans="1:5" x14ac:dyDescent="0.25">
      <c r="A290" s="68">
        <v>42748</v>
      </c>
      <c r="B290" s="1">
        <v>349.3</v>
      </c>
      <c r="C290" s="1">
        <v>337</v>
      </c>
      <c r="D290" s="1">
        <v>12.3</v>
      </c>
      <c r="E290" s="1" t="str">
        <f t="shared" si="4"/>
        <v>2016/2017</v>
      </c>
    </row>
    <row r="291" spans="1:5" x14ac:dyDescent="0.25">
      <c r="A291" s="68">
        <v>42749</v>
      </c>
      <c r="B291" s="1">
        <v>353.5</v>
      </c>
      <c r="C291" s="1">
        <v>329.2</v>
      </c>
      <c r="D291" s="1">
        <v>24.3</v>
      </c>
      <c r="E291" s="1" t="str">
        <f t="shared" si="4"/>
        <v>2016/2017</v>
      </c>
    </row>
    <row r="292" spans="1:5" x14ac:dyDescent="0.25">
      <c r="A292" s="68">
        <v>42750</v>
      </c>
      <c r="B292" s="1">
        <v>357.8</v>
      </c>
      <c r="C292" s="1">
        <v>339.4</v>
      </c>
      <c r="D292" s="1">
        <v>18.399999999999999</v>
      </c>
      <c r="E292" s="1" t="str">
        <f t="shared" si="4"/>
        <v>2016/2017</v>
      </c>
    </row>
    <row r="293" spans="1:5" x14ac:dyDescent="0.25">
      <c r="A293" s="68">
        <v>42751</v>
      </c>
      <c r="B293" s="1">
        <v>355</v>
      </c>
      <c r="C293" s="1">
        <v>340.3</v>
      </c>
      <c r="D293" s="1">
        <v>14.7</v>
      </c>
      <c r="E293" s="1" t="str">
        <f t="shared" si="4"/>
        <v>2016/2017</v>
      </c>
    </row>
    <row r="294" spans="1:5" x14ac:dyDescent="0.25">
      <c r="A294" s="68">
        <v>42752</v>
      </c>
      <c r="B294" s="1">
        <v>353.9</v>
      </c>
      <c r="C294" s="1">
        <v>327.2</v>
      </c>
      <c r="D294" s="1">
        <v>26.6</v>
      </c>
      <c r="E294" s="1" t="str">
        <f t="shared" si="4"/>
        <v>2016/2017</v>
      </c>
    </row>
    <row r="295" spans="1:5" x14ac:dyDescent="0.25">
      <c r="A295" s="68">
        <v>42753</v>
      </c>
      <c r="B295" s="1">
        <v>354.8</v>
      </c>
      <c r="C295" s="1">
        <v>336.6</v>
      </c>
      <c r="D295" s="1">
        <v>18.2</v>
      </c>
      <c r="E295" s="1" t="str">
        <f t="shared" si="4"/>
        <v>2016/2017</v>
      </c>
    </row>
    <row r="296" spans="1:5" x14ac:dyDescent="0.25">
      <c r="A296" s="68">
        <v>42754</v>
      </c>
      <c r="B296" s="1">
        <v>354.8</v>
      </c>
      <c r="C296" s="1">
        <v>336.6</v>
      </c>
      <c r="D296" s="1">
        <v>18.2</v>
      </c>
      <c r="E296" s="1" t="str">
        <f t="shared" si="4"/>
        <v>2016/2017</v>
      </c>
    </row>
    <row r="297" spans="1:5" x14ac:dyDescent="0.25">
      <c r="A297" s="68">
        <v>42755</v>
      </c>
      <c r="B297" s="1">
        <v>351.3</v>
      </c>
      <c r="C297" s="1">
        <v>330.1</v>
      </c>
      <c r="D297" s="1">
        <v>21.2</v>
      </c>
      <c r="E297" s="1" t="str">
        <f t="shared" si="4"/>
        <v>2016/2017</v>
      </c>
    </row>
    <row r="298" spans="1:5" x14ac:dyDescent="0.25">
      <c r="A298" s="68">
        <v>42756</v>
      </c>
      <c r="B298" s="1">
        <v>352.8</v>
      </c>
      <c r="C298" s="1">
        <v>334.7</v>
      </c>
      <c r="D298" s="1">
        <v>18.100000000000001</v>
      </c>
      <c r="E298" s="1" t="str">
        <f t="shared" si="4"/>
        <v>2016/2017</v>
      </c>
    </row>
    <row r="299" spans="1:5" x14ac:dyDescent="0.25">
      <c r="A299" s="68">
        <v>42757</v>
      </c>
      <c r="B299" s="1">
        <v>352.9</v>
      </c>
      <c r="C299" s="1">
        <v>332.9</v>
      </c>
      <c r="D299" s="1">
        <v>20.100000000000001</v>
      </c>
      <c r="E299" s="1" t="str">
        <f t="shared" si="4"/>
        <v>2016/2017</v>
      </c>
    </row>
    <row r="300" spans="1:5" x14ac:dyDescent="0.25">
      <c r="A300" s="68">
        <v>42758</v>
      </c>
      <c r="B300" s="1">
        <v>350.3</v>
      </c>
      <c r="C300" s="1">
        <v>331.4</v>
      </c>
      <c r="D300" s="1">
        <v>18.899999999999999</v>
      </c>
      <c r="E300" s="1" t="str">
        <f t="shared" si="4"/>
        <v>2016/2017</v>
      </c>
    </row>
    <row r="301" spans="1:5" x14ac:dyDescent="0.25">
      <c r="A301" s="68">
        <v>42759</v>
      </c>
      <c r="B301" s="1">
        <v>351.9</v>
      </c>
      <c r="C301" s="1">
        <v>340</v>
      </c>
      <c r="D301" s="1">
        <v>11.9</v>
      </c>
      <c r="E301" s="1" t="str">
        <f t="shared" si="4"/>
        <v>2016/2017</v>
      </c>
    </row>
    <row r="302" spans="1:5" x14ac:dyDescent="0.25">
      <c r="A302" s="68">
        <v>42760</v>
      </c>
      <c r="B302" s="1">
        <v>353</v>
      </c>
      <c r="C302" s="1">
        <v>340.1</v>
      </c>
      <c r="D302" s="1">
        <v>12.9</v>
      </c>
      <c r="E302" s="1" t="str">
        <f t="shared" si="4"/>
        <v>2016/2017</v>
      </c>
    </row>
    <row r="303" spans="1:5" x14ac:dyDescent="0.25">
      <c r="A303" s="68">
        <v>42761</v>
      </c>
      <c r="B303" s="1">
        <v>352.2</v>
      </c>
      <c r="C303" s="1">
        <v>330.9</v>
      </c>
      <c r="D303" s="1">
        <v>21.3</v>
      </c>
      <c r="E303" s="1" t="str">
        <f t="shared" si="4"/>
        <v>2016/2017</v>
      </c>
    </row>
    <row r="304" spans="1:5" x14ac:dyDescent="0.25">
      <c r="A304" s="68">
        <v>42762</v>
      </c>
      <c r="B304" s="1">
        <v>348.1</v>
      </c>
      <c r="C304" s="1">
        <v>319.89999999999998</v>
      </c>
      <c r="D304" s="1">
        <v>28.3</v>
      </c>
      <c r="E304" s="1" t="str">
        <f t="shared" si="4"/>
        <v>2016/2017</v>
      </c>
    </row>
    <row r="305" spans="1:5" x14ac:dyDescent="0.25">
      <c r="A305" s="68">
        <v>42763</v>
      </c>
      <c r="B305" s="1">
        <v>352</v>
      </c>
      <c r="C305" s="1">
        <v>329.3</v>
      </c>
      <c r="D305" s="1">
        <v>22.7</v>
      </c>
      <c r="E305" s="1" t="str">
        <f t="shared" si="4"/>
        <v>2016/2017</v>
      </c>
    </row>
    <row r="306" spans="1:5" x14ac:dyDescent="0.25">
      <c r="A306" s="68">
        <v>42764</v>
      </c>
      <c r="B306" s="1">
        <v>355.1</v>
      </c>
      <c r="C306" s="1">
        <v>329.7</v>
      </c>
      <c r="D306" s="1">
        <v>25.4</v>
      </c>
      <c r="E306" s="1" t="str">
        <f t="shared" si="4"/>
        <v>2016/2017</v>
      </c>
    </row>
    <row r="307" spans="1:5" x14ac:dyDescent="0.25">
      <c r="A307" s="68">
        <v>42765</v>
      </c>
      <c r="B307" s="1">
        <v>356.4</v>
      </c>
      <c r="C307" s="1">
        <v>325.5</v>
      </c>
      <c r="D307" s="1">
        <v>30.9</v>
      </c>
      <c r="E307" s="1" t="str">
        <f t="shared" si="4"/>
        <v>2016/2017</v>
      </c>
    </row>
    <row r="308" spans="1:5" x14ac:dyDescent="0.25">
      <c r="A308" s="68">
        <v>42766</v>
      </c>
      <c r="B308" s="1">
        <v>354.5</v>
      </c>
      <c r="C308" s="1">
        <v>329.3</v>
      </c>
      <c r="D308" s="1">
        <v>25.2</v>
      </c>
      <c r="E308" s="1" t="str">
        <f t="shared" si="4"/>
        <v>2016/2017</v>
      </c>
    </row>
    <row r="309" spans="1:5" x14ac:dyDescent="0.25">
      <c r="A309" s="68">
        <v>42767</v>
      </c>
      <c r="B309" s="1">
        <v>353.2</v>
      </c>
      <c r="C309" s="1">
        <v>339.5</v>
      </c>
      <c r="D309" s="1">
        <v>13.7</v>
      </c>
      <c r="E309" s="1" t="str">
        <f t="shared" si="4"/>
        <v>2016/2017</v>
      </c>
    </row>
    <row r="310" spans="1:5" x14ac:dyDescent="0.25">
      <c r="A310" s="68">
        <v>42768</v>
      </c>
      <c r="B310" s="1">
        <v>354.6</v>
      </c>
      <c r="C310" s="1">
        <v>340</v>
      </c>
      <c r="D310" s="1">
        <v>14.7</v>
      </c>
      <c r="E310" s="1" t="str">
        <f t="shared" si="4"/>
        <v>2016/2017</v>
      </c>
    </row>
    <row r="311" spans="1:5" x14ac:dyDescent="0.25">
      <c r="A311" s="68">
        <v>42769</v>
      </c>
      <c r="B311" s="1">
        <v>355.5</v>
      </c>
      <c r="C311" s="1">
        <v>336</v>
      </c>
      <c r="D311" s="1">
        <v>19.5</v>
      </c>
      <c r="E311" s="1" t="str">
        <f t="shared" si="4"/>
        <v>2016/2017</v>
      </c>
    </row>
    <row r="312" spans="1:5" x14ac:dyDescent="0.25">
      <c r="A312" s="68">
        <v>42770</v>
      </c>
      <c r="B312" s="1">
        <v>359.8</v>
      </c>
      <c r="C312" s="1">
        <v>343.7</v>
      </c>
      <c r="D312" s="1">
        <v>16.100000000000001</v>
      </c>
      <c r="E312" s="1" t="str">
        <f t="shared" si="4"/>
        <v>2016/2017</v>
      </c>
    </row>
    <row r="313" spans="1:5" x14ac:dyDescent="0.25">
      <c r="A313" s="68">
        <v>42771</v>
      </c>
      <c r="B313" s="1">
        <v>357.4</v>
      </c>
      <c r="C313" s="1">
        <v>337.5</v>
      </c>
      <c r="D313" s="1">
        <v>20</v>
      </c>
      <c r="E313" s="1" t="str">
        <f t="shared" si="4"/>
        <v>2016/2017</v>
      </c>
    </row>
    <row r="314" spans="1:5" x14ac:dyDescent="0.25">
      <c r="A314" s="68">
        <v>42772</v>
      </c>
      <c r="B314" s="1">
        <v>356.3</v>
      </c>
      <c r="C314" s="1">
        <v>330.7</v>
      </c>
      <c r="D314" s="1">
        <v>25.6</v>
      </c>
      <c r="E314" s="1" t="str">
        <f t="shared" si="4"/>
        <v>2016/2017</v>
      </c>
    </row>
    <row r="315" spans="1:5" x14ac:dyDescent="0.25">
      <c r="A315" s="68">
        <v>42773</v>
      </c>
      <c r="B315" s="1">
        <v>354.6</v>
      </c>
      <c r="C315" s="1">
        <v>339.2</v>
      </c>
      <c r="D315" s="1">
        <v>15.5</v>
      </c>
      <c r="E315" s="1" t="str">
        <f t="shared" si="4"/>
        <v>2016/2017</v>
      </c>
    </row>
    <row r="316" spans="1:5" x14ac:dyDescent="0.25">
      <c r="A316" s="68">
        <v>42774</v>
      </c>
      <c r="B316" s="1">
        <v>355</v>
      </c>
      <c r="C316" s="1">
        <v>335</v>
      </c>
      <c r="D316" s="1">
        <v>20</v>
      </c>
      <c r="E316" s="1" t="str">
        <f t="shared" si="4"/>
        <v>2016/2017</v>
      </c>
    </row>
    <row r="317" spans="1:5" x14ac:dyDescent="0.25">
      <c r="A317" s="68">
        <v>42775</v>
      </c>
      <c r="B317" s="1">
        <v>355.3</v>
      </c>
      <c r="C317" s="1">
        <v>331.3</v>
      </c>
      <c r="D317" s="1">
        <v>23.9</v>
      </c>
      <c r="E317" s="1" t="str">
        <f t="shared" si="4"/>
        <v>2016/2017</v>
      </c>
    </row>
    <row r="318" spans="1:5" x14ac:dyDescent="0.25">
      <c r="A318" s="68">
        <v>42776</v>
      </c>
      <c r="B318" s="1">
        <v>358.7</v>
      </c>
      <c r="C318" s="1">
        <v>342.7</v>
      </c>
      <c r="D318" s="1">
        <v>15.9</v>
      </c>
      <c r="E318" s="1" t="str">
        <f t="shared" si="4"/>
        <v>2016/2017</v>
      </c>
    </row>
    <row r="319" spans="1:5" x14ac:dyDescent="0.25">
      <c r="A319" s="68">
        <v>42777</v>
      </c>
      <c r="B319" s="1">
        <v>360.9</v>
      </c>
      <c r="C319" s="1">
        <v>338.6</v>
      </c>
      <c r="D319" s="1">
        <v>22.2</v>
      </c>
      <c r="E319" s="1" t="str">
        <f t="shared" si="4"/>
        <v>2016/2017</v>
      </c>
    </row>
    <row r="320" spans="1:5" x14ac:dyDescent="0.25">
      <c r="A320" s="68">
        <v>42778</v>
      </c>
      <c r="B320" s="1">
        <v>359.3</v>
      </c>
      <c r="C320" s="1">
        <v>338.6</v>
      </c>
      <c r="D320" s="1">
        <v>20.7</v>
      </c>
      <c r="E320" s="1" t="str">
        <f t="shared" si="4"/>
        <v>2016/2017</v>
      </c>
    </row>
    <row r="321" spans="1:5" x14ac:dyDescent="0.25">
      <c r="A321" s="68">
        <v>42779</v>
      </c>
      <c r="B321" s="1">
        <v>354.2</v>
      </c>
      <c r="C321" s="1">
        <v>337.9</v>
      </c>
      <c r="D321" s="1">
        <v>16.3</v>
      </c>
      <c r="E321" s="1" t="str">
        <f t="shared" si="4"/>
        <v>2016/2017</v>
      </c>
    </row>
    <row r="322" spans="1:5" x14ac:dyDescent="0.25">
      <c r="A322" s="68">
        <v>42780</v>
      </c>
      <c r="B322" s="1">
        <v>354</v>
      </c>
      <c r="C322" s="1">
        <v>334.1</v>
      </c>
      <c r="D322" s="1">
        <v>19.8</v>
      </c>
      <c r="E322" s="1" t="str">
        <f t="shared" si="4"/>
        <v>2016/2017</v>
      </c>
    </row>
    <row r="323" spans="1:5" x14ac:dyDescent="0.25">
      <c r="A323" s="68">
        <v>42781</v>
      </c>
      <c r="B323" s="1">
        <v>351.4</v>
      </c>
      <c r="C323" s="1">
        <v>333.2</v>
      </c>
      <c r="D323" s="1">
        <v>18.3</v>
      </c>
      <c r="E323" s="1" t="str">
        <f t="shared" ref="E323:E386" si="5">IF(MONTH(A323)&gt;=10, YEAR(A323)&amp;"/"&amp;YEAR(A323)+1, YEAR(A323)-1&amp;"/"&amp;YEAR(A323))</f>
        <v>2016/2017</v>
      </c>
    </row>
    <row r="324" spans="1:5" x14ac:dyDescent="0.25">
      <c r="A324" s="68">
        <v>42782</v>
      </c>
      <c r="B324" s="1">
        <v>351.6</v>
      </c>
      <c r="C324" s="1">
        <v>334.3</v>
      </c>
      <c r="D324" s="1">
        <v>17.3</v>
      </c>
      <c r="E324" s="1" t="str">
        <f t="shared" si="5"/>
        <v>2016/2017</v>
      </c>
    </row>
    <row r="325" spans="1:5" x14ac:dyDescent="0.25">
      <c r="A325" s="68">
        <v>42783</v>
      </c>
      <c r="B325" s="1">
        <v>353.8</v>
      </c>
      <c r="C325" s="1">
        <v>334</v>
      </c>
      <c r="D325" s="1">
        <v>19.8</v>
      </c>
      <c r="E325" s="1" t="str">
        <f t="shared" si="5"/>
        <v>2016/2017</v>
      </c>
    </row>
    <row r="326" spans="1:5" x14ac:dyDescent="0.25">
      <c r="A326" s="68">
        <v>42784</v>
      </c>
      <c r="B326" s="1">
        <v>356.8</v>
      </c>
      <c r="C326" s="1">
        <v>345</v>
      </c>
      <c r="D326" s="1">
        <v>11.8</v>
      </c>
      <c r="E326" s="1" t="str">
        <f t="shared" si="5"/>
        <v>2016/2017</v>
      </c>
    </row>
    <row r="327" spans="1:5" x14ac:dyDescent="0.25">
      <c r="A327" s="68">
        <v>42785</v>
      </c>
      <c r="B327" s="1">
        <v>357</v>
      </c>
      <c r="C327" s="1">
        <v>335.7</v>
      </c>
      <c r="D327" s="1">
        <v>21.3</v>
      </c>
      <c r="E327" s="1" t="str">
        <f t="shared" si="5"/>
        <v>2016/2017</v>
      </c>
    </row>
    <row r="328" spans="1:5" x14ac:dyDescent="0.25">
      <c r="A328" s="68">
        <v>42786</v>
      </c>
      <c r="B328" s="1">
        <v>355</v>
      </c>
      <c r="C328" s="1">
        <v>346.8</v>
      </c>
      <c r="D328" s="1">
        <v>8.1999999999999993</v>
      </c>
      <c r="E328" s="1" t="str">
        <f t="shared" si="5"/>
        <v>2016/2017</v>
      </c>
    </row>
    <row r="329" spans="1:5" x14ac:dyDescent="0.25">
      <c r="A329" s="68">
        <v>42787</v>
      </c>
      <c r="B329" s="1">
        <v>355.8</v>
      </c>
      <c r="C329" s="1">
        <v>339.1</v>
      </c>
      <c r="D329" s="1">
        <v>16.7</v>
      </c>
      <c r="E329" s="1" t="str">
        <f t="shared" si="5"/>
        <v>2016/2017</v>
      </c>
    </row>
    <row r="330" spans="1:5" x14ac:dyDescent="0.25">
      <c r="A330" s="68">
        <v>42788</v>
      </c>
      <c r="B330" s="1">
        <v>354.6</v>
      </c>
      <c r="C330" s="1">
        <v>342.5</v>
      </c>
      <c r="D330" s="1">
        <v>12.1</v>
      </c>
      <c r="E330" s="1" t="str">
        <f t="shared" si="5"/>
        <v>2016/2017</v>
      </c>
    </row>
    <row r="331" spans="1:5" x14ac:dyDescent="0.25">
      <c r="A331" s="68">
        <v>42789</v>
      </c>
      <c r="B331" s="1">
        <v>356</v>
      </c>
      <c r="C331" s="1">
        <v>333.6</v>
      </c>
      <c r="D331" s="1">
        <v>22.4</v>
      </c>
      <c r="E331" s="1" t="str">
        <f t="shared" si="5"/>
        <v>2016/2017</v>
      </c>
    </row>
    <row r="332" spans="1:5" x14ac:dyDescent="0.25">
      <c r="A332" s="68">
        <v>42790</v>
      </c>
      <c r="B332" s="1">
        <v>355.3</v>
      </c>
      <c r="C332" s="1">
        <v>339</v>
      </c>
      <c r="D332" s="1">
        <v>16.3</v>
      </c>
      <c r="E332" s="1" t="str">
        <f t="shared" si="5"/>
        <v>2016/2017</v>
      </c>
    </row>
    <row r="333" spans="1:5" x14ac:dyDescent="0.25">
      <c r="A333" s="68">
        <v>42791</v>
      </c>
      <c r="B333" s="1">
        <v>354.3</v>
      </c>
      <c r="C333" s="1">
        <v>335.3</v>
      </c>
      <c r="D333" s="1">
        <v>19</v>
      </c>
      <c r="E333" s="1" t="str">
        <f t="shared" si="5"/>
        <v>2016/2017</v>
      </c>
    </row>
    <row r="334" spans="1:5" x14ac:dyDescent="0.25">
      <c r="A334" s="68">
        <v>42792</v>
      </c>
      <c r="B334" s="1">
        <v>353.8</v>
      </c>
      <c r="C334" s="1">
        <v>346.7</v>
      </c>
      <c r="D334" s="1">
        <v>7.1</v>
      </c>
      <c r="E334" s="1" t="str">
        <f t="shared" si="5"/>
        <v>2016/2017</v>
      </c>
    </row>
    <row r="335" spans="1:5" x14ac:dyDescent="0.25">
      <c r="A335" s="68">
        <v>42793</v>
      </c>
      <c r="B335" s="1">
        <v>355.6</v>
      </c>
      <c r="C335" s="1">
        <v>347.5</v>
      </c>
      <c r="D335" s="1">
        <v>8.1</v>
      </c>
      <c r="E335" s="1" t="str">
        <f t="shared" si="5"/>
        <v>2016/2017</v>
      </c>
    </row>
    <row r="336" spans="1:5" x14ac:dyDescent="0.25">
      <c r="A336" s="68">
        <v>42794</v>
      </c>
      <c r="B336" s="1">
        <v>354</v>
      </c>
      <c r="C336" s="1">
        <v>332.9</v>
      </c>
      <c r="D336" s="1">
        <v>21.1</v>
      </c>
      <c r="E336" s="1" t="str">
        <f t="shared" si="5"/>
        <v>2016/2017</v>
      </c>
    </row>
    <row r="337" spans="1:5" x14ac:dyDescent="0.25">
      <c r="A337" s="68">
        <v>42795</v>
      </c>
      <c r="B337" s="1">
        <v>355.9</v>
      </c>
      <c r="C337" s="1">
        <v>333.5</v>
      </c>
      <c r="D337" s="1">
        <v>22.4</v>
      </c>
      <c r="E337" s="1" t="str">
        <f t="shared" si="5"/>
        <v>2016/2017</v>
      </c>
    </row>
    <row r="338" spans="1:5" x14ac:dyDescent="0.25">
      <c r="A338" s="68">
        <v>42796</v>
      </c>
      <c r="B338" s="1">
        <v>361.2</v>
      </c>
      <c r="C338" s="1">
        <v>349.7</v>
      </c>
      <c r="D338" s="1">
        <v>11.6</v>
      </c>
      <c r="E338" s="1" t="str">
        <f t="shared" si="5"/>
        <v>2016/2017</v>
      </c>
    </row>
    <row r="339" spans="1:5" x14ac:dyDescent="0.25">
      <c r="A339" s="68">
        <v>42797</v>
      </c>
      <c r="B339" s="1">
        <v>350.1</v>
      </c>
      <c r="C339" s="1">
        <v>331</v>
      </c>
      <c r="D339" s="1">
        <v>19.100000000000001</v>
      </c>
      <c r="E339" s="1" t="str">
        <f t="shared" si="5"/>
        <v>2016/2017</v>
      </c>
    </row>
    <row r="340" spans="1:5" x14ac:dyDescent="0.25">
      <c r="A340" s="68">
        <v>42798</v>
      </c>
      <c r="B340" s="1">
        <v>355</v>
      </c>
      <c r="C340" s="1">
        <v>346.4</v>
      </c>
      <c r="D340" s="1">
        <v>8.6</v>
      </c>
      <c r="E340" s="1" t="str">
        <f t="shared" si="5"/>
        <v>2016/2017</v>
      </c>
    </row>
    <row r="341" spans="1:5" x14ac:dyDescent="0.25">
      <c r="A341" s="68">
        <v>42799</v>
      </c>
      <c r="B341" s="1">
        <v>354.9</v>
      </c>
      <c r="C341" s="1">
        <v>343.2</v>
      </c>
      <c r="D341" s="1">
        <v>11.7</v>
      </c>
      <c r="E341" s="1" t="str">
        <f t="shared" si="5"/>
        <v>2016/2017</v>
      </c>
    </row>
    <row r="342" spans="1:5" x14ac:dyDescent="0.25">
      <c r="A342" s="68">
        <v>42800</v>
      </c>
      <c r="B342" s="1">
        <v>350.6</v>
      </c>
      <c r="C342" s="1">
        <v>343.3</v>
      </c>
      <c r="D342" s="1">
        <v>7.4</v>
      </c>
      <c r="E342" s="1" t="str">
        <f t="shared" si="5"/>
        <v>2016/2017</v>
      </c>
    </row>
    <row r="343" spans="1:5" x14ac:dyDescent="0.25">
      <c r="A343" s="68">
        <v>42801</v>
      </c>
      <c r="B343" s="1">
        <v>351.3</v>
      </c>
      <c r="C343" s="1">
        <v>337.6</v>
      </c>
      <c r="D343" s="1">
        <v>13.7</v>
      </c>
      <c r="E343" s="1" t="str">
        <f t="shared" si="5"/>
        <v>2016/2017</v>
      </c>
    </row>
    <row r="344" spans="1:5" x14ac:dyDescent="0.25">
      <c r="A344" s="68">
        <v>42802</v>
      </c>
      <c r="B344" s="1">
        <v>353.5</v>
      </c>
      <c r="C344" s="1">
        <v>338.5</v>
      </c>
      <c r="D344" s="1">
        <v>15</v>
      </c>
      <c r="E344" s="1" t="str">
        <f t="shared" si="5"/>
        <v>2016/2017</v>
      </c>
    </row>
    <row r="345" spans="1:5" x14ac:dyDescent="0.25">
      <c r="A345" s="68">
        <v>42803</v>
      </c>
      <c r="B345" s="1">
        <v>356.3</v>
      </c>
      <c r="C345" s="1">
        <v>347.5</v>
      </c>
      <c r="D345" s="1">
        <v>8.8000000000000007</v>
      </c>
      <c r="E345" s="1" t="str">
        <f t="shared" si="5"/>
        <v>2016/2017</v>
      </c>
    </row>
    <row r="346" spans="1:5" x14ac:dyDescent="0.25">
      <c r="A346" s="68">
        <v>42804</v>
      </c>
      <c r="B346" s="1">
        <v>349.6</v>
      </c>
      <c r="C346" s="1">
        <v>334.1</v>
      </c>
      <c r="D346" s="1">
        <v>15.5</v>
      </c>
      <c r="E346" s="1" t="str">
        <f t="shared" si="5"/>
        <v>2016/2017</v>
      </c>
    </row>
    <row r="347" spans="1:5" x14ac:dyDescent="0.25">
      <c r="A347" s="68">
        <v>42805</v>
      </c>
      <c r="B347" s="1">
        <v>352.2</v>
      </c>
      <c r="C347" s="1">
        <v>340.2</v>
      </c>
      <c r="D347" s="1">
        <v>12.1</v>
      </c>
      <c r="E347" s="1" t="str">
        <f t="shared" si="5"/>
        <v>2016/2017</v>
      </c>
    </row>
    <row r="348" spans="1:5" x14ac:dyDescent="0.25">
      <c r="A348" s="68">
        <v>42806</v>
      </c>
      <c r="B348" s="1">
        <v>350.8</v>
      </c>
      <c r="C348" s="1">
        <v>343.9</v>
      </c>
      <c r="D348" s="1">
        <v>6.9</v>
      </c>
      <c r="E348" s="1" t="str">
        <f t="shared" si="5"/>
        <v>2016/2017</v>
      </c>
    </row>
    <row r="349" spans="1:5" x14ac:dyDescent="0.25">
      <c r="A349" s="68">
        <v>42807</v>
      </c>
      <c r="B349" s="1">
        <v>354</v>
      </c>
      <c r="C349" s="1">
        <v>337.1</v>
      </c>
      <c r="D349" s="1">
        <v>16.899999999999999</v>
      </c>
      <c r="E349" s="1" t="str">
        <f t="shared" si="5"/>
        <v>2016/2017</v>
      </c>
    </row>
    <row r="350" spans="1:5" x14ac:dyDescent="0.25">
      <c r="A350" s="68">
        <v>42808</v>
      </c>
      <c r="B350" s="1">
        <v>350.9</v>
      </c>
      <c r="C350" s="1">
        <v>340.6</v>
      </c>
      <c r="D350" s="1">
        <v>10.3</v>
      </c>
      <c r="E350" s="1" t="str">
        <f t="shared" si="5"/>
        <v>2016/2017</v>
      </c>
    </row>
    <row r="351" spans="1:5" x14ac:dyDescent="0.25">
      <c r="A351" s="68">
        <v>42809</v>
      </c>
      <c r="B351" s="1">
        <v>350.7</v>
      </c>
      <c r="C351" s="1">
        <v>343.4</v>
      </c>
      <c r="D351" s="1">
        <v>7.3</v>
      </c>
      <c r="E351" s="1" t="str">
        <f t="shared" si="5"/>
        <v>2016/2017</v>
      </c>
    </row>
    <row r="352" spans="1:5" x14ac:dyDescent="0.25">
      <c r="A352" s="68">
        <v>42810</v>
      </c>
      <c r="B352" s="1">
        <v>352.7</v>
      </c>
      <c r="C352" s="1">
        <v>341</v>
      </c>
      <c r="D352" s="1">
        <v>11.7</v>
      </c>
      <c r="E352" s="1" t="str">
        <f t="shared" si="5"/>
        <v>2016/2017</v>
      </c>
    </row>
    <row r="353" spans="1:5" x14ac:dyDescent="0.25">
      <c r="A353" s="68">
        <v>42811</v>
      </c>
      <c r="B353" s="1">
        <v>349.2</v>
      </c>
      <c r="C353" s="1">
        <v>333.2</v>
      </c>
      <c r="D353" s="1">
        <v>16</v>
      </c>
      <c r="E353" s="1" t="str">
        <f t="shared" si="5"/>
        <v>2016/2017</v>
      </c>
    </row>
    <row r="354" spans="1:5" x14ac:dyDescent="0.25">
      <c r="A354" s="68">
        <v>42812</v>
      </c>
      <c r="B354" s="1">
        <v>348.3</v>
      </c>
      <c r="C354" s="1">
        <v>330.9</v>
      </c>
      <c r="D354" s="1">
        <v>17.399999999999999</v>
      </c>
      <c r="E354" s="1" t="str">
        <f t="shared" si="5"/>
        <v>2016/2017</v>
      </c>
    </row>
    <row r="355" spans="1:5" x14ac:dyDescent="0.25">
      <c r="A355" s="68">
        <v>42813</v>
      </c>
      <c r="B355" s="1">
        <v>349.4</v>
      </c>
      <c r="C355" s="1">
        <v>342.1</v>
      </c>
      <c r="D355" s="1">
        <v>7.3</v>
      </c>
      <c r="E355" s="1" t="str">
        <f t="shared" si="5"/>
        <v>2016/2017</v>
      </c>
    </row>
    <row r="356" spans="1:5" x14ac:dyDescent="0.25">
      <c r="A356" s="68">
        <v>42814</v>
      </c>
      <c r="B356" s="1">
        <v>350.5</v>
      </c>
      <c r="C356" s="1">
        <v>343.1</v>
      </c>
      <c r="D356" s="1">
        <v>7.4</v>
      </c>
      <c r="E356" s="1" t="str">
        <f t="shared" si="5"/>
        <v>2016/2017</v>
      </c>
    </row>
    <row r="357" spans="1:5" x14ac:dyDescent="0.25">
      <c r="A357" s="68">
        <v>42815</v>
      </c>
      <c r="B357" s="1">
        <v>350.7</v>
      </c>
      <c r="C357" s="1">
        <v>344.6</v>
      </c>
      <c r="D357" s="1">
        <v>6.1</v>
      </c>
      <c r="E357" s="1" t="str">
        <f t="shared" si="5"/>
        <v>2016/2017</v>
      </c>
    </row>
    <row r="358" spans="1:5" x14ac:dyDescent="0.25">
      <c r="A358" s="68">
        <v>42816</v>
      </c>
      <c r="B358" s="1">
        <v>350.2</v>
      </c>
      <c r="C358" s="1">
        <v>336.7</v>
      </c>
      <c r="D358" s="1">
        <v>13.5</v>
      </c>
      <c r="E358" s="1" t="str">
        <f t="shared" si="5"/>
        <v>2016/2017</v>
      </c>
    </row>
    <row r="359" spans="1:5" x14ac:dyDescent="0.25">
      <c r="A359" s="68">
        <v>42817</v>
      </c>
      <c r="B359" s="1">
        <v>349.2</v>
      </c>
      <c r="C359" s="1">
        <v>343.2</v>
      </c>
      <c r="D359" s="1">
        <v>6</v>
      </c>
      <c r="E359" s="1" t="str">
        <f t="shared" si="5"/>
        <v>2016/2017</v>
      </c>
    </row>
    <row r="360" spans="1:5" x14ac:dyDescent="0.25">
      <c r="A360" s="68">
        <v>42818</v>
      </c>
      <c r="B360" s="1">
        <v>349.3</v>
      </c>
      <c r="C360" s="1">
        <v>341.7</v>
      </c>
      <c r="D360" s="1">
        <v>7.6</v>
      </c>
      <c r="E360" s="1" t="str">
        <f t="shared" si="5"/>
        <v>2016/2017</v>
      </c>
    </row>
    <row r="361" spans="1:5" x14ac:dyDescent="0.25">
      <c r="A361" s="68">
        <v>42819</v>
      </c>
      <c r="B361" s="1">
        <v>350.9</v>
      </c>
      <c r="C361" s="1">
        <v>343.4</v>
      </c>
      <c r="D361" s="1">
        <v>7.4</v>
      </c>
      <c r="E361" s="1" t="str">
        <f t="shared" si="5"/>
        <v>2016/2017</v>
      </c>
    </row>
    <row r="362" spans="1:5" x14ac:dyDescent="0.25">
      <c r="A362" s="68">
        <v>42820</v>
      </c>
      <c r="B362" s="1">
        <v>356.8</v>
      </c>
      <c r="C362" s="1">
        <v>349.7</v>
      </c>
      <c r="D362" s="1">
        <v>7.1</v>
      </c>
      <c r="E362" s="1" t="str">
        <f t="shared" si="5"/>
        <v>2016/2017</v>
      </c>
    </row>
    <row r="363" spans="1:5" x14ac:dyDescent="0.25">
      <c r="A363" s="68">
        <v>42821</v>
      </c>
      <c r="B363" s="1">
        <v>354.7</v>
      </c>
      <c r="C363" s="1">
        <v>343.8</v>
      </c>
      <c r="D363" s="1">
        <v>10.9</v>
      </c>
      <c r="E363" s="1" t="str">
        <f t="shared" si="5"/>
        <v>2016/2017</v>
      </c>
    </row>
    <row r="364" spans="1:5" x14ac:dyDescent="0.25">
      <c r="A364" s="68">
        <v>42822</v>
      </c>
      <c r="B364" s="1">
        <v>353.5</v>
      </c>
      <c r="C364" s="1">
        <v>329.9</v>
      </c>
      <c r="D364" s="1">
        <v>23.6</v>
      </c>
      <c r="E364" s="1" t="str">
        <f t="shared" si="5"/>
        <v>2016/2017</v>
      </c>
    </row>
    <row r="365" spans="1:5" x14ac:dyDescent="0.25">
      <c r="A365" s="68">
        <v>42823</v>
      </c>
      <c r="B365" s="1">
        <v>352.3</v>
      </c>
      <c r="C365" s="1">
        <v>339.2</v>
      </c>
      <c r="D365" s="1">
        <v>13.2</v>
      </c>
      <c r="E365" s="1" t="str">
        <f t="shared" si="5"/>
        <v>2016/2017</v>
      </c>
    </row>
    <row r="366" spans="1:5" x14ac:dyDescent="0.25">
      <c r="A366" s="68">
        <v>42824</v>
      </c>
      <c r="B366" s="1">
        <v>352</v>
      </c>
      <c r="C366" s="1">
        <v>345.8</v>
      </c>
      <c r="D366" s="1">
        <v>6.2</v>
      </c>
      <c r="E366" s="1" t="str">
        <f t="shared" si="5"/>
        <v>2016/2017</v>
      </c>
    </row>
    <row r="367" spans="1:5" x14ac:dyDescent="0.25">
      <c r="A367" s="68">
        <v>42825</v>
      </c>
      <c r="B367" s="1">
        <v>364.4</v>
      </c>
      <c r="C367" s="1">
        <v>350.8</v>
      </c>
      <c r="D367" s="1">
        <v>13.6</v>
      </c>
      <c r="E367" s="1" t="str">
        <f t="shared" si="5"/>
        <v>2016/2017</v>
      </c>
    </row>
    <row r="368" spans="1:5" x14ac:dyDescent="0.25">
      <c r="A368" s="68">
        <v>43009</v>
      </c>
      <c r="B368" s="1">
        <v>340.2</v>
      </c>
      <c r="C368" s="1">
        <v>329.9</v>
      </c>
      <c r="D368" s="1">
        <v>10.4</v>
      </c>
      <c r="E368" s="1" t="str">
        <f t="shared" si="5"/>
        <v>2017/2018</v>
      </c>
    </row>
    <row r="369" spans="1:5" x14ac:dyDescent="0.25">
      <c r="A369" s="68">
        <v>43010</v>
      </c>
      <c r="B369" s="1">
        <v>338.2</v>
      </c>
      <c r="C369" s="1">
        <v>324.39999999999998</v>
      </c>
      <c r="D369" s="1">
        <v>13.9</v>
      </c>
      <c r="E369" s="1" t="str">
        <f t="shared" si="5"/>
        <v>2017/2018</v>
      </c>
    </row>
    <row r="370" spans="1:5" x14ac:dyDescent="0.25">
      <c r="A370" s="68">
        <v>43011</v>
      </c>
      <c r="B370" s="1">
        <v>337.7</v>
      </c>
      <c r="C370" s="1">
        <v>316.8</v>
      </c>
      <c r="D370" s="1">
        <v>20.9</v>
      </c>
      <c r="E370" s="1" t="str">
        <f t="shared" si="5"/>
        <v>2017/2018</v>
      </c>
    </row>
    <row r="371" spans="1:5" x14ac:dyDescent="0.25">
      <c r="A371" s="68">
        <v>43012</v>
      </c>
      <c r="B371" s="1">
        <v>338.2</v>
      </c>
      <c r="C371" s="1">
        <v>319.39999999999998</v>
      </c>
      <c r="D371" s="1">
        <v>18.7</v>
      </c>
      <c r="E371" s="1" t="str">
        <f t="shared" si="5"/>
        <v>2017/2018</v>
      </c>
    </row>
    <row r="372" spans="1:5" x14ac:dyDescent="0.25">
      <c r="A372" s="68">
        <v>43013</v>
      </c>
      <c r="B372" s="1">
        <v>342.4</v>
      </c>
      <c r="C372" s="1">
        <v>332.2</v>
      </c>
      <c r="D372" s="1">
        <v>10.3</v>
      </c>
      <c r="E372" s="1" t="str">
        <f t="shared" si="5"/>
        <v>2017/2018</v>
      </c>
    </row>
    <row r="373" spans="1:5" x14ac:dyDescent="0.25">
      <c r="A373" s="68">
        <v>43014</v>
      </c>
      <c r="B373" s="1">
        <v>344.7</v>
      </c>
      <c r="C373" s="1">
        <v>326.60000000000002</v>
      </c>
      <c r="D373" s="1">
        <v>18.100000000000001</v>
      </c>
      <c r="E373" s="1" t="str">
        <f t="shared" si="5"/>
        <v>2017/2018</v>
      </c>
    </row>
    <row r="374" spans="1:5" x14ac:dyDescent="0.25">
      <c r="A374" s="68">
        <v>43015</v>
      </c>
      <c r="B374" s="1">
        <v>340</v>
      </c>
      <c r="C374" s="1">
        <v>328.1</v>
      </c>
      <c r="D374" s="1">
        <v>11.9</v>
      </c>
      <c r="E374" s="1" t="str">
        <f t="shared" si="5"/>
        <v>2017/2018</v>
      </c>
    </row>
    <row r="375" spans="1:5" x14ac:dyDescent="0.25">
      <c r="A375" s="68">
        <v>43016</v>
      </c>
      <c r="B375" s="1">
        <v>339.5</v>
      </c>
      <c r="C375" s="1">
        <v>327.2</v>
      </c>
      <c r="D375" s="1">
        <v>12.4</v>
      </c>
      <c r="E375" s="1" t="str">
        <f t="shared" si="5"/>
        <v>2017/2018</v>
      </c>
    </row>
    <row r="376" spans="1:5" x14ac:dyDescent="0.25">
      <c r="A376" s="68">
        <v>43017</v>
      </c>
      <c r="B376" s="1">
        <v>339.8</v>
      </c>
      <c r="C376" s="1">
        <v>324.5</v>
      </c>
      <c r="D376" s="1">
        <v>15.3</v>
      </c>
      <c r="E376" s="1" t="str">
        <f t="shared" si="5"/>
        <v>2017/2018</v>
      </c>
    </row>
    <row r="377" spans="1:5" x14ac:dyDescent="0.25">
      <c r="A377" s="68">
        <v>43018</v>
      </c>
      <c r="B377" s="1">
        <v>345.4</v>
      </c>
      <c r="C377" s="1">
        <v>339.2</v>
      </c>
      <c r="D377" s="1">
        <v>6.2</v>
      </c>
      <c r="E377" s="1" t="str">
        <f t="shared" si="5"/>
        <v>2017/2018</v>
      </c>
    </row>
    <row r="378" spans="1:5" x14ac:dyDescent="0.25">
      <c r="A378" s="68">
        <v>43019</v>
      </c>
      <c r="B378" s="1">
        <v>344.7</v>
      </c>
      <c r="C378" s="1">
        <v>334.4</v>
      </c>
      <c r="D378" s="1">
        <v>10.3</v>
      </c>
      <c r="E378" s="1" t="str">
        <f t="shared" si="5"/>
        <v>2017/2018</v>
      </c>
    </row>
    <row r="379" spans="1:5" x14ac:dyDescent="0.25">
      <c r="A379" s="68">
        <v>43020</v>
      </c>
      <c r="B379" s="1">
        <v>344.1</v>
      </c>
      <c r="C379" s="1">
        <v>329.6</v>
      </c>
      <c r="D379" s="1">
        <v>14.5</v>
      </c>
      <c r="E379" s="1" t="str">
        <f t="shared" si="5"/>
        <v>2017/2018</v>
      </c>
    </row>
    <row r="380" spans="1:5" x14ac:dyDescent="0.25">
      <c r="A380" s="68">
        <v>43021</v>
      </c>
      <c r="B380" s="1">
        <v>337.4</v>
      </c>
      <c r="C380" s="1">
        <v>320.10000000000002</v>
      </c>
      <c r="D380" s="1">
        <v>17.3</v>
      </c>
      <c r="E380" s="1" t="str">
        <f t="shared" si="5"/>
        <v>2017/2018</v>
      </c>
    </row>
    <row r="381" spans="1:5" x14ac:dyDescent="0.25">
      <c r="A381" s="68">
        <v>43022</v>
      </c>
      <c r="B381" s="1">
        <v>338.6</v>
      </c>
      <c r="C381" s="1">
        <v>322.7</v>
      </c>
      <c r="D381" s="1">
        <v>15.9</v>
      </c>
      <c r="E381" s="1" t="str">
        <f t="shared" si="5"/>
        <v>2017/2018</v>
      </c>
    </row>
    <row r="382" spans="1:5" x14ac:dyDescent="0.25">
      <c r="A382" s="68">
        <v>43023</v>
      </c>
      <c r="B382" s="1">
        <v>344.2</v>
      </c>
      <c r="C382" s="1">
        <v>334.4</v>
      </c>
      <c r="D382" s="1">
        <v>9.8000000000000007</v>
      </c>
      <c r="E382" s="1" t="str">
        <f t="shared" si="5"/>
        <v>2017/2018</v>
      </c>
    </row>
    <row r="383" spans="1:5" x14ac:dyDescent="0.25">
      <c r="A383" s="68">
        <v>43024</v>
      </c>
      <c r="B383" s="1">
        <v>346.3</v>
      </c>
      <c r="C383" s="1">
        <v>332.9</v>
      </c>
      <c r="D383" s="1">
        <v>13.3</v>
      </c>
      <c r="E383" s="1" t="str">
        <f t="shared" si="5"/>
        <v>2017/2018</v>
      </c>
    </row>
    <row r="384" spans="1:5" x14ac:dyDescent="0.25">
      <c r="A384" s="68">
        <v>43025</v>
      </c>
      <c r="B384" s="1">
        <v>350.5</v>
      </c>
      <c r="C384" s="1">
        <v>336.3</v>
      </c>
      <c r="D384" s="1">
        <v>14.2</v>
      </c>
      <c r="E384" s="1" t="str">
        <f t="shared" si="5"/>
        <v>2017/2018</v>
      </c>
    </row>
    <row r="385" spans="1:5" x14ac:dyDescent="0.25">
      <c r="A385" s="68">
        <v>43026</v>
      </c>
      <c r="B385" s="1">
        <v>345</v>
      </c>
      <c r="C385" s="1">
        <v>332</v>
      </c>
      <c r="D385" s="1">
        <v>13</v>
      </c>
      <c r="E385" s="1" t="str">
        <f t="shared" si="5"/>
        <v>2017/2018</v>
      </c>
    </row>
    <row r="386" spans="1:5" x14ac:dyDescent="0.25">
      <c r="A386" s="68">
        <v>43027</v>
      </c>
      <c r="B386" s="1">
        <v>346.3</v>
      </c>
      <c r="C386" s="1">
        <v>335.8</v>
      </c>
      <c r="D386" s="1">
        <v>10.5</v>
      </c>
      <c r="E386" s="1" t="str">
        <f t="shared" si="5"/>
        <v>2017/2018</v>
      </c>
    </row>
    <row r="387" spans="1:5" x14ac:dyDescent="0.25">
      <c r="A387" s="68">
        <v>43028</v>
      </c>
      <c r="B387" s="1">
        <v>345.5</v>
      </c>
      <c r="C387" s="1">
        <v>330.2</v>
      </c>
      <c r="D387" s="1">
        <v>15.2</v>
      </c>
      <c r="E387" s="1" t="str">
        <f t="shared" ref="E387:E450" si="6">IF(MONTH(A387)&gt;=10, YEAR(A387)&amp;"/"&amp;YEAR(A387)+1, YEAR(A387)-1&amp;"/"&amp;YEAR(A387))</f>
        <v>2017/2018</v>
      </c>
    </row>
    <row r="388" spans="1:5" x14ac:dyDescent="0.25">
      <c r="A388" s="68">
        <v>43029</v>
      </c>
      <c r="B388" s="1">
        <v>348.6</v>
      </c>
      <c r="C388" s="1">
        <v>338.2</v>
      </c>
      <c r="D388" s="1">
        <v>10.4</v>
      </c>
      <c r="E388" s="1" t="str">
        <f t="shared" si="6"/>
        <v>2017/2018</v>
      </c>
    </row>
    <row r="389" spans="1:5" x14ac:dyDescent="0.25">
      <c r="A389" s="68">
        <v>43030</v>
      </c>
      <c r="B389" s="1">
        <v>353.4</v>
      </c>
      <c r="C389" s="1">
        <v>343</v>
      </c>
      <c r="D389" s="1">
        <v>10.4</v>
      </c>
      <c r="E389" s="1" t="str">
        <f t="shared" si="6"/>
        <v>2017/2018</v>
      </c>
    </row>
    <row r="390" spans="1:5" x14ac:dyDescent="0.25">
      <c r="A390" s="68">
        <v>43031</v>
      </c>
      <c r="B390" s="1">
        <v>351.1</v>
      </c>
      <c r="C390" s="1">
        <v>332.5</v>
      </c>
      <c r="D390" s="1">
        <v>18.600000000000001</v>
      </c>
      <c r="E390" s="1" t="str">
        <f t="shared" si="6"/>
        <v>2017/2018</v>
      </c>
    </row>
    <row r="391" spans="1:5" x14ac:dyDescent="0.25">
      <c r="A391" s="68">
        <v>43032</v>
      </c>
      <c r="B391" s="1">
        <v>349.8</v>
      </c>
      <c r="C391" s="1">
        <v>333.4</v>
      </c>
      <c r="D391" s="1">
        <v>16.399999999999999</v>
      </c>
      <c r="E391" s="1" t="str">
        <f t="shared" si="6"/>
        <v>2017/2018</v>
      </c>
    </row>
    <row r="392" spans="1:5" x14ac:dyDescent="0.25">
      <c r="A392" s="68">
        <v>43034</v>
      </c>
      <c r="B392" s="1">
        <v>349.7</v>
      </c>
      <c r="C392" s="1">
        <v>337.3</v>
      </c>
      <c r="D392" s="1">
        <v>12.4</v>
      </c>
      <c r="E392" s="1" t="str">
        <f t="shared" si="6"/>
        <v>2017/2018</v>
      </c>
    </row>
    <row r="393" spans="1:5" x14ac:dyDescent="0.25">
      <c r="A393" s="68">
        <v>43035</v>
      </c>
      <c r="B393" s="1">
        <v>351.6</v>
      </c>
      <c r="C393" s="1">
        <v>344.2</v>
      </c>
      <c r="D393" s="1">
        <v>7.5</v>
      </c>
      <c r="E393" s="1" t="str">
        <f t="shared" si="6"/>
        <v>2017/2018</v>
      </c>
    </row>
    <row r="394" spans="1:5" x14ac:dyDescent="0.25">
      <c r="A394" s="68">
        <v>43036</v>
      </c>
      <c r="B394" s="1">
        <v>347.9</v>
      </c>
      <c r="C394" s="1">
        <v>329.7</v>
      </c>
      <c r="D394" s="1">
        <v>18.2</v>
      </c>
      <c r="E394" s="1" t="str">
        <f t="shared" si="6"/>
        <v>2017/2018</v>
      </c>
    </row>
    <row r="395" spans="1:5" x14ac:dyDescent="0.25">
      <c r="A395" s="68">
        <v>43037</v>
      </c>
      <c r="B395" s="1">
        <v>352.5</v>
      </c>
      <c r="C395" s="1">
        <v>342.9</v>
      </c>
      <c r="D395" s="1">
        <v>9.6</v>
      </c>
      <c r="E395" s="1" t="str">
        <f t="shared" si="6"/>
        <v>2017/2018</v>
      </c>
    </row>
    <row r="396" spans="1:5" x14ac:dyDescent="0.25">
      <c r="A396" s="68">
        <v>43038</v>
      </c>
      <c r="B396" s="1">
        <v>353</v>
      </c>
      <c r="C396" s="1">
        <v>332</v>
      </c>
      <c r="D396" s="1">
        <v>20.9</v>
      </c>
      <c r="E396" s="1" t="str">
        <f t="shared" si="6"/>
        <v>2017/2018</v>
      </c>
    </row>
    <row r="397" spans="1:5" x14ac:dyDescent="0.25">
      <c r="A397" s="68">
        <v>43039</v>
      </c>
      <c r="B397" s="1">
        <v>352.5</v>
      </c>
      <c r="C397" s="1">
        <v>336.4</v>
      </c>
      <c r="D397" s="1">
        <v>16.2</v>
      </c>
      <c r="E397" s="1" t="str">
        <f t="shared" si="6"/>
        <v>2017/2018</v>
      </c>
    </row>
    <row r="398" spans="1:5" x14ac:dyDescent="0.25">
      <c r="A398" s="68">
        <v>43040</v>
      </c>
      <c r="B398" s="1">
        <v>358.3</v>
      </c>
      <c r="C398" s="1">
        <v>351.9</v>
      </c>
      <c r="D398" s="1">
        <v>6.4</v>
      </c>
      <c r="E398" s="1" t="str">
        <f t="shared" si="6"/>
        <v>2017/2018</v>
      </c>
    </row>
    <row r="399" spans="1:5" x14ac:dyDescent="0.25">
      <c r="A399" s="68">
        <v>43041</v>
      </c>
      <c r="B399" s="1">
        <v>355.6</v>
      </c>
      <c r="C399" s="1">
        <v>345</v>
      </c>
      <c r="D399" s="1">
        <v>10.6</v>
      </c>
      <c r="E399" s="1" t="str">
        <f t="shared" si="6"/>
        <v>2017/2018</v>
      </c>
    </row>
    <row r="400" spans="1:5" x14ac:dyDescent="0.25">
      <c r="A400" s="68">
        <v>43042</v>
      </c>
      <c r="B400" s="1">
        <v>358.5</v>
      </c>
      <c r="C400" s="1">
        <v>342</v>
      </c>
      <c r="D400" s="1">
        <v>16.5</v>
      </c>
      <c r="E400" s="1" t="str">
        <f t="shared" si="6"/>
        <v>2017/2018</v>
      </c>
    </row>
    <row r="401" spans="1:5" x14ac:dyDescent="0.25">
      <c r="A401" s="68">
        <v>43043</v>
      </c>
      <c r="B401" s="1">
        <v>360.8</v>
      </c>
      <c r="C401" s="1">
        <v>353.1</v>
      </c>
      <c r="D401" s="1">
        <v>7.7</v>
      </c>
      <c r="E401" s="1" t="str">
        <f t="shared" si="6"/>
        <v>2017/2018</v>
      </c>
    </row>
    <row r="402" spans="1:5" x14ac:dyDescent="0.25">
      <c r="A402" s="68">
        <v>43044</v>
      </c>
      <c r="B402" s="1">
        <v>364.2</v>
      </c>
      <c r="C402" s="1">
        <v>348.9</v>
      </c>
      <c r="D402" s="1">
        <v>15.3</v>
      </c>
      <c r="E402" s="1" t="str">
        <f t="shared" si="6"/>
        <v>2017/2018</v>
      </c>
    </row>
    <row r="403" spans="1:5" x14ac:dyDescent="0.25">
      <c r="A403" s="68">
        <v>43045</v>
      </c>
      <c r="B403" s="1">
        <v>352.6</v>
      </c>
      <c r="C403" s="1">
        <v>328.7</v>
      </c>
      <c r="D403" s="1">
        <v>23.8</v>
      </c>
      <c r="E403" s="1" t="str">
        <f t="shared" si="6"/>
        <v>2017/2018</v>
      </c>
    </row>
    <row r="404" spans="1:5" x14ac:dyDescent="0.25">
      <c r="A404" s="68">
        <v>43046</v>
      </c>
      <c r="B404" s="1">
        <v>350</v>
      </c>
      <c r="C404" s="1">
        <v>333.5</v>
      </c>
      <c r="D404" s="1">
        <v>16.5</v>
      </c>
      <c r="E404" s="1" t="str">
        <f t="shared" si="6"/>
        <v>2017/2018</v>
      </c>
    </row>
    <row r="405" spans="1:5" x14ac:dyDescent="0.25">
      <c r="A405" s="68">
        <v>43047</v>
      </c>
      <c r="B405" s="1">
        <v>351</v>
      </c>
      <c r="C405" s="1">
        <v>327.5</v>
      </c>
      <c r="D405" s="1">
        <v>23.5</v>
      </c>
      <c r="E405" s="1" t="str">
        <f t="shared" si="6"/>
        <v>2017/2018</v>
      </c>
    </row>
    <row r="406" spans="1:5" x14ac:dyDescent="0.25">
      <c r="A406" s="68">
        <v>43048</v>
      </c>
      <c r="B406" s="1">
        <v>348.6</v>
      </c>
      <c r="C406" s="1">
        <v>334.2</v>
      </c>
      <c r="D406" s="1">
        <v>14.4</v>
      </c>
      <c r="E406" s="1" t="str">
        <f t="shared" si="6"/>
        <v>2017/2018</v>
      </c>
    </row>
    <row r="407" spans="1:5" x14ac:dyDescent="0.25">
      <c r="A407" s="68">
        <v>43049</v>
      </c>
      <c r="B407" s="1">
        <v>351.8</v>
      </c>
      <c r="C407" s="1">
        <v>341</v>
      </c>
      <c r="D407" s="1">
        <v>10.8</v>
      </c>
      <c r="E407" s="1" t="str">
        <f t="shared" si="6"/>
        <v>2017/2018</v>
      </c>
    </row>
    <row r="408" spans="1:5" x14ac:dyDescent="0.25">
      <c r="A408" s="68">
        <v>43050</v>
      </c>
      <c r="B408" s="1">
        <v>352.1</v>
      </c>
      <c r="C408" s="1">
        <v>330.4</v>
      </c>
      <c r="D408" s="1">
        <v>21.7</v>
      </c>
      <c r="E408" s="1" t="str">
        <f t="shared" si="6"/>
        <v>2017/2018</v>
      </c>
    </row>
    <row r="409" spans="1:5" x14ac:dyDescent="0.25">
      <c r="A409" s="68">
        <v>43051</v>
      </c>
      <c r="B409" s="1">
        <v>352.7</v>
      </c>
      <c r="C409" s="1">
        <v>341.5</v>
      </c>
      <c r="D409" s="1">
        <v>11.2</v>
      </c>
      <c r="E409" s="1" t="str">
        <f t="shared" si="6"/>
        <v>2017/2018</v>
      </c>
    </row>
    <row r="410" spans="1:5" x14ac:dyDescent="0.25">
      <c r="A410" s="68">
        <v>43052</v>
      </c>
      <c r="B410" s="1">
        <v>353.2</v>
      </c>
      <c r="C410" s="1">
        <v>326.89999999999998</v>
      </c>
      <c r="D410" s="1">
        <v>26.2</v>
      </c>
      <c r="E410" s="1" t="str">
        <f t="shared" si="6"/>
        <v>2017/2018</v>
      </c>
    </row>
    <row r="411" spans="1:5" x14ac:dyDescent="0.25">
      <c r="A411" s="68">
        <v>43053</v>
      </c>
      <c r="B411" s="1">
        <v>355.5</v>
      </c>
      <c r="C411" s="1">
        <v>337.8</v>
      </c>
      <c r="D411" s="1">
        <v>17.7</v>
      </c>
      <c r="E411" s="1" t="str">
        <f t="shared" si="6"/>
        <v>2017/2018</v>
      </c>
    </row>
    <row r="412" spans="1:5" x14ac:dyDescent="0.25">
      <c r="A412" s="68">
        <v>43054</v>
      </c>
      <c r="B412" s="1">
        <v>357.6</v>
      </c>
      <c r="C412" s="1">
        <v>337.4</v>
      </c>
      <c r="D412" s="1">
        <v>20.3</v>
      </c>
      <c r="E412" s="1" t="str">
        <f t="shared" si="6"/>
        <v>2017/2018</v>
      </c>
    </row>
    <row r="413" spans="1:5" x14ac:dyDescent="0.25">
      <c r="A413" s="68">
        <v>43055</v>
      </c>
      <c r="B413" s="1">
        <v>356.9</v>
      </c>
      <c r="C413" s="1">
        <v>348.7</v>
      </c>
      <c r="D413" s="1">
        <v>8.1999999999999993</v>
      </c>
      <c r="E413" s="1" t="str">
        <f t="shared" si="6"/>
        <v>2017/2018</v>
      </c>
    </row>
    <row r="414" spans="1:5" x14ac:dyDescent="0.25">
      <c r="A414" s="68">
        <v>43056</v>
      </c>
      <c r="B414" s="1">
        <v>353.3</v>
      </c>
      <c r="C414" s="1">
        <v>330.3</v>
      </c>
      <c r="D414" s="1">
        <v>23</v>
      </c>
      <c r="E414" s="1" t="str">
        <f t="shared" si="6"/>
        <v>2017/2018</v>
      </c>
    </row>
    <row r="415" spans="1:5" x14ac:dyDescent="0.25">
      <c r="A415" s="68">
        <v>43057</v>
      </c>
      <c r="B415" s="1">
        <v>354.2</v>
      </c>
      <c r="C415" s="1">
        <v>338.6</v>
      </c>
      <c r="D415" s="1">
        <v>15.5</v>
      </c>
      <c r="E415" s="1" t="str">
        <f t="shared" si="6"/>
        <v>2017/2018</v>
      </c>
    </row>
    <row r="416" spans="1:5" x14ac:dyDescent="0.25">
      <c r="A416" s="68">
        <v>43058</v>
      </c>
      <c r="B416" s="1">
        <v>353.7</v>
      </c>
      <c r="C416" s="1">
        <v>335.9</v>
      </c>
      <c r="D416" s="1">
        <v>17.8</v>
      </c>
      <c r="E416" s="1" t="str">
        <f t="shared" si="6"/>
        <v>2017/2018</v>
      </c>
    </row>
    <row r="417" spans="1:5" x14ac:dyDescent="0.25">
      <c r="A417" s="68">
        <v>43059</v>
      </c>
      <c r="B417" s="1">
        <v>354.6</v>
      </c>
      <c r="C417" s="1">
        <v>331.6</v>
      </c>
      <c r="D417" s="1">
        <v>23</v>
      </c>
      <c r="E417" s="1" t="str">
        <f t="shared" si="6"/>
        <v>2017/2018</v>
      </c>
    </row>
    <row r="418" spans="1:5" x14ac:dyDescent="0.25">
      <c r="A418" s="68">
        <v>43060</v>
      </c>
      <c r="B418" s="1">
        <v>355.6</v>
      </c>
      <c r="C418" s="1">
        <v>341.5</v>
      </c>
      <c r="D418" s="1">
        <v>14.2</v>
      </c>
      <c r="E418" s="1" t="str">
        <f t="shared" si="6"/>
        <v>2017/2018</v>
      </c>
    </row>
    <row r="419" spans="1:5" x14ac:dyDescent="0.25">
      <c r="A419" s="68">
        <v>43061</v>
      </c>
      <c r="B419" s="1">
        <v>355.8</v>
      </c>
      <c r="C419" s="1">
        <v>338.7</v>
      </c>
      <c r="D419" s="1">
        <v>17.100000000000001</v>
      </c>
      <c r="E419" s="1" t="str">
        <f t="shared" si="6"/>
        <v>2017/2018</v>
      </c>
    </row>
    <row r="420" spans="1:5" x14ac:dyDescent="0.25">
      <c r="A420" s="68">
        <v>43062</v>
      </c>
      <c r="B420" s="1">
        <v>355.1</v>
      </c>
      <c r="C420" s="1">
        <v>334.7</v>
      </c>
      <c r="D420" s="1">
        <v>20.399999999999999</v>
      </c>
      <c r="E420" s="1" t="str">
        <f t="shared" si="6"/>
        <v>2017/2018</v>
      </c>
    </row>
    <row r="421" spans="1:5" x14ac:dyDescent="0.25">
      <c r="A421" s="68">
        <v>43063</v>
      </c>
      <c r="B421" s="1">
        <v>352.7</v>
      </c>
      <c r="C421" s="1">
        <v>334.5</v>
      </c>
      <c r="D421" s="1">
        <v>18.100000000000001</v>
      </c>
      <c r="E421" s="1" t="str">
        <f t="shared" si="6"/>
        <v>2017/2018</v>
      </c>
    </row>
    <row r="422" spans="1:5" x14ac:dyDescent="0.25">
      <c r="A422" s="68">
        <v>43064</v>
      </c>
      <c r="B422" s="1">
        <v>354</v>
      </c>
      <c r="C422" s="1">
        <v>339.9</v>
      </c>
      <c r="D422" s="1">
        <v>14.1</v>
      </c>
      <c r="E422" s="1" t="str">
        <f t="shared" si="6"/>
        <v>2017/2018</v>
      </c>
    </row>
    <row r="423" spans="1:5" x14ac:dyDescent="0.25">
      <c r="A423" s="68">
        <v>43065</v>
      </c>
      <c r="B423" s="1">
        <v>355.2</v>
      </c>
      <c r="C423" s="1">
        <v>339.8</v>
      </c>
      <c r="D423" s="1">
        <v>15.4</v>
      </c>
      <c r="E423" s="1" t="str">
        <f t="shared" si="6"/>
        <v>2017/2018</v>
      </c>
    </row>
    <row r="424" spans="1:5" x14ac:dyDescent="0.25">
      <c r="A424" s="68">
        <v>43066</v>
      </c>
      <c r="B424" s="1">
        <v>355.8</v>
      </c>
      <c r="C424" s="1">
        <v>337.2</v>
      </c>
      <c r="D424" s="1">
        <v>18.600000000000001</v>
      </c>
      <c r="E424" s="1" t="str">
        <f t="shared" si="6"/>
        <v>2017/2018</v>
      </c>
    </row>
    <row r="425" spans="1:5" x14ac:dyDescent="0.25">
      <c r="A425" s="68">
        <v>43067</v>
      </c>
      <c r="B425" s="1">
        <v>356.2</v>
      </c>
      <c r="C425" s="1">
        <v>329.9</v>
      </c>
      <c r="D425" s="1">
        <v>26.3</v>
      </c>
      <c r="E425" s="1" t="str">
        <f t="shared" si="6"/>
        <v>2017/2018</v>
      </c>
    </row>
    <row r="426" spans="1:5" x14ac:dyDescent="0.25">
      <c r="A426" s="68">
        <v>43068</v>
      </c>
      <c r="B426" s="1">
        <v>358.9</v>
      </c>
      <c r="C426" s="1">
        <v>340.6</v>
      </c>
      <c r="D426" s="1">
        <v>18.3</v>
      </c>
      <c r="E426" s="1" t="str">
        <f t="shared" si="6"/>
        <v>2017/2018</v>
      </c>
    </row>
    <row r="427" spans="1:5" x14ac:dyDescent="0.25">
      <c r="A427" s="68">
        <v>43069</v>
      </c>
      <c r="B427" s="1">
        <v>359.5</v>
      </c>
      <c r="C427" s="1">
        <v>332</v>
      </c>
      <c r="D427" s="1">
        <v>27.5</v>
      </c>
      <c r="E427" s="1" t="str">
        <f t="shared" si="6"/>
        <v>2017/2018</v>
      </c>
    </row>
    <row r="428" spans="1:5" x14ac:dyDescent="0.25">
      <c r="A428" s="68">
        <v>43070</v>
      </c>
      <c r="B428" s="1">
        <v>358.5</v>
      </c>
      <c r="C428" s="1">
        <v>335.5</v>
      </c>
      <c r="D428" s="1">
        <v>23</v>
      </c>
      <c r="E428" s="1" t="str">
        <f t="shared" si="6"/>
        <v>2017/2018</v>
      </c>
    </row>
    <row r="429" spans="1:5" x14ac:dyDescent="0.25">
      <c r="A429" s="68">
        <v>43071</v>
      </c>
      <c r="B429" s="1">
        <v>362.4</v>
      </c>
      <c r="C429" s="1">
        <v>344.2</v>
      </c>
      <c r="D429" s="1">
        <v>18.2</v>
      </c>
      <c r="E429" s="1" t="str">
        <f t="shared" si="6"/>
        <v>2017/2018</v>
      </c>
    </row>
    <row r="430" spans="1:5" x14ac:dyDescent="0.25">
      <c r="A430" s="68">
        <v>43072</v>
      </c>
      <c r="B430" s="1">
        <v>370.1</v>
      </c>
      <c r="C430" s="1">
        <v>356.2</v>
      </c>
      <c r="D430" s="1">
        <v>13.9</v>
      </c>
      <c r="E430" s="1" t="str">
        <f t="shared" si="6"/>
        <v>2017/2018</v>
      </c>
    </row>
    <row r="431" spans="1:5" x14ac:dyDescent="0.25">
      <c r="A431" s="68">
        <v>43073</v>
      </c>
      <c r="B431" s="1">
        <v>360.7</v>
      </c>
      <c r="C431" s="1">
        <v>339.8</v>
      </c>
      <c r="D431" s="1">
        <v>20.9</v>
      </c>
      <c r="E431" s="1" t="str">
        <f t="shared" si="6"/>
        <v>2017/2018</v>
      </c>
    </row>
    <row r="432" spans="1:5" x14ac:dyDescent="0.25">
      <c r="A432" s="68">
        <v>43074</v>
      </c>
      <c r="B432" s="1">
        <v>361.5</v>
      </c>
      <c r="C432" s="1">
        <v>345.3</v>
      </c>
      <c r="D432" s="1">
        <v>16.3</v>
      </c>
      <c r="E432" s="1" t="str">
        <f t="shared" si="6"/>
        <v>2017/2018</v>
      </c>
    </row>
    <row r="433" spans="1:5" x14ac:dyDescent="0.25">
      <c r="A433" s="68">
        <v>43075</v>
      </c>
      <c r="B433" s="1">
        <v>359.3</v>
      </c>
      <c r="C433" s="1">
        <v>343</v>
      </c>
      <c r="D433" s="1">
        <v>16.399999999999999</v>
      </c>
      <c r="E433" s="1" t="str">
        <f t="shared" si="6"/>
        <v>2017/2018</v>
      </c>
    </row>
    <row r="434" spans="1:5" x14ac:dyDescent="0.25">
      <c r="A434" s="68">
        <v>43076</v>
      </c>
      <c r="B434" s="1">
        <v>360.9</v>
      </c>
      <c r="C434" s="1">
        <v>343.4</v>
      </c>
      <c r="D434" s="1">
        <v>17.5</v>
      </c>
      <c r="E434" s="1" t="str">
        <f t="shared" si="6"/>
        <v>2017/2018</v>
      </c>
    </row>
    <row r="435" spans="1:5" x14ac:dyDescent="0.25">
      <c r="A435" s="68">
        <v>43077</v>
      </c>
      <c r="B435" s="1">
        <v>360.9</v>
      </c>
      <c r="C435" s="1">
        <v>340</v>
      </c>
      <c r="D435" s="1">
        <v>21</v>
      </c>
      <c r="E435" s="1" t="str">
        <f t="shared" si="6"/>
        <v>2017/2018</v>
      </c>
    </row>
    <row r="436" spans="1:5" x14ac:dyDescent="0.25">
      <c r="A436" s="68">
        <v>43078</v>
      </c>
      <c r="B436" s="1">
        <v>362.8</v>
      </c>
      <c r="C436" s="1">
        <v>346.7</v>
      </c>
      <c r="D436" s="1">
        <v>16.100000000000001</v>
      </c>
      <c r="E436" s="1" t="str">
        <f t="shared" si="6"/>
        <v>2017/2018</v>
      </c>
    </row>
    <row r="437" spans="1:5" x14ac:dyDescent="0.25">
      <c r="A437" s="68">
        <v>43079</v>
      </c>
      <c r="B437" s="1">
        <v>361.2</v>
      </c>
      <c r="C437" s="1">
        <v>341.4</v>
      </c>
      <c r="D437" s="1">
        <v>19.899999999999999</v>
      </c>
      <c r="E437" s="1" t="str">
        <f t="shared" si="6"/>
        <v>2017/2018</v>
      </c>
    </row>
    <row r="438" spans="1:5" x14ac:dyDescent="0.25">
      <c r="A438" s="68">
        <v>43080</v>
      </c>
      <c r="B438" s="1">
        <v>361.8</v>
      </c>
      <c r="C438" s="1">
        <v>330.3</v>
      </c>
      <c r="D438" s="1">
        <v>31.5</v>
      </c>
      <c r="E438" s="1" t="str">
        <f t="shared" si="6"/>
        <v>2017/2018</v>
      </c>
    </row>
    <row r="439" spans="1:5" x14ac:dyDescent="0.25">
      <c r="A439" s="68">
        <v>43081</v>
      </c>
      <c r="B439" s="1">
        <v>360.1</v>
      </c>
      <c r="C439" s="1">
        <v>333.7</v>
      </c>
      <c r="D439" s="1">
        <v>26.4</v>
      </c>
      <c r="E439" s="1" t="str">
        <f t="shared" si="6"/>
        <v>2017/2018</v>
      </c>
    </row>
    <row r="440" spans="1:5" x14ac:dyDescent="0.25">
      <c r="A440" s="68">
        <v>43082</v>
      </c>
      <c r="B440" s="1">
        <v>360.1</v>
      </c>
      <c r="C440" s="1">
        <v>326.60000000000002</v>
      </c>
      <c r="D440" s="1">
        <v>33.5</v>
      </c>
      <c r="E440" s="1" t="str">
        <f t="shared" si="6"/>
        <v>2017/2018</v>
      </c>
    </row>
    <row r="441" spans="1:5" x14ac:dyDescent="0.25">
      <c r="A441" s="68">
        <v>43083</v>
      </c>
      <c r="B441" s="1">
        <v>363.1</v>
      </c>
      <c r="C441" s="1">
        <v>342.8</v>
      </c>
      <c r="D441" s="1">
        <v>20.3</v>
      </c>
      <c r="E441" s="1" t="str">
        <f t="shared" si="6"/>
        <v>2017/2018</v>
      </c>
    </row>
    <row r="442" spans="1:5" x14ac:dyDescent="0.25">
      <c r="A442" s="68">
        <v>43084</v>
      </c>
      <c r="B442" s="1">
        <v>362.3</v>
      </c>
      <c r="C442" s="1">
        <v>343.9</v>
      </c>
      <c r="D442" s="1">
        <v>18.5</v>
      </c>
      <c r="E442" s="1" t="str">
        <f t="shared" si="6"/>
        <v>2017/2018</v>
      </c>
    </row>
    <row r="443" spans="1:5" x14ac:dyDescent="0.25">
      <c r="A443" s="68">
        <v>43085</v>
      </c>
      <c r="B443" s="1">
        <v>360.2</v>
      </c>
      <c r="C443" s="1">
        <v>330.8</v>
      </c>
      <c r="D443" s="1">
        <v>29.4</v>
      </c>
      <c r="E443" s="1" t="str">
        <f t="shared" si="6"/>
        <v>2017/2018</v>
      </c>
    </row>
    <row r="444" spans="1:5" x14ac:dyDescent="0.25">
      <c r="A444" s="68">
        <v>43086</v>
      </c>
      <c r="B444" s="1">
        <v>359.1</v>
      </c>
      <c r="C444" s="1">
        <v>339.3</v>
      </c>
      <c r="D444" s="1">
        <v>19.899999999999999</v>
      </c>
      <c r="E444" s="1" t="str">
        <f t="shared" si="6"/>
        <v>2017/2018</v>
      </c>
    </row>
    <row r="445" spans="1:5" x14ac:dyDescent="0.25">
      <c r="A445" s="68">
        <v>43087</v>
      </c>
      <c r="B445" s="1">
        <v>356.2</v>
      </c>
      <c r="C445" s="1">
        <v>327.5</v>
      </c>
      <c r="D445" s="1">
        <v>28.7</v>
      </c>
      <c r="E445" s="1" t="str">
        <f t="shared" si="6"/>
        <v>2017/2018</v>
      </c>
    </row>
    <row r="446" spans="1:5" x14ac:dyDescent="0.25">
      <c r="A446" s="68">
        <v>43088</v>
      </c>
      <c r="B446" s="1">
        <v>354.5</v>
      </c>
      <c r="C446" s="1">
        <v>340.2</v>
      </c>
      <c r="D446" s="1">
        <v>14.3</v>
      </c>
      <c r="E446" s="1" t="str">
        <f t="shared" si="6"/>
        <v>2017/2018</v>
      </c>
    </row>
    <row r="447" spans="1:5" x14ac:dyDescent="0.25">
      <c r="A447" s="68">
        <v>43089</v>
      </c>
      <c r="B447" s="1">
        <v>356.9</v>
      </c>
      <c r="C447" s="1">
        <v>339.3</v>
      </c>
      <c r="D447" s="1">
        <v>17.600000000000001</v>
      </c>
      <c r="E447" s="1" t="str">
        <f t="shared" si="6"/>
        <v>2017/2018</v>
      </c>
    </row>
    <row r="448" spans="1:5" x14ac:dyDescent="0.25">
      <c r="A448" s="68">
        <v>43090</v>
      </c>
      <c r="B448" s="1">
        <v>359.1</v>
      </c>
      <c r="C448" s="1">
        <v>344.6</v>
      </c>
      <c r="D448" s="1">
        <v>14.5</v>
      </c>
      <c r="E448" s="1" t="str">
        <f t="shared" si="6"/>
        <v>2017/2018</v>
      </c>
    </row>
    <row r="449" spans="1:5" x14ac:dyDescent="0.25">
      <c r="A449" s="68">
        <v>43091</v>
      </c>
      <c r="B449" s="1">
        <v>360.5</v>
      </c>
      <c r="C449" s="1">
        <v>345.7</v>
      </c>
      <c r="D449" s="1">
        <v>14.8</v>
      </c>
      <c r="E449" s="1" t="str">
        <f t="shared" si="6"/>
        <v>2017/2018</v>
      </c>
    </row>
    <row r="450" spans="1:5" x14ac:dyDescent="0.25">
      <c r="A450" s="68">
        <v>43092</v>
      </c>
      <c r="B450" s="1">
        <v>361.9</v>
      </c>
      <c r="C450" s="1">
        <v>343.2</v>
      </c>
      <c r="D450" s="1">
        <v>18.7</v>
      </c>
      <c r="E450" s="1" t="str">
        <f t="shared" si="6"/>
        <v>2017/2018</v>
      </c>
    </row>
    <row r="451" spans="1:5" x14ac:dyDescent="0.25">
      <c r="A451" s="68">
        <v>43093</v>
      </c>
      <c r="B451" s="1">
        <v>360.6</v>
      </c>
      <c r="C451" s="1">
        <v>346.4</v>
      </c>
      <c r="D451" s="1">
        <v>14.1</v>
      </c>
      <c r="E451" s="1" t="str">
        <f t="shared" ref="E451:E514" si="7">IF(MONTH(A451)&gt;=10, YEAR(A451)&amp;"/"&amp;YEAR(A451)+1, YEAR(A451)-1&amp;"/"&amp;YEAR(A451))</f>
        <v>2017/2018</v>
      </c>
    </row>
    <row r="452" spans="1:5" x14ac:dyDescent="0.25">
      <c r="A452" s="68">
        <v>43094</v>
      </c>
      <c r="B452" s="1">
        <v>362.4</v>
      </c>
      <c r="C452" s="1">
        <v>351</v>
      </c>
      <c r="D452" s="1">
        <v>11.4</v>
      </c>
      <c r="E452" s="1" t="str">
        <f t="shared" si="7"/>
        <v>2017/2018</v>
      </c>
    </row>
    <row r="453" spans="1:5" x14ac:dyDescent="0.25">
      <c r="A453" s="68">
        <v>43095</v>
      </c>
      <c r="B453" s="1">
        <v>363</v>
      </c>
      <c r="C453" s="1">
        <v>339.9</v>
      </c>
      <c r="D453" s="1">
        <v>23.1</v>
      </c>
      <c r="E453" s="1" t="str">
        <f t="shared" si="7"/>
        <v>2017/2018</v>
      </c>
    </row>
    <row r="454" spans="1:5" x14ac:dyDescent="0.25">
      <c r="A454" s="68">
        <v>43096</v>
      </c>
      <c r="B454" s="1">
        <v>361.2</v>
      </c>
      <c r="C454" s="1">
        <v>341.3</v>
      </c>
      <c r="D454" s="1">
        <v>19.899999999999999</v>
      </c>
      <c r="E454" s="1" t="str">
        <f t="shared" si="7"/>
        <v>2017/2018</v>
      </c>
    </row>
    <row r="455" spans="1:5" x14ac:dyDescent="0.25">
      <c r="A455" s="68">
        <v>43097</v>
      </c>
      <c r="B455" s="1">
        <v>357</v>
      </c>
      <c r="C455" s="1">
        <v>340</v>
      </c>
      <c r="D455" s="1">
        <v>17.100000000000001</v>
      </c>
      <c r="E455" s="1" t="str">
        <f t="shared" si="7"/>
        <v>2017/2018</v>
      </c>
    </row>
    <row r="456" spans="1:5" x14ac:dyDescent="0.25">
      <c r="A456" s="68">
        <v>43098</v>
      </c>
      <c r="B456" s="1">
        <v>359.1</v>
      </c>
      <c r="C456" s="1">
        <v>339.2</v>
      </c>
      <c r="D456" s="1">
        <v>19.8</v>
      </c>
      <c r="E456" s="1" t="str">
        <f t="shared" si="7"/>
        <v>2017/2018</v>
      </c>
    </row>
    <row r="457" spans="1:5" x14ac:dyDescent="0.25">
      <c r="A457" s="68">
        <v>43099</v>
      </c>
      <c r="B457" s="1">
        <v>353.3</v>
      </c>
      <c r="C457" s="1">
        <v>333.9</v>
      </c>
      <c r="D457" s="1">
        <v>19.3</v>
      </c>
      <c r="E457" s="1" t="str">
        <f t="shared" si="7"/>
        <v>2017/2018</v>
      </c>
    </row>
    <row r="458" spans="1:5" x14ac:dyDescent="0.25">
      <c r="A458" s="68">
        <v>43100</v>
      </c>
      <c r="B458" s="1">
        <v>357.3</v>
      </c>
      <c r="C458" s="1">
        <v>349.5</v>
      </c>
      <c r="D458" s="1">
        <v>7.8</v>
      </c>
      <c r="E458" s="1" t="str">
        <f t="shared" si="7"/>
        <v>2017/2018</v>
      </c>
    </row>
    <row r="459" spans="1:5" x14ac:dyDescent="0.25">
      <c r="A459" s="68">
        <v>43101</v>
      </c>
      <c r="B459" s="1">
        <v>363.7</v>
      </c>
      <c r="C459" s="1">
        <v>350.8</v>
      </c>
      <c r="D459" s="1">
        <v>12.9</v>
      </c>
      <c r="E459" s="1" t="str">
        <f t="shared" si="7"/>
        <v>2017/2018</v>
      </c>
    </row>
    <row r="460" spans="1:5" x14ac:dyDescent="0.25">
      <c r="A460" s="68">
        <v>43102</v>
      </c>
      <c r="B460" s="1">
        <v>362.2</v>
      </c>
      <c r="C460" s="1">
        <v>341.5</v>
      </c>
      <c r="D460" s="1">
        <v>20.7</v>
      </c>
      <c r="E460" s="1" t="str">
        <f t="shared" si="7"/>
        <v>2017/2018</v>
      </c>
    </row>
    <row r="461" spans="1:5" x14ac:dyDescent="0.25">
      <c r="A461" s="68">
        <v>43103</v>
      </c>
      <c r="B461" s="1">
        <v>363.1</v>
      </c>
      <c r="C461" s="1">
        <v>344.8</v>
      </c>
      <c r="D461" s="1">
        <v>18.3</v>
      </c>
      <c r="E461" s="1" t="str">
        <f t="shared" si="7"/>
        <v>2017/2018</v>
      </c>
    </row>
    <row r="462" spans="1:5" x14ac:dyDescent="0.25">
      <c r="A462" s="68">
        <v>43104</v>
      </c>
      <c r="B462" s="1">
        <v>361.1</v>
      </c>
      <c r="C462" s="1">
        <v>342.5</v>
      </c>
      <c r="D462" s="1">
        <v>18.600000000000001</v>
      </c>
      <c r="E462" s="1" t="str">
        <f t="shared" si="7"/>
        <v>2017/2018</v>
      </c>
    </row>
    <row r="463" spans="1:5" x14ac:dyDescent="0.25">
      <c r="A463" s="68">
        <v>43105</v>
      </c>
      <c r="B463" s="1">
        <v>358.5</v>
      </c>
      <c r="C463" s="1">
        <v>339.1</v>
      </c>
      <c r="D463" s="1">
        <v>19.399999999999999</v>
      </c>
      <c r="E463" s="1" t="str">
        <f t="shared" si="7"/>
        <v>2017/2018</v>
      </c>
    </row>
    <row r="464" spans="1:5" x14ac:dyDescent="0.25">
      <c r="A464" s="68">
        <v>43106</v>
      </c>
      <c r="B464" s="1">
        <v>360.4</v>
      </c>
      <c r="C464" s="1">
        <v>343.7</v>
      </c>
      <c r="D464" s="1">
        <v>16.7</v>
      </c>
      <c r="E464" s="1" t="str">
        <f t="shared" si="7"/>
        <v>2017/2018</v>
      </c>
    </row>
    <row r="465" spans="1:5" x14ac:dyDescent="0.25">
      <c r="A465" s="68">
        <v>43107</v>
      </c>
      <c r="B465" s="1">
        <v>355.5</v>
      </c>
      <c r="C465" s="1">
        <v>330.1</v>
      </c>
      <c r="D465" s="1">
        <v>25.4</v>
      </c>
      <c r="E465" s="1" t="str">
        <f t="shared" si="7"/>
        <v>2017/2018</v>
      </c>
    </row>
    <row r="466" spans="1:5" x14ac:dyDescent="0.25">
      <c r="A466" s="68">
        <v>43108</v>
      </c>
      <c r="B466" s="1">
        <v>357.5</v>
      </c>
      <c r="C466" s="1">
        <v>337.2</v>
      </c>
      <c r="D466" s="1">
        <v>20.3</v>
      </c>
      <c r="E466" s="1" t="str">
        <f t="shared" si="7"/>
        <v>2017/2018</v>
      </c>
    </row>
    <row r="467" spans="1:5" x14ac:dyDescent="0.25">
      <c r="A467" s="68">
        <v>43109</v>
      </c>
      <c r="B467" s="1">
        <v>356.8</v>
      </c>
      <c r="C467" s="1">
        <v>340.1</v>
      </c>
      <c r="D467" s="1">
        <v>16.7</v>
      </c>
      <c r="E467" s="1" t="str">
        <f t="shared" si="7"/>
        <v>2017/2018</v>
      </c>
    </row>
    <row r="468" spans="1:5" x14ac:dyDescent="0.25">
      <c r="A468" s="68">
        <v>43110</v>
      </c>
      <c r="B468" s="1">
        <v>355.9</v>
      </c>
      <c r="C468" s="1">
        <v>342.2</v>
      </c>
      <c r="D468" s="1">
        <v>13.7</v>
      </c>
      <c r="E468" s="1" t="str">
        <f t="shared" si="7"/>
        <v>2017/2018</v>
      </c>
    </row>
    <row r="469" spans="1:5" x14ac:dyDescent="0.25">
      <c r="A469" s="68">
        <v>43111</v>
      </c>
      <c r="B469" s="1">
        <v>357.7</v>
      </c>
      <c r="C469" s="1">
        <v>334.1</v>
      </c>
      <c r="D469" s="1">
        <v>23.6</v>
      </c>
      <c r="E469" s="1" t="str">
        <f t="shared" si="7"/>
        <v>2017/2018</v>
      </c>
    </row>
    <row r="470" spans="1:5" x14ac:dyDescent="0.25">
      <c r="A470" s="68">
        <v>43112</v>
      </c>
      <c r="B470" s="1">
        <v>357.6</v>
      </c>
      <c r="C470" s="1">
        <v>337.9</v>
      </c>
      <c r="D470" s="1">
        <v>19.7</v>
      </c>
      <c r="E470" s="1" t="str">
        <f t="shared" si="7"/>
        <v>2017/2018</v>
      </c>
    </row>
    <row r="471" spans="1:5" x14ac:dyDescent="0.25">
      <c r="A471" s="68">
        <v>43113</v>
      </c>
      <c r="B471" s="1">
        <v>360.2</v>
      </c>
      <c r="C471" s="1">
        <v>343.7</v>
      </c>
      <c r="D471" s="1">
        <v>16.399999999999999</v>
      </c>
      <c r="E471" s="1" t="str">
        <f t="shared" si="7"/>
        <v>2017/2018</v>
      </c>
    </row>
    <row r="472" spans="1:5" x14ac:dyDescent="0.25">
      <c r="A472" s="68">
        <v>43114</v>
      </c>
      <c r="B472" s="1">
        <v>358.4</v>
      </c>
      <c r="C472" s="1">
        <v>336</v>
      </c>
      <c r="D472" s="1">
        <v>22.4</v>
      </c>
      <c r="E472" s="1" t="str">
        <f t="shared" si="7"/>
        <v>2017/2018</v>
      </c>
    </row>
    <row r="473" spans="1:5" x14ac:dyDescent="0.25">
      <c r="A473" s="68">
        <v>43115</v>
      </c>
      <c r="B473" s="1">
        <v>354.9</v>
      </c>
      <c r="C473" s="1">
        <v>334.6</v>
      </c>
      <c r="D473" s="1">
        <v>20.2</v>
      </c>
      <c r="E473" s="1" t="str">
        <f t="shared" si="7"/>
        <v>2017/2018</v>
      </c>
    </row>
    <row r="474" spans="1:5" x14ac:dyDescent="0.25">
      <c r="A474" s="68">
        <v>43116</v>
      </c>
      <c r="B474" s="1">
        <v>353.5</v>
      </c>
      <c r="C474" s="1">
        <v>335.4</v>
      </c>
      <c r="D474" s="1">
        <v>18.100000000000001</v>
      </c>
      <c r="E474" s="1" t="str">
        <f t="shared" si="7"/>
        <v>2017/2018</v>
      </c>
    </row>
    <row r="475" spans="1:5" x14ac:dyDescent="0.25">
      <c r="A475" s="68">
        <v>43117</v>
      </c>
      <c r="B475" s="1">
        <v>350.2</v>
      </c>
      <c r="C475" s="1">
        <v>333.9</v>
      </c>
      <c r="D475" s="1">
        <v>16.3</v>
      </c>
      <c r="E475" s="1" t="str">
        <f t="shared" si="7"/>
        <v>2017/2018</v>
      </c>
    </row>
    <row r="476" spans="1:5" x14ac:dyDescent="0.25">
      <c r="A476" s="68">
        <v>43118</v>
      </c>
      <c r="B476" s="1">
        <v>350.5</v>
      </c>
      <c r="C476" s="1">
        <v>331.9</v>
      </c>
      <c r="D476" s="1">
        <v>18.5</v>
      </c>
      <c r="E476" s="1" t="str">
        <f t="shared" si="7"/>
        <v>2017/2018</v>
      </c>
    </row>
    <row r="477" spans="1:5" x14ac:dyDescent="0.25">
      <c r="A477" s="68">
        <v>43119</v>
      </c>
      <c r="B477" s="1">
        <v>352.6</v>
      </c>
      <c r="C477" s="1">
        <v>335.5</v>
      </c>
      <c r="D477" s="1">
        <v>17.100000000000001</v>
      </c>
      <c r="E477" s="1" t="str">
        <f t="shared" si="7"/>
        <v>2017/2018</v>
      </c>
    </row>
    <row r="478" spans="1:5" x14ac:dyDescent="0.25">
      <c r="A478" s="68">
        <v>43120</v>
      </c>
      <c r="B478" s="1">
        <v>351.9</v>
      </c>
      <c r="C478" s="1">
        <v>333.1</v>
      </c>
      <c r="D478" s="1">
        <v>18.8</v>
      </c>
      <c r="E478" s="1" t="str">
        <f t="shared" si="7"/>
        <v>2017/2018</v>
      </c>
    </row>
    <row r="479" spans="1:5" x14ac:dyDescent="0.25">
      <c r="A479" s="68">
        <v>43121</v>
      </c>
      <c r="B479" s="1">
        <v>353.2</v>
      </c>
      <c r="C479" s="1">
        <v>329.3</v>
      </c>
      <c r="D479" s="1">
        <v>23.9</v>
      </c>
      <c r="E479" s="1" t="str">
        <f t="shared" si="7"/>
        <v>2017/2018</v>
      </c>
    </row>
    <row r="480" spans="1:5" x14ac:dyDescent="0.25">
      <c r="A480" s="68">
        <v>43122</v>
      </c>
      <c r="B480" s="1">
        <v>352.5</v>
      </c>
      <c r="C480" s="1">
        <v>333.7</v>
      </c>
      <c r="D480" s="1">
        <v>18.8</v>
      </c>
      <c r="E480" s="1" t="str">
        <f t="shared" si="7"/>
        <v>2017/2018</v>
      </c>
    </row>
    <row r="481" spans="1:5" x14ac:dyDescent="0.25">
      <c r="A481" s="68">
        <v>43123</v>
      </c>
      <c r="B481" s="1">
        <v>350.1</v>
      </c>
      <c r="C481" s="1">
        <v>333.6</v>
      </c>
      <c r="D481" s="1">
        <v>16.5</v>
      </c>
      <c r="E481" s="1" t="str">
        <f t="shared" si="7"/>
        <v>2017/2018</v>
      </c>
    </row>
    <row r="482" spans="1:5" x14ac:dyDescent="0.25">
      <c r="A482" s="68">
        <v>43124</v>
      </c>
      <c r="B482" s="1">
        <v>349.4</v>
      </c>
      <c r="C482" s="1">
        <v>334.4</v>
      </c>
      <c r="D482" s="1">
        <v>15</v>
      </c>
      <c r="E482" s="1" t="str">
        <f t="shared" si="7"/>
        <v>2017/2018</v>
      </c>
    </row>
    <row r="483" spans="1:5" x14ac:dyDescent="0.25">
      <c r="A483" s="68">
        <v>43125</v>
      </c>
      <c r="B483" s="1">
        <v>353.1</v>
      </c>
      <c r="C483" s="1">
        <v>332.6</v>
      </c>
      <c r="D483" s="1">
        <v>20.5</v>
      </c>
      <c r="E483" s="1" t="str">
        <f t="shared" si="7"/>
        <v>2017/2018</v>
      </c>
    </row>
    <row r="484" spans="1:5" x14ac:dyDescent="0.25">
      <c r="A484" s="68">
        <v>43126</v>
      </c>
      <c r="B484" s="1">
        <v>354.1</v>
      </c>
      <c r="C484" s="1">
        <v>336.4</v>
      </c>
      <c r="D484" s="1">
        <v>17.8</v>
      </c>
      <c r="E484" s="1" t="str">
        <f t="shared" si="7"/>
        <v>2017/2018</v>
      </c>
    </row>
    <row r="485" spans="1:5" x14ac:dyDescent="0.25">
      <c r="A485" s="68">
        <v>43127</v>
      </c>
      <c r="B485" s="1">
        <v>352.8</v>
      </c>
      <c r="C485" s="1">
        <v>327</v>
      </c>
      <c r="D485" s="1">
        <v>25.8</v>
      </c>
      <c r="E485" s="1" t="str">
        <f t="shared" si="7"/>
        <v>2017/2018</v>
      </c>
    </row>
    <row r="486" spans="1:5" x14ac:dyDescent="0.25">
      <c r="A486" s="68">
        <v>43128</v>
      </c>
      <c r="B486" s="1">
        <v>355.6</v>
      </c>
      <c r="C486" s="1">
        <v>342.5</v>
      </c>
      <c r="D486" s="1">
        <v>13.1</v>
      </c>
      <c r="E486" s="1" t="str">
        <f t="shared" si="7"/>
        <v>2017/2018</v>
      </c>
    </row>
    <row r="487" spans="1:5" x14ac:dyDescent="0.25">
      <c r="A487" s="68">
        <v>43129</v>
      </c>
      <c r="B487" s="1">
        <v>351.2</v>
      </c>
      <c r="C487" s="1">
        <v>337.1</v>
      </c>
      <c r="D487" s="1">
        <v>14.1</v>
      </c>
      <c r="E487" s="1" t="str">
        <f t="shared" si="7"/>
        <v>2017/2018</v>
      </c>
    </row>
    <row r="488" spans="1:5" x14ac:dyDescent="0.25">
      <c r="A488" s="68">
        <v>43130</v>
      </c>
      <c r="B488" s="1">
        <v>351.3</v>
      </c>
      <c r="C488" s="1">
        <v>326.2</v>
      </c>
      <c r="D488" s="1">
        <v>25.1</v>
      </c>
      <c r="E488" s="1" t="str">
        <f t="shared" si="7"/>
        <v>2017/2018</v>
      </c>
    </row>
    <row r="489" spans="1:5" x14ac:dyDescent="0.25">
      <c r="A489" s="68">
        <v>43131</v>
      </c>
      <c r="B489" s="1">
        <v>357.9</v>
      </c>
      <c r="C489" s="1">
        <v>341.9</v>
      </c>
      <c r="D489" s="1">
        <v>16</v>
      </c>
      <c r="E489" s="1" t="str">
        <f t="shared" si="7"/>
        <v>2017/2018</v>
      </c>
    </row>
    <row r="490" spans="1:5" x14ac:dyDescent="0.25">
      <c r="A490" s="68">
        <v>43132</v>
      </c>
      <c r="B490" s="1">
        <v>353.3</v>
      </c>
      <c r="C490" s="1">
        <v>336.6</v>
      </c>
      <c r="D490" s="1">
        <v>16.7</v>
      </c>
      <c r="E490" s="1" t="str">
        <f t="shared" si="7"/>
        <v>2017/2018</v>
      </c>
    </row>
    <row r="491" spans="1:5" x14ac:dyDescent="0.25">
      <c r="A491" s="68">
        <v>43133</v>
      </c>
      <c r="B491" s="1">
        <v>356.2</v>
      </c>
      <c r="C491" s="1">
        <v>337.6</v>
      </c>
      <c r="D491" s="1">
        <v>18.600000000000001</v>
      </c>
      <c r="E491" s="1" t="str">
        <f t="shared" si="7"/>
        <v>2017/2018</v>
      </c>
    </row>
    <row r="492" spans="1:5" x14ac:dyDescent="0.25">
      <c r="A492" s="68">
        <v>43134</v>
      </c>
      <c r="B492" s="1">
        <v>358.9</v>
      </c>
      <c r="C492" s="1">
        <v>341.8</v>
      </c>
      <c r="D492" s="1">
        <v>17.100000000000001</v>
      </c>
      <c r="E492" s="1" t="str">
        <f t="shared" si="7"/>
        <v>2017/2018</v>
      </c>
    </row>
    <row r="493" spans="1:5" x14ac:dyDescent="0.25">
      <c r="A493" s="68">
        <v>43135</v>
      </c>
      <c r="B493" s="1">
        <v>362</v>
      </c>
      <c r="C493" s="1">
        <v>348.4</v>
      </c>
      <c r="D493" s="1">
        <v>13.6</v>
      </c>
      <c r="E493" s="1" t="str">
        <f t="shared" si="7"/>
        <v>2017/2018</v>
      </c>
    </row>
    <row r="494" spans="1:5" x14ac:dyDescent="0.25">
      <c r="A494" s="68">
        <v>43136</v>
      </c>
      <c r="B494" s="1">
        <v>356.6</v>
      </c>
      <c r="C494" s="1">
        <v>341.9</v>
      </c>
      <c r="D494" s="1">
        <v>14.7</v>
      </c>
      <c r="E494" s="1" t="str">
        <f t="shared" si="7"/>
        <v>2017/2018</v>
      </c>
    </row>
    <row r="495" spans="1:5" x14ac:dyDescent="0.25">
      <c r="A495" s="68">
        <v>43137</v>
      </c>
      <c r="B495" s="1">
        <v>354.7</v>
      </c>
      <c r="C495" s="1">
        <v>337</v>
      </c>
      <c r="D495" s="1">
        <v>17.7</v>
      </c>
      <c r="E495" s="1" t="str">
        <f t="shared" si="7"/>
        <v>2017/2018</v>
      </c>
    </row>
    <row r="496" spans="1:5" x14ac:dyDescent="0.25">
      <c r="A496" s="68">
        <v>43138</v>
      </c>
      <c r="B496" s="1">
        <v>352.2</v>
      </c>
      <c r="C496" s="1">
        <v>333.8</v>
      </c>
      <c r="D496" s="1">
        <v>18.3</v>
      </c>
      <c r="E496" s="1" t="str">
        <f t="shared" si="7"/>
        <v>2017/2018</v>
      </c>
    </row>
    <row r="497" spans="1:5" x14ac:dyDescent="0.25">
      <c r="A497" s="68">
        <v>43139</v>
      </c>
      <c r="B497" s="1">
        <v>354.1</v>
      </c>
      <c r="C497" s="1">
        <v>327.39999999999998</v>
      </c>
      <c r="D497" s="1">
        <v>26.8</v>
      </c>
      <c r="E497" s="1" t="str">
        <f t="shared" si="7"/>
        <v>2017/2018</v>
      </c>
    </row>
    <row r="498" spans="1:5" x14ac:dyDescent="0.25">
      <c r="A498" s="68">
        <v>43140</v>
      </c>
      <c r="B498" s="1">
        <v>355.2</v>
      </c>
      <c r="C498" s="1">
        <v>339.1</v>
      </c>
      <c r="D498" s="1">
        <v>16.100000000000001</v>
      </c>
      <c r="E498" s="1" t="str">
        <f t="shared" si="7"/>
        <v>2017/2018</v>
      </c>
    </row>
    <row r="499" spans="1:5" x14ac:dyDescent="0.25">
      <c r="A499" s="68">
        <v>43141</v>
      </c>
      <c r="B499" s="1">
        <v>355.3</v>
      </c>
      <c r="C499" s="1">
        <v>323.89999999999998</v>
      </c>
      <c r="D499" s="1">
        <v>31.4</v>
      </c>
      <c r="E499" s="1" t="str">
        <f t="shared" si="7"/>
        <v>2017/2018</v>
      </c>
    </row>
    <row r="500" spans="1:5" x14ac:dyDescent="0.25">
      <c r="A500" s="68">
        <v>43142</v>
      </c>
      <c r="B500" s="1">
        <v>359.5</v>
      </c>
      <c r="C500" s="1">
        <v>348.5</v>
      </c>
      <c r="D500" s="1">
        <v>11</v>
      </c>
      <c r="E500" s="1" t="str">
        <f t="shared" si="7"/>
        <v>2017/2018</v>
      </c>
    </row>
    <row r="501" spans="1:5" x14ac:dyDescent="0.25">
      <c r="A501" s="68">
        <v>43143</v>
      </c>
      <c r="B501" s="1">
        <v>358.8</v>
      </c>
      <c r="C501" s="1">
        <v>333.2</v>
      </c>
      <c r="D501" s="1">
        <v>25.5</v>
      </c>
      <c r="E501" s="1" t="str">
        <f t="shared" si="7"/>
        <v>2017/2018</v>
      </c>
    </row>
    <row r="502" spans="1:5" x14ac:dyDescent="0.25">
      <c r="A502" s="68">
        <v>43144</v>
      </c>
      <c r="B502" s="1">
        <v>359.4</v>
      </c>
      <c r="C502" s="1">
        <v>337.6</v>
      </c>
      <c r="D502" s="1">
        <v>21.8</v>
      </c>
      <c r="E502" s="1" t="str">
        <f t="shared" si="7"/>
        <v>2017/2018</v>
      </c>
    </row>
    <row r="503" spans="1:5" x14ac:dyDescent="0.25">
      <c r="A503" s="68">
        <v>43145</v>
      </c>
      <c r="B503" s="1">
        <v>358.8</v>
      </c>
      <c r="C503" s="1">
        <v>338.3</v>
      </c>
      <c r="D503" s="1">
        <v>20.399999999999999</v>
      </c>
      <c r="E503" s="1" t="str">
        <f t="shared" si="7"/>
        <v>2017/2018</v>
      </c>
    </row>
    <row r="504" spans="1:5" x14ac:dyDescent="0.25">
      <c r="A504" s="68">
        <v>43146</v>
      </c>
      <c r="B504" s="1">
        <v>358.5</v>
      </c>
      <c r="C504" s="1">
        <v>348.4</v>
      </c>
      <c r="D504" s="1">
        <v>10.1</v>
      </c>
      <c r="E504" s="1" t="str">
        <f t="shared" si="7"/>
        <v>2017/2018</v>
      </c>
    </row>
    <row r="505" spans="1:5" x14ac:dyDescent="0.25">
      <c r="A505" s="68">
        <v>43147</v>
      </c>
      <c r="B505" s="1">
        <v>353.8</v>
      </c>
      <c r="C505" s="1">
        <v>334.1</v>
      </c>
      <c r="D505" s="1">
        <v>19.7</v>
      </c>
      <c r="E505" s="1" t="str">
        <f t="shared" si="7"/>
        <v>2017/2018</v>
      </c>
    </row>
    <row r="506" spans="1:5" x14ac:dyDescent="0.25">
      <c r="A506" s="68">
        <v>43148</v>
      </c>
      <c r="B506" s="1">
        <v>353.8</v>
      </c>
      <c r="C506" s="1">
        <v>341.7</v>
      </c>
      <c r="D506" s="1">
        <v>12.1</v>
      </c>
      <c r="E506" s="1" t="str">
        <f t="shared" si="7"/>
        <v>2017/2018</v>
      </c>
    </row>
    <row r="507" spans="1:5" x14ac:dyDescent="0.25">
      <c r="A507" s="68">
        <v>43149</v>
      </c>
      <c r="B507" s="1">
        <v>358.9</v>
      </c>
      <c r="C507" s="1">
        <v>342</v>
      </c>
      <c r="D507" s="1">
        <v>17</v>
      </c>
      <c r="E507" s="1" t="str">
        <f t="shared" si="7"/>
        <v>2017/2018</v>
      </c>
    </row>
    <row r="508" spans="1:5" x14ac:dyDescent="0.25">
      <c r="A508" s="68">
        <v>43150</v>
      </c>
      <c r="B508" s="1">
        <v>357.2</v>
      </c>
      <c r="C508" s="1">
        <v>332.5</v>
      </c>
      <c r="D508" s="1">
        <v>24.8</v>
      </c>
      <c r="E508" s="1" t="str">
        <f t="shared" si="7"/>
        <v>2017/2018</v>
      </c>
    </row>
    <row r="509" spans="1:5" x14ac:dyDescent="0.25">
      <c r="A509" s="68">
        <v>43151</v>
      </c>
      <c r="B509" s="1">
        <v>360.4</v>
      </c>
      <c r="C509" s="1">
        <v>350.6</v>
      </c>
      <c r="D509" s="1">
        <v>9.8000000000000007</v>
      </c>
      <c r="E509" s="1" t="str">
        <f t="shared" si="7"/>
        <v>2017/2018</v>
      </c>
    </row>
    <row r="510" spans="1:5" x14ac:dyDescent="0.25">
      <c r="A510" s="68">
        <v>43152</v>
      </c>
      <c r="B510" s="1">
        <v>362.2</v>
      </c>
      <c r="C510" s="1">
        <v>346.8</v>
      </c>
      <c r="D510" s="1">
        <v>15.4</v>
      </c>
      <c r="E510" s="1" t="str">
        <f t="shared" si="7"/>
        <v>2017/2018</v>
      </c>
    </row>
    <row r="511" spans="1:5" x14ac:dyDescent="0.25">
      <c r="A511" s="68">
        <v>43153</v>
      </c>
      <c r="B511" s="1">
        <v>359.4</v>
      </c>
      <c r="C511" s="1">
        <v>342.3</v>
      </c>
      <c r="D511" s="1">
        <v>17</v>
      </c>
      <c r="E511" s="1" t="str">
        <f t="shared" si="7"/>
        <v>2017/2018</v>
      </c>
    </row>
    <row r="512" spans="1:5" x14ac:dyDescent="0.25">
      <c r="A512" s="68">
        <v>43154</v>
      </c>
      <c r="B512" s="1">
        <v>367</v>
      </c>
      <c r="C512" s="1">
        <v>349.7</v>
      </c>
      <c r="D512" s="1">
        <v>17.3</v>
      </c>
      <c r="E512" s="1" t="str">
        <f t="shared" si="7"/>
        <v>2017/2018</v>
      </c>
    </row>
    <row r="513" spans="1:5" x14ac:dyDescent="0.25">
      <c r="A513" s="68">
        <v>43155</v>
      </c>
      <c r="B513" s="1">
        <v>377</v>
      </c>
      <c r="C513" s="1">
        <v>364.4</v>
      </c>
      <c r="D513" s="1">
        <v>12.6</v>
      </c>
      <c r="E513" s="1" t="str">
        <f t="shared" si="7"/>
        <v>2017/2018</v>
      </c>
    </row>
    <row r="514" spans="1:5" x14ac:dyDescent="0.25">
      <c r="A514" s="68">
        <v>43156</v>
      </c>
      <c r="B514" s="1">
        <v>369</v>
      </c>
      <c r="C514" s="1">
        <v>359.2</v>
      </c>
      <c r="D514" s="1">
        <v>9.8000000000000007</v>
      </c>
      <c r="E514" s="1" t="str">
        <f t="shared" si="7"/>
        <v>2017/2018</v>
      </c>
    </row>
    <row r="515" spans="1:5" x14ac:dyDescent="0.25">
      <c r="A515" s="68">
        <v>43157</v>
      </c>
      <c r="B515" s="1">
        <v>367.5</v>
      </c>
      <c r="C515" s="1">
        <v>344.2</v>
      </c>
      <c r="D515" s="1">
        <v>23.3</v>
      </c>
      <c r="E515" s="1" t="str">
        <f t="shared" ref="E515:E578" si="8">IF(MONTH(A515)&gt;=10, YEAR(A515)&amp;"/"&amp;YEAR(A515)+1, YEAR(A515)-1&amp;"/"&amp;YEAR(A515))</f>
        <v>2017/2018</v>
      </c>
    </row>
    <row r="516" spans="1:5" x14ac:dyDescent="0.25">
      <c r="A516" s="68">
        <v>43158</v>
      </c>
      <c r="B516" s="1">
        <v>359.1</v>
      </c>
      <c r="C516" s="1">
        <v>329</v>
      </c>
      <c r="D516" s="1">
        <v>30.1</v>
      </c>
      <c r="E516" s="1" t="str">
        <f t="shared" si="8"/>
        <v>2017/2018</v>
      </c>
    </row>
    <row r="517" spans="1:5" x14ac:dyDescent="0.25">
      <c r="A517" s="68">
        <v>43159</v>
      </c>
      <c r="B517" s="1">
        <v>351.1</v>
      </c>
      <c r="C517" s="1">
        <v>319.7</v>
      </c>
      <c r="D517" s="1">
        <v>31.5</v>
      </c>
      <c r="E517" s="1" t="str">
        <f t="shared" si="8"/>
        <v>2017/2018</v>
      </c>
    </row>
    <row r="518" spans="1:5" x14ac:dyDescent="0.25">
      <c r="A518" s="68">
        <v>43160</v>
      </c>
      <c r="B518" s="1">
        <v>340.7</v>
      </c>
      <c r="C518" s="1">
        <v>301.39999999999998</v>
      </c>
      <c r="D518" s="1">
        <v>39.299999999999997</v>
      </c>
      <c r="E518" s="1" t="str">
        <f t="shared" si="8"/>
        <v>2017/2018</v>
      </c>
    </row>
    <row r="519" spans="1:5" x14ac:dyDescent="0.25">
      <c r="A519" s="68">
        <v>43162</v>
      </c>
      <c r="B519" s="1">
        <v>365.3</v>
      </c>
      <c r="C519" s="1">
        <v>346.8</v>
      </c>
      <c r="D519" s="1">
        <v>18.5</v>
      </c>
      <c r="E519" s="1" t="str">
        <f t="shared" si="8"/>
        <v>2017/2018</v>
      </c>
    </row>
    <row r="520" spans="1:5" x14ac:dyDescent="0.25">
      <c r="A520" s="68">
        <v>43163</v>
      </c>
      <c r="B520" s="1">
        <v>370</v>
      </c>
      <c r="C520" s="1">
        <v>347</v>
      </c>
      <c r="D520" s="1">
        <v>23.1</v>
      </c>
      <c r="E520" s="1" t="str">
        <f t="shared" si="8"/>
        <v>2017/2018</v>
      </c>
    </row>
    <row r="521" spans="1:5" x14ac:dyDescent="0.25">
      <c r="A521" s="68">
        <v>43164</v>
      </c>
      <c r="B521" s="1">
        <v>371.9</v>
      </c>
      <c r="C521" s="1">
        <v>354.2</v>
      </c>
      <c r="D521" s="1">
        <v>17.7</v>
      </c>
      <c r="E521" s="1" t="str">
        <f t="shared" si="8"/>
        <v>2017/2018</v>
      </c>
    </row>
    <row r="522" spans="1:5" x14ac:dyDescent="0.25">
      <c r="A522" s="68">
        <v>43165</v>
      </c>
      <c r="B522" s="1">
        <v>361.5</v>
      </c>
      <c r="C522" s="1">
        <v>350.4</v>
      </c>
      <c r="D522" s="1">
        <v>11.1</v>
      </c>
      <c r="E522" s="1" t="str">
        <f t="shared" si="8"/>
        <v>2017/2018</v>
      </c>
    </row>
    <row r="523" spans="1:5" x14ac:dyDescent="0.25">
      <c r="A523" s="68">
        <v>43166</v>
      </c>
      <c r="B523" s="1">
        <v>360.2</v>
      </c>
      <c r="C523" s="1">
        <v>351.9</v>
      </c>
      <c r="D523" s="1">
        <v>8.3000000000000007</v>
      </c>
      <c r="E523" s="1" t="str">
        <f t="shared" si="8"/>
        <v>2017/2018</v>
      </c>
    </row>
    <row r="524" spans="1:5" x14ac:dyDescent="0.25">
      <c r="A524" s="68">
        <v>43167</v>
      </c>
      <c r="B524" s="1">
        <v>357</v>
      </c>
      <c r="C524" s="1">
        <v>340.9</v>
      </c>
      <c r="D524" s="1">
        <v>16.100000000000001</v>
      </c>
      <c r="E524" s="1" t="str">
        <f t="shared" si="8"/>
        <v>2017/2018</v>
      </c>
    </row>
    <row r="525" spans="1:5" x14ac:dyDescent="0.25">
      <c r="A525" s="68">
        <v>43168</v>
      </c>
      <c r="B525" s="1">
        <v>358</v>
      </c>
      <c r="C525" s="1">
        <v>340.4</v>
      </c>
      <c r="D525" s="1">
        <v>17.600000000000001</v>
      </c>
      <c r="E525" s="1" t="str">
        <f t="shared" si="8"/>
        <v>2017/2018</v>
      </c>
    </row>
    <row r="526" spans="1:5" x14ac:dyDescent="0.25">
      <c r="A526" s="68">
        <v>43169</v>
      </c>
      <c r="B526" s="1">
        <v>361.1</v>
      </c>
      <c r="C526" s="1">
        <v>346.2</v>
      </c>
      <c r="D526" s="1">
        <v>14.9</v>
      </c>
      <c r="E526" s="1" t="str">
        <f t="shared" si="8"/>
        <v>2017/2018</v>
      </c>
    </row>
    <row r="527" spans="1:5" x14ac:dyDescent="0.25">
      <c r="A527" s="68">
        <v>43170</v>
      </c>
      <c r="B527" s="1">
        <v>362.4</v>
      </c>
      <c r="C527" s="1">
        <v>349.3</v>
      </c>
      <c r="D527" s="1">
        <v>13.1</v>
      </c>
      <c r="E527" s="1" t="str">
        <f t="shared" si="8"/>
        <v>2017/2018</v>
      </c>
    </row>
    <row r="528" spans="1:5" x14ac:dyDescent="0.25">
      <c r="A528" s="68">
        <v>43171</v>
      </c>
      <c r="B528" s="1">
        <v>361.4</v>
      </c>
      <c r="C528" s="1">
        <v>338.4</v>
      </c>
      <c r="D528" s="1">
        <v>22.9</v>
      </c>
      <c r="E528" s="1" t="str">
        <f t="shared" si="8"/>
        <v>2017/2018</v>
      </c>
    </row>
    <row r="529" spans="1:5" x14ac:dyDescent="0.25">
      <c r="A529" s="68">
        <v>43172</v>
      </c>
      <c r="B529" s="1">
        <v>361.4</v>
      </c>
      <c r="C529" s="1">
        <v>344.9</v>
      </c>
      <c r="D529" s="1">
        <v>16.5</v>
      </c>
      <c r="E529" s="1" t="str">
        <f t="shared" si="8"/>
        <v>2017/2018</v>
      </c>
    </row>
    <row r="530" spans="1:5" x14ac:dyDescent="0.25">
      <c r="A530" s="68">
        <v>43173</v>
      </c>
      <c r="B530" s="1">
        <v>360.2</v>
      </c>
      <c r="C530" s="1">
        <v>340.9</v>
      </c>
      <c r="D530" s="1">
        <v>19.2</v>
      </c>
      <c r="E530" s="1" t="str">
        <f t="shared" si="8"/>
        <v>2017/2018</v>
      </c>
    </row>
    <row r="531" spans="1:5" x14ac:dyDescent="0.25">
      <c r="A531" s="68">
        <v>43174</v>
      </c>
      <c r="B531" s="1">
        <v>357</v>
      </c>
      <c r="C531" s="1">
        <v>334.5</v>
      </c>
      <c r="D531" s="1">
        <v>22.4</v>
      </c>
      <c r="E531" s="1" t="str">
        <f t="shared" si="8"/>
        <v>2017/2018</v>
      </c>
    </row>
    <row r="532" spans="1:5" x14ac:dyDescent="0.25">
      <c r="A532" s="68">
        <v>43175</v>
      </c>
      <c r="B532" s="1">
        <v>358.1</v>
      </c>
      <c r="C532" s="1">
        <v>343.3</v>
      </c>
      <c r="D532" s="1">
        <v>14.8</v>
      </c>
      <c r="E532" s="1" t="str">
        <f t="shared" si="8"/>
        <v>2017/2018</v>
      </c>
    </row>
    <row r="533" spans="1:5" x14ac:dyDescent="0.25">
      <c r="A533" s="68">
        <v>43176</v>
      </c>
      <c r="B533" s="1">
        <v>360.5</v>
      </c>
      <c r="C533" s="1">
        <v>339.1</v>
      </c>
      <c r="D533" s="1">
        <v>21.5</v>
      </c>
      <c r="E533" s="1" t="str">
        <f t="shared" si="8"/>
        <v>2017/2018</v>
      </c>
    </row>
    <row r="534" spans="1:5" x14ac:dyDescent="0.25">
      <c r="A534" s="68">
        <v>43177</v>
      </c>
      <c r="B534" s="1">
        <v>355</v>
      </c>
      <c r="C534" s="1">
        <v>330.6</v>
      </c>
      <c r="D534" s="1">
        <v>24.4</v>
      </c>
      <c r="E534" s="1" t="str">
        <f t="shared" si="8"/>
        <v>2017/2018</v>
      </c>
    </row>
    <row r="535" spans="1:5" x14ac:dyDescent="0.25">
      <c r="A535" s="68">
        <v>43178</v>
      </c>
      <c r="B535" s="1">
        <v>362.4</v>
      </c>
      <c r="C535" s="1">
        <v>350.4</v>
      </c>
      <c r="D535" s="1">
        <v>11.9</v>
      </c>
      <c r="E535" s="1" t="str">
        <f t="shared" si="8"/>
        <v>2017/2018</v>
      </c>
    </row>
    <row r="536" spans="1:5" x14ac:dyDescent="0.25">
      <c r="A536" s="68">
        <v>43179</v>
      </c>
      <c r="B536" s="1">
        <v>362.9</v>
      </c>
      <c r="C536" s="1">
        <v>341.7</v>
      </c>
      <c r="D536" s="1">
        <v>21.2</v>
      </c>
      <c r="E536" s="1" t="str">
        <f t="shared" si="8"/>
        <v>2017/2018</v>
      </c>
    </row>
    <row r="537" spans="1:5" x14ac:dyDescent="0.25">
      <c r="A537" s="68">
        <v>43180</v>
      </c>
      <c r="B537" s="1">
        <v>363.2</v>
      </c>
      <c r="C537" s="1">
        <v>347.1</v>
      </c>
      <c r="D537" s="1">
        <v>16</v>
      </c>
      <c r="E537" s="1" t="str">
        <f t="shared" si="8"/>
        <v>2017/2018</v>
      </c>
    </row>
    <row r="538" spans="1:5" x14ac:dyDescent="0.25">
      <c r="A538" s="68">
        <v>43181</v>
      </c>
      <c r="B538" s="1">
        <v>361.4</v>
      </c>
      <c r="C538" s="1">
        <v>350.7</v>
      </c>
      <c r="D538" s="1">
        <v>10.7</v>
      </c>
      <c r="E538" s="1" t="str">
        <f t="shared" si="8"/>
        <v>2017/2018</v>
      </c>
    </row>
    <row r="539" spans="1:5" x14ac:dyDescent="0.25">
      <c r="A539" s="68">
        <v>43182</v>
      </c>
      <c r="B539" s="1">
        <v>362.6</v>
      </c>
      <c r="C539" s="1">
        <v>345.7</v>
      </c>
      <c r="D539" s="1">
        <v>16.899999999999999</v>
      </c>
      <c r="E539" s="1" t="str">
        <f t="shared" si="8"/>
        <v>2017/2018</v>
      </c>
    </row>
    <row r="540" spans="1:5" x14ac:dyDescent="0.25">
      <c r="A540" s="68">
        <v>43183</v>
      </c>
      <c r="B540" s="1">
        <v>365</v>
      </c>
      <c r="C540" s="1">
        <v>351.7</v>
      </c>
      <c r="D540" s="1">
        <v>13.2</v>
      </c>
      <c r="E540" s="1" t="str">
        <f t="shared" si="8"/>
        <v>2017/2018</v>
      </c>
    </row>
    <row r="541" spans="1:5" x14ac:dyDescent="0.25">
      <c r="A541" s="68">
        <v>43184</v>
      </c>
      <c r="B541" s="1">
        <v>369.9</v>
      </c>
      <c r="C541" s="1">
        <v>363.2</v>
      </c>
      <c r="D541" s="1">
        <v>6.7</v>
      </c>
      <c r="E541" s="1" t="str">
        <f t="shared" si="8"/>
        <v>2017/2018</v>
      </c>
    </row>
    <row r="542" spans="1:5" x14ac:dyDescent="0.25">
      <c r="A542" s="68">
        <v>43185</v>
      </c>
      <c r="B542" s="1">
        <v>364.4</v>
      </c>
      <c r="C542" s="1">
        <v>355.5</v>
      </c>
      <c r="D542" s="1">
        <v>8.9</v>
      </c>
      <c r="E542" s="1" t="str">
        <f t="shared" si="8"/>
        <v>2017/2018</v>
      </c>
    </row>
    <row r="543" spans="1:5" x14ac:dyDescent="0.25">
      <c r="A543" s="68">
        <v>43186</v>
      </c>
      <c r="B543" s="1">
        <v>364.9</v>
      </c>
      <c r="C543" s="1">
        <v>345.8</v>
      </c>
      <c r="D543" s="1">
        <v>19</v>
      </c>
      <c r="E543" s="1" t="str">
        <f t="shared" si="8"/>
        <v>2017/2018</v>
      </c>
    </row>
    <row r="544" spans="1:5" x14ac:dyDescent="0.25">
      <c r="A544" s="68">
        <v>43187</v>
      </c>
      <c r="B544" s="1">
        <v>364.4</v>
      </c>
      <c r="C544" s="1">
        <v>354.3</v>
      </c>
      <c r="D544" s="1">
        <v>10.1</v>
      </c>
      <c r="E544" s="1" t="str">
        <f t="shared" si="8"/>
        <v>2017/2018</v>
      </c>
    </row>
    <row r="545" spans="1:5" x14ac:dyDescent="0.25">
      <c r="A545" s="68">
        <v>43188</v>
      </c>
      <c r="B545" s="1">
        <v>362.3</v>
      </c>
      <c r="C545" s="1">
        <v>335.6</v>
      </c>
      <c r="D545" s="1">
        <v>26.7</v>
      </c>
      <c r="E545" s="1" t="str">
        <f t="shared" si="8"/>
        <v>2017/2018</v>
      </c>
    </row>
    <row r="546" spans="1:5" x14ac:dyDescent="0.25">
      <c r="A546" s="68">
        <v>43189</v>
      </c>
      <c r="B546" s="1">
        <v>362.8</v>
      </c>
      <c r="C546" s="1">
        <v>348.4</v>
      </c>
      <c r="D546" s="1">
        <v>14.5</v>
      </c>
      <c r="E546" s="1" t="str">
        <f t="shared" si="8"/>
        <v>2017/2018</v>
      </c>
    </row>
    <row r="547" spans="1:5" x14ac:dyDescent="0.25">
      <c r="A547" s="68">
        <v>43190</v>
      </c>
      <c r="B547" s="1">
        <v>364.8</v>
      </c>
      <c r="C547" s="1">
        <v>353.5</v>
      </c>
      <c r="D547" s="1">
        <v>11.3</v>
      </c>
      <c r="E547" s="1" t="str">
        <f t="shared" si="8"/>
        <v>2017/2018</v>
      </c>
    </row>
    <row r="548" spans="1:5" x14ac:dyDescent="0.25">
      <c r="A548" s="68">
        <v>43374</v>
      </c>
      <c r="B548" s="1">
        <v>343.5</v>
      </c>
      <c r="C548" s="1">
        <v>324.60000000000002</v>
      </c>
      <c r="D548" s="1">
        <v>18.8</v>
      </c>
      <c r="E548" s="1" t="str">
        <f t="shared" si="8"/>
        <v>2018/2019</v>
      </c>
    </row>
    <row r="549" spans="1:5" x14ac:dyDescent="0.25">
      <c r="A549" s="68">
        <v>43375</v>
      </c>
      <c r="B549" s="1">
        <v>338.2</v>
      </c>
      <c r="C549" s="1">
        <v>328</v>
      </c>
      <c r="D549" s="1">
        <v>10.199999999999999</v>
      </c>
      <c r="E549" s="1" t="str">
        <f t="shared" si="8"/>
        <v>2018/2019</v>
      </c>
    </row>
    <row r="550" spans="1:5" x14ac:dyDescent="0.25">
      <c r="A550" s="68">
        <v>43376</v>
      </c>
      <c r="B550" s="1">
        <v>338.4</v>
      </c>
      <c r="C550" s="1">
        <v>325.8</v>
      </c>
      <c r="D550" s="1">
        <v>12.7</v>
      </c>
      <c r="E550" s="1" t="str">
        <f t="shared" si="8"/>
        <v>2018/2019</v>
      </c>
    </row>
    <row r="551" spans="1:5" x14ac:dyDescent="0.25">
      <c r="A551" s="68">
        <v>43377</v>
      </c>
      <c r="B551" s="1">
        <v>344.1</v>
      </c>
      <c r="C551" s="1">
        <v>331.8</v>
      </c>
      <c r="D551" s="1">
        <v>12.3</v>
      </c>
      <c r="E551" s="1" t="str">
        <f t="shared" si="8"/>
        <v>2018/2019</v>
      </c>
    </row>
    <row r="552" spans="1:5" x14ac:dyDescent="0.25">
      <c r="A552" s="68">
        <v>43378</v>
      </c>
      <c r="B552" s="1">
        <v>345.9</v>
      </c>
      <c r="C552" s="1">
        <v>333</v>
      </c>
      <c r="D552" s="1">
        <v>12.8</v>
      </c>
      <c r="E552" s="1" t="str">
        <f t="shared" si="8"/>
        <v>2018/2019</v>
      </c>
    </row>
    <row r="553" spans="1:5" x14ac:dyDescent="0.25">
      <c r="A553" s="68">
        <v>43379</v>
      </c>
      <c r="B553" s="1">
        <v>348.1</v>
      </c>
      <c r="C553" s="1">
        <v>338.4</v>
      </c>
      <c r="D553" s="1">
        <v>9.6999999999999993</v>
      </c>
      <c r="E553" s="1" t="str">
        <f t="shared" si="8"/>
        <v>2018/2019</v>
      </c>
    </row>
    <row r="554" spans="1:5" x14ac:dyDescent="0.25">
      <c r="A554" s="68">
        <v>43380</v>
      </c>
      <c r="B554" s="1">
        <v>348.5</v>
      </c>
      <c r="C554" s="1">
        <v>332.4</v>
      </c>
      <c r="D554" s="1">
        <v>16</v>
      </c>
      <c r="E554" s="1" t="str">
        <f t="shared" si="8"/>
        <v>2018/2019</v>
      </c>
    </row>
    <row r="555" spans="1:5" x14ac:dyDescent="0.25">
      <c r="A555" s="68">
        <v>43381</v>
      </c>
      <c r="B555" s="1">
        <v>345.9</v>
      </c>
      <c r="C555" s="1">
        <v>332.8</v>
      </c>
      <c r="D555" s="1">
        <v>13</v>
      </c>
      <c r="E555" s="1" t="str">
        <f t="shared" si="8"/>
        <v>2018/2019</v>
      </c>
    </row>
    <row r="556" spans="1:5" x14ac:dyDescent="0.25">
      <c r="A556" s="68">
        <v>43382</v>
      </c>
      <c r="B556" s="1">
        <v>346.9</v>
      </c>
      <c r="C556" s="1">
        <v>330.4</v>
      </c>
      <c r="D556" s="1">
        <v>16.5</v>
      </c>
      <c r="E556" s="1" t="str">
        <f t="shared" si="8"/>
        <v>2018/2019</v>
      </c>
    </row>
    <row r="557" spans="1:5" x14ac:dyDescent="0.25">
      <c r="A557" s="68">
        <v>43383</v>
      </c>
      <c r="B557" s="1">
        <v>347.3</v>
      </c>
      <c r="C557" s="1">
        <v>334</v>
      </c>
      <c r="D557" s="1">
        <v>13.3</v>
      </c>
      <c r="E557" s="1" t="str">
        <f t="shared" si="8"/>
        <v>2018/2019</v>
      </c>
    </row>
    <row r="558" spans="1:5" x14ac:dyDescent="0.25">
      <c r="A558" s="68">
        <v>43384</v>
      </c>
      <c r="B558" s="1">
        <v>347.4</v>
      </c>
      <c r="C558" s="1">
        <v>335.6</v>
      </c>
      <c r="D558" s="1">
        <v>11.8</v>
      </c>
      <c r="E558" s="1" t="str">
        <f t="shared" si="8"/>
        <v>2018/2019</v>
      </c>
    </row>
    <row r="559" spans="1:5" x14ac:dyDescent="0.25">
      <c r="A559" s="68">
        <v>43385</v>
      </c>
      <c r="B559" s="1">
        <v>344.1</v>
      </c>
      <c r="C559" s="1">
        <v>325.89999999999998</v>
      </c>
      <c r="D559" s="1">
        <v>18.3</v>
      </c>
      <c r="E559" s="1" t="str">
        <f t="shared" si="8"/>
        <v>2018/2019</v>
      </c>
    </row>
    <row r="560" spans="1:5" x14ac:dyDescent="0.25">
      <c r="A560" s="68">
        <v>43386</v>
      </c>
      <c r="B560" s="1">
        <v>344.9</v>
      </c>
      <c r="C560" s="1">
        <v>335.7</v>
      </c>
      <c r="D560" s="1">
        <v>9.1</v>
      </c>
      <c r="E560" s="1" t="str">
        <f t="shared" si="8"/>
        <v>2018/2019</v>
      </c>
    </row>
    <row r="561" spans="1:5" x14ac:dyDescent="0.25">
      <c r="A561" s="68">
        <v>43387</v>
      </c>
      <c r="B561" s="1">
        <v>346.4</v>
      </c>
      <c r="C561" s="1">
        <v>332.3</v>
      </c>
      <c r="D561" s="1">
        <v>14.1</v>
      </c>
      <c r="E561" s="1" t="str">
        <f t="shared" si="8"/>
        <v>2018/2019</v>
      </c>
    </row>
    <row r="562" spans="1:5" x14ac:dyDescent="0.25">
      <c r="A562" s="68">
        <v>43388</v>
      </c>
      <c r="B562" s="1">
        <v>345.4</v>
      </c>
      <c r="C562" s="1">
        <v>327.7</v>
      </c>
      <c r="D562" s="1">
        <v>17.7</v>
      </c>
      <c r="E562" s="1" t="str">
        <f t="shared" si="8"/>
        <v>2018/2019</v>
      </c>
    </row>
    <row r="563" spans="1:5" x14ac:dyDescent="0.25">
      <c r="A563" s="68">
        <v>43389</v>
      </c>
      <c r="B563" s="1">
        <v>345.3</v>
      </c>
      <c r="C563" s="1">
        <v>332.7</v>
      </c>
      <c r="D563" s="1">
        <v>12.6</v>
      </c>
      <c r="E563" s="1" t="str">
        <f t="shared" si="8"/>
        <v>2018/2019</v>
      </c>
    </row>
    <row r="564" spans="1:5" x14ac:dyDescent="0.25">
      <c r="A564" s="68">
        <v>43390</v>
      </c>
      <c r="B564" s="1">
        <v>354.7</v>
      </c>
      <c r="C564" s="1">
        <v>342.9</v>
      </c>
      <c r="D564" s="1">
        <v>11.7</v>
      </c>
      <c r="E564" s="1" t="str">
        <f t="shared" si="8"/>
        <v>2018/2019</v>
      </c>
    </row>
    <row r="565" spans="1:5" x14ac:dyDescent="0.25">
      <c r="A565" s="68">
        <v>43391</v>
      </c>
      <c r="B565" s="1">
        <v>346.9</v>
      </c>
      <c r="C565" s="1">
        <v>336.4</v>
      </c>
      <c r="D565" s="1">
        <v>10.5</v>
      </c>
      <c r="E565" s="1" t="str">
        <f t="shared" si="8"/>
        <v>2018/2019</v>
      </c>
    </row>
    <row r="566" spans="1:5" x14ac:dyDescent="0.25">
      <c r="A566" s="68">
        <v>43392</v>
      </c>
      <c r="B566" s="1">
        <v>347.6</v>
      </c>
      <c r="C566" s="1">
        <v>335.7</v>
      </c>
      <c r="D566" s="1">
        <v>11.9</v>
      </c>
      <c r="E566" s="1" t="str">
        <f t="shared" si="8"/>
        <v>2018/2019</v>
      </c>
    </row>
    <row r="567" spans="1:5" x14ac:dyDescent="0.25">
      <c r="A567" s="68">
        <v>43393</v>
      </c>
      <c r="B567" s="1">
        <v>347.7</v>
      </c>
      <c r="C567" s="1">
        <v>340.5</v>
      </c>
      <c r="D567" s="1">
        <v>7.2</v>
      </c>
      <c r="E567" s="1" t="str">
        <f t="shared" si="8"/>
        <v>2018/2019</v>
      </c>
    </row>
    <row r="568" spans="1:5" x14ac:dyDescent="0.25">
      <c r="A568" s="68">
        <v>43394</v>
      </c>
      <c r="B568" s="1">
        <v>362.8</v>
      </c>
      <c r="C568" s="1">
        <v>347.8</v>
      </c>
      <c r="D568" s="1">
        <v>15</v>
      </c>
      <c r="E568" s="1" t="str">
        <f t="shared" si="8"/>
        <v>2018/2019</v>
      </c>
    </row>
    <row r="569" spans="1:5" x14ac:dyDescent="0.25">
      <c r="A569" s="68">
        <v>43395</v>
      </c>
      <c r="B569" s="1">
        <v>364.8</v>
      </c>
      <c r="C569" s="1">
        <v>350.4</v>
      </c>
      <c r="D569" s="1">
        <v>14.4</v>
      </c>
      <c r="E569" s="1" t="str">
        <f t="shared" si="8"/>
        <v>2018/2019</v>
      </c>
    </row>
    <row r="570" spans="1:5" x14ac:dyDescent="0.25">
      <c r="A570" s="68">
        <v>43396</v>
      </c>
      <c r="B570" s="1">
        <v>356</v>
      </c>
      <c r="C570" s="1">
        <v>347.7</v>
      </c>
      <c r="D570" s="1">
        <v>8.3000000000000007</v>
      </c>
      <c r="E570" s="1" t="str">
        <f t="shared" si="8"/>
        <v>2018/2019</v>
      </c>
    </row>
    <row r="571" spans="1:5" x14ac:dyDescent="0.25">
      <c r="A571" s="68">
        <v>43397</v>
      </c>
      <c r="B571" s="1">
        <v>359</v>
      </c>
      <c r="C571" s="1">
        <v>341.7</v>
      </c>
      <c r="D571" s="1">
        <v>17.3</v>
      </c>
      <c r="E571" s="1" t="str">
        <f t="shared" si="8"/>
        <v>2018/2019</v>
      </c>
    </row>
    <row r="572" spans="1:5" x14ac:dyDescent="0.25">
      <c r="A572" s="68">
        <v>43398</v>
      </c>
      <c r="B572" s="1">
        <v>360.5</v>
      </c>
      <c r="C572" s="1">
        <v>344.2</v>
      </c>
      <c r="D572" s="1">
        <v>16.2</v>
      </c>
      <c r="E572" s="1" t="str">
        <f t="shared" si="8"/>
        <v>2018/2019</v>
      </c>
    </row>
    <row r="573" spans="1:5" x14ac:dyDescent="0.25">
      <c r="A573" s="68">
        <v>43399</v>
      </c>
      <c r="B573" s="1">
        <v>358.6</v>
      </c>
      <c r="C573" s="1">
        <v>345.4</v>
      </c>
      <c r="D573" s="1">
        <v>13.1</v>
      </c>
      <c r="E573" s="1" t="str">
        <f t="shared" si="8"/>
        <v>2018/2019</v>
      </c>
    </row>
    <row r="574" spans="1:5" x14ac:dyDescent="0.25">
      <c r="A574" s="68">
        <v>43400</v>
      </c>
      <c r="B574" s="1">
        <v>358.7</v>
      </c>
      <c r="C574" s="1">
        <v>341.2</v>
      </c>
      <c r="D574" s="1">
        <v>17.5</v>
      </c>
      <c r="E574" s="1" t="str">
        <f t="shared" si="8"/>
        <v>2018/2019</v>
      </c>
    </row>
    <row r="575" spans="1:5" x14ac:dyDescent="0.25">
      <c r="A575" s="68">
        <v>43401</v>
      </c>
      <c r="B575" s="1">
        <v>354.1</v>
      </c>
      <c r="C575" s="1">
        <v>341.1</v>
      </c>
      <c r="D575" s="1">
        <v>12.9</v>
      </c>
      <c r="E575" s="1" t="str">
        <f t="shared" si="8"/>
        <v>2018/2019</v>
      </c>
    </row>
    <row r="576" spans="1:5" x14ac:dyDescent="0.25">
      <c r="A576" s="68">
        <v>43402</v>
      </c>
      <c r="B576" s="1">
        <v>353.8</v>
      </c>
      <c r="C576" s="1">
        <v>340</v>
      </c>
      <c r="D576" s="1">
        <v>13.9</v>
      </c>
      <c r="E576" s="1" t="str">
        <f t="shared" si="8"/>
        <v>2018/2019</v>
      </c>
    </row>
    <row r="577" spans="1:5" x14ac:dyDescent="0.25">
      <c r="A577" s="68">
        <v>43403</v>
      </c>
      <c r="B577" s="1">
        <v>351.1</v>
      </c>
      <c r="C577" s="1">
        <v>328.8</v>
      </c>
      <c r="D577" s="1">
        <v>22.3</v>
      </c>
      <c r="E577" s="1" t="str">
        <f t="shared" si="8"/>
        <v>2018/2019</v>
      </c>
    </row>
    <row r="578" spans="1:5" x14ac:dyDescent="0.25">
      <c r="A578" s="68">
        <v>43404</v>
      </c>
      <c r="B578" s="1">
        <v>351.5</v>
      </c>
      <c r="C578" s="1">
        <v>329.9</v>
      </c>
      <c r="D578" s="1">
        <v>21.7</v>
      </c>
      <c r="E578" s="1" t="str">
        <f t="shared" si="8"/>
        <v>2018/2019</v>
      </c>
    </row>
    <row r="579" spans="1:5" x14ac:dyDescent="0.25">
      <c r="A579" s="68">
        <v>43405</v>
      </c>
      <c r="B579" s="1">
        <v>352.4</v>
      </c>
      <c r="C579" s="1">
        <v>338.2</v>
      </c>
      <c r="D579" s="1">
        <v>14.2</v>
      </c>
      <c r="E579" s="1" t="str">
        <f t="shared" ref="E579:E642" si="9">IF(MONTH(A579)&gt;=10, YEAR(A579)&amp;"/"&amp;YEAR(A579)+1, YEAR(A579)-1&amp;"/"&amp;YEAR(A579))</f>
        <v>2018/2019</v>
      </c>
    </row>
    <row r="580" spans="1:5" x14ac:dyDescent="0.25">
      <c r="A580" s="68">
        <v>43406</v>
      </c>
      <c r="B580" s="1">
        <v>353.3</v>
      </c>
      <c r="C580" s="1">
        <v>329.1</v>
      </c>
      <c r="D580" s="1">
        <v>24.2</v>
      </c>
      <c r="E580" s="1" t="str">
        <f t="shared" si="9"/>
        <v>2018/2019</v>
      </c>
    </row>
    <row r="581" spans="1:5" x14ac:dyDescent="0.25">
      <c r="A581" s="68">
        <v>43407</v>
      </c>
      <c r="B581" s="1">
        <v>349</v>
      </c>
      <c r="C581" s="1">
        <v>334.8</v>
      </c>
      <c r="D581" s="1">
        <v>14.3</v>
      </c>
      <c r="E581" s="1" t="str">
        <f t="shared" si="9"/>
        <v>2018/2019</v>
      </c>
    </row>
    <row r="582" spans="1:5" x14ac:dyDescent="0.25">
      <c r="A582" s="68">
        <v>43408</v>
      </c>
      <c r="B582" s="1">
        <v>350.1</v>
      </c>
      <c r="C582" s="1">
        <v>338.1</v>
      </c>
      <c r="D582" s="1">
        <v>11.9</v>
      </c>
      <c r="E582" s="1" t="str">
        <f t="shared" si="9"/>
        <v>2018/2019</v>
      </c>
    </row>
    <row r="583" spans="1:5" x14ac:dyDescent="0.25">
      <c r="A583" s="68">
        <v>43409</v>
      </c>
      <c r="B583" s="1">
        <v>348.1</v>
      </c>
      <c r="C583" s="1">
        <v>329.9</v>
      </c>
      <c r="D583" s="1">
        <v>18.2</v>
      </c>
      <c r="E583" s="1" t="str">
        <f t="shared" si="9"/>
        <v>2018/2019</v>
      </c>
    </row>
    <row r="584" spans="1:5" x14ac:dyDescent="0.25">
      <c r="A584" s="68">
        <v>43410</v>
      </c>
      <c r="B584" s="1">
        <v>344.6</v>
      </c>
      <c r="C584" s="1">
        <v>329</v>
      </c>
      <c r="D584" s="1">
        <v>15.6</v>
      </c>
      <c r="E584" s="1" t="str">
        <f t="shared" si="9"/>
        <v>2018/2019</v>
      </c>
    </row>
    <row r="585" spans="1:5" x14ac:dyDescent="0.25">
      <c r="A585" s="68">
        <v>43411</v>
      </c>
      <c r="B585" s="1">
        <v>344.6</v>
      </c>
      <c r="C585" s="1">
        <v>332.7</v>
      </c>
      <c r="D585" s="1">
        <v>11.8</v>
      </c>
      <c r="E585" s="1" t="str">
        <f t="shared" si="9"/>
        <v>2018/2019</v>
      </c>
    </row>
    <row r="586" spans="1:5" x14ac:dyDescent="0.25">
      <c r="A586" s="68">
        <v>43412</v>
      </c>
      <c r="B586" s="1">
        <v>344.1</v>
      </c>
      <c r="C586" s="1">
        <v>332.6</v>
      </c>
      <c r="D586" s="1">
        <v>11.6</v>
      </c>
      <c r="E586" s="1" t="str">
        <f t="shared" si="9"/>
        <v>2018/2019</v>
      </c>
    </row>
    <row r="587" spans="1:5" x14ac:dyDescent="0.25">
      <c r="A587" s="68">
        <v>43413</v>
      </c>
      <c r="B587" s="1">
        <v>344.9</v>
      </c>
      <c r="C587" s="1">
        <v>331.7</v>
      </c>
      <c r="D587" s="1">
        <v>13.2</v>
      </c>
      <c r="E587" s="1" t="str">
        <f t="shared" si="9"/>
        <v>2018/2019</v>
      </c>
    </row>
    <row r="588" spans="1:5" x14ac:dyDescent="0.25">
      <c r="A588" s="68">
        <v>43414</v>
      </c>
      <c r="B588" s="1">
        <v>348.7</v>
      </c>
      <c r="C588" s="1">
        <v>338.6</v>
      </c>
      <c r="D588" s="1">
        <v>10.199999999999999</v>
      </c>
      <c r="E588" s="1" t="str">
        <f t="shared" si="9"/>
        <v>2018/2019</v>
      </c>
    </row>
    <row r="589" spans="1:5" x14ac:dyDescent="0.25">
      <c r="A589" s="68">
        <v>43415</v>
      </c>
      <c r="B589" s="1">
        <v>351.9</v>
      </c>
      <c r="C589" s="1">
        <v>343.5</v>
      </c>
      <c r="D589" s="1">
        <v>8.3000000000000007</v>
      </c>
      <c r="E589" s="1" t="str">
        <f t="shared" si="9"/>
        <v>2018/2019</v>
      </c>
    </row>
    <row r="590" spans="1:5" x14ac:dyDescent="0.25">
      <c r="A590" s="68">
        <v>43416</v>
      </c>
      <c r="B590" s="1">
        <v>351.9</v>
      </c>
      <c r="C590" s="1">
        <v>342.6</v>
      </c>
      <c r="D590" s="1">
        <v>9.3000000000000007</v>
      </c>
      <c r="E590" s="1" t="str">
        <f t="shared" si="9"/>
        <v>2018/2019</v>
      </c>
    </row>
    <row r="591" spans="1:5" x14ac:dyDescent="0.25">
      <c r="A591" s="68">
        <v>43417</v>
      </c>
      <c r="B591" s="1">
        <v>354.1</v>
      </c>
      <c r="C591" s="1">
        <v>339.7</v>
      </c>
      <c r="D591" s="1">
        <v>14.4</v>
      </c>
      <c r="E591" s="1" t="str">
        <f t="shared" si="9"/>
        <v>2018/2019</v>
      </c>
    </row>
    <row r="592" spans="1:5" x14ac:dyDescent="0.25">
      <c r="A592" s="68">
        <v>43418</v>
      </c>
      <c r="B592" s="1">
        <v>354.2</v>
      </c>
      <c r="C592" s="1">
        <v>346.7</v>
      </c>
      <c r="D592" s="1">
        <v>7.5</v>
      </c>
      <c r="E592" s="1" t="str">
        <f t="shared" si="9"/>
        <v>2018/2019</v>
      </c>
    </row>
    <row r="593" spans="1:5" x14ac:dyDescent="0.25">
      <c r="A593" s="68">
        <v>43419</v>
      </c>
      <c r="B593" s="1">
        <v>354.5</v>
      </c>
      <c r="C593" s="1">
        <v>339.1</v>
      </c>
      <c r="D593" s="1">
        <v>15.4</v>
      </c>
      <c r="E593" s="1" t="str">
        <f t="shared" si="9"/>
        <v>2018/2019</v>
      </c>
    </row>
    <row r="594" spans="1:5" x14ac:dyDescent="0.25">
      <c r="A594" s="68">
        <v>43420</v>
      </c>
      <c r="B594" s="1">
        <v>354.8</v>
      </c>
      <c r="C594" s="1">
        <v>339.7</v>
      </c>
      <c r="D594" s="1">
        <v>15.2</v>
      </c>
      <c r="E594" s="1" t="str">
        <f t="shared" si="9"/>
        <v>2018/2019</v>
      </c>
    </row>
    <row r="595" spans="1:5" x14ac:dyDescent="0.25">
      <c r="A595" s="68">
        <v>43421</v>
      </c>
      <c r="B595" s="1">
        <v>357.3</v>
      </c>
      <c r="C595" s="1">
        <v>351.3</v>
      </c>
      <c r="D595" s="1">
        <v>6</v>
      </c>
      <c r="E595" s="1" t="str">
        <f t="shared" si="9"/>
        <v>2018/2019</v>
      </c>
    </row>
    <row r="596" spans="1:5" x14ac:dyDescent="0.25">
      <c r="A596" s="68">
        <v>43422</v>
      </c>
      <c r="B596" s="1">
        <v>362</v>
      </c>
      <c r="C596" s="1">
        <v>352.3</v>
      </c>
      <c r="D596" s="1">
        <v>9.6999999999999993</v>
      </c>
      <c r="E596" s="1" t="str">
        <f t="shared" si="9"/>
        <v>2018/2019</v>
      </c>
    </row>
    <row r="597" spans="1:5" x14ac:dyDescent="0.25">
      <c r="A597" s="68">
        <v>43423</v>
      </c>
      <c r="B597" s="1">
        <v>361.1</v>
      </c>
      <c r="C597" s="1">
        <v>342.1</v>
      </c>
      <c r="D597" s="1">
        <v>19</v>
      </c>
      <c r="E597" s="1" t="str">
        <f t="shared" si="9"/>
        <v>2018/2019</v>
      </c>
    </row>
    <row r="598" spans="1:5" x14ac:dyDescent="0.25">
      <c r="A598" s="68">
        <v>43424</v>
      </c>
      <c r="B598" s="1">
        <v>359.8</v>
      </c>
      <c r="C598" s="1">
        <v>338.1</v>
      </c>
      <c r="D598" s="1">
        <v>21.8</v>
      </c>
      <c r="E598" s="1" t="str">
        <f t="shared" si="9"/>
        <v>2018/2019</v>
      </c>
    </row>
    <row r="599" spans="1:5" x14ac:dyDescent="0.25">
      <c r="A599" s="68">
        <v>43425</v>
      </c>
      <c r="B599" s="1">
        <v>360.1</v>
      </c>
      <c r="C599" s="1">
        <v>346.4</v>
      </c>
      <c r="D599" s="1">
        <v>13.7</v>
      </c>
      <c r="E599" s="1" t="str">
        <f t="shared" si="9"/>
        <v>2018/2019</v>
      </c>
    </row>
    <row r="600" spans="1:5" x14ac:dyDescent="0.25">
      <c r="A600" s="68">
        <v>43426</v>
      </c>
      <c r="B600" s="1">
        <v>357.4</v>
      </c>
      <c r="C600" s="1">
        <v>341.8</v>
      </c>
      <c r="D600" s="1">
        <v>15.6</v>
      </c>
      <c r="E600" s="1" t="str">
        <f t="shared" si="9"/>
        <v>2018/2019</v>
      </c>
    </row>
    <row r="601" spans="1:5" x14ac:dyDescent="0.25">
      <c r="A601" s="68">
        <v>43427</v>
      </c>
      <c r="B601" s="1">
        <v>358.3</v>
      </c>
      <c r="C601" s="1">
        <v>344.5</v>
      </c>
      <c r="D601" s="1">
        <v>13.8</v>
      </c>
      <c r="E601" s="1" t="str">
        <f t="shared" si="9"/>
        <v>2018/2019</v>
      </c>
    </row>
    <row r="602" spans="1:5" x14ac:dyDescent="0.25">
      <c r="A602" s="68">
        <v>43428</v>
      </c>
      <c r="B602" s="1">
        <v>359.7</v>
      </c>
      <c r="C602" s="1">
        <v>347.2</v>
      </c>
      <c r="D602" s="1">
        <v>12.5</v>
      </c>
      <c r="E602" s="1" t="str">
        <f t="shared" si="9"/>
        <v>2018/2019</v>
      </c>
    </row>
    <row r="603" spans="1:5" x14ac:dyDescent="0.25">
      <c r="A603" s="68">
        <v>43429</v>
      </c>
      <c r="B603" s="1">
        <v>361.4</v>
      </c>
      <c r="C603" s="1">
        <v>350.5</v>
      </c>
      <c r="D603" s="1">
        <v>10.9</v>
      </c>
      <c r="E603" s="1" t="str">
        <f t="shared" si="9"/>
        <v>2018/2019</v>
      </c>
    </row>
    <row r="604" spans="1:5" x14ac:dyDescent="0.25">
      <c r="A604" s="68">
        <v>43430</v>
      </c>
      <c r="B604" s="1">
        <v>360.2</v>
      </c>
      <c r="C604" s="1">
        <v>343.8</v>
      </c>
      <c r="D604" s="1">
        <v>16.3</v>
      </c>
      <c r="E604" s="1" t="str">
        <f t="shared" si="9"/>
        <v>2018/2019</v>
      </c>
    </row>
    <row r="605" spans="1:5" x14ac:dyDescent="0.25">
      <c r="A605" s="68">
        <v>43431</v>
      </c>
      <c r="B605" s="1">
        <v>357.5</v>
      </c>
      <c r="C605" s="1">
        <v>336.3</v>
      </c>
      <c r="D605" s="1">
        <v>21.2</v>
      </c>
      <c r="E605" s="1" t="str">
        <f t="shared" si="9"/>
        <v>2018/2019</v>
      </c>
    </row>
    <row r="606" spans="1:5" x14ac:dyDescent="0.25">
      <c r="A606" s="68">
        <v>43432</v>
      </c>
      <c r="B606" s="1">
        <v>358.8</v>
      </c>
      <c r="C606" s="1">
        <v>341.2</v>
      </c>
      <c r="D606" s="1">
        <v>17.600000000000001</v>
      </c>
      <c r="E606" s="1" t="str">
        <f t="shared" si="9"/>
        <v>2018/2019</v>
      </c>
    </row>
    <row r="607" spans="1:5" x14ac:dyDescent="0.25">
      <c r="A607" s="68">
        <v>43433</v>
      </c>
      <c r="B607" s="1">
        <v>359.5</v>
      </c>
      <c r="C607" s="1">
        <v>346.2</v>
      </c>
      <c r="D607" s="1">
        <v>13.4</v>
      </c>
      <c r="E607" s="1" t="str">
        <f t="shared" si="9"/>
        <v>2018/2019</v>
      </c>
    </row>
    <row r="608" spans="1:5" x14ac:dyDescent="0.25">
      <c r="A608" s="68">
        <v>43434</v>
      </c>
      <c r="B608" s="1">
        <v>361.4</v>
      </c>
      <c r="C608" s="1">
        <v>348.5</v>
      </c>
      <c r="D608" s="1">
        <v>12.9</v>
      </c>
      <c r="E608" s="1" t="str">
        <f t="shared" si="9"/>
        <v>2018/2019</v>
      </c>
    </row>
    <row r="609" spans="1:5" x14ac:dyDescent="0.25">
      <c r="A609" s="68">
        <v>43435</v>
      </c>
      <c r="B609" s="1">
        <v>358.2</v>
      </c>
      <c r="C609" s="1">
        <v>332</v>
      </c>
      <c r="D609" s="1">
        <v>26.3</v>
      </c>
      <c r="E609" s="1" t="str">
        <f t="shared" si="9"/>
        <v>2018/2019</v>
      </c>
    </row>
    <row r="610" spans="1:5" x14ac:dyDescent="0.25">
      <c r="A610" s="68">
        <v>43436</v>
      </c>
      <c r="B610" s="1">
        <v>362.8</v>
      </c>
      <c r="C610" s="1">
        <v>353.7</v>
      </c>
      <c r="D610" s="1">
        <v>9.1</v>
      </c>
      <c r="E610" s="1" t="str">
        <f t="shared" si="9"/>
        <v>2018/2019</v>
      </c>
    </row>
    <row r="611" spans="1:5" x14ac:dyDescent="0.25">
      <c r="A611" s="68">
        <v>43437</v>
      </c>
      <c r="B611" s="1">
        <v>365</v>
      </c>
      <c r="C611" s="1">
        <v>347.6</v>
      </c>
      <c r="D611" s="1">
        <v>17.399999999999999</v>
      </c>
      <c r="E611" s="1" t="str">
        <f t="shared" si="9"/>
        <v>2018/2019</v>
      </c>
    </row>
    <row r="612" spans="1:5" x14ac:dyDescent="0.25">
      <c r="A612" s="68">
        <v>43438</v>
      </c>
      <c r="B612" s="1">
        <v>360.4</v>
      </c>
      <c r="C612" s="1">
        <v>335.3</v>
      </c>
      <c r="D612" s="1">
        <v>25</v>
      </c>
      <c r="E612" s="1" t="str">
        <f t="shared" si="9"/>
        <v>2018/2019</v>
      </c>
    </row>
    <row r="613" spans="1:5" x14ac:dyDescent="0.25">
      <c r="A613" s="68">
        <v>43439</v>
      </c>
      <c r="B613" s="1">
        <v>356.3</v>
      </c>
      <c r="C613" s="1">
        <v>323.3</v>
      </c>
      <c r="D613" s="1">
        <v>33</v>
      </c>
      <c r="E613" s="1" t="str">
        <f t="shared" si="9"/>
        <v>2018/2019</v>
      </c>
    </row>
    <row r="614" spans="1:5" x14ac:dyDescent="0.25">
      <c r="A614" s="68">
        <v>43440</v>
      </c>
      <c r="B614" s="1">
        <v>357.4</v>
      </c>
      <c r="C614" s="1">
        <v>340.6</v>
      </c>
      <c r="D614" s="1">
        <v>16.8</v>
      </c>
      <c r="E614" s="1" t="str">
        <f t="shared" si="9"/>
        <v>2018/2019</v>
      </c>
    </row>
    <row r="615" spans="1:5" x14ac:dyDescent="0.25">
      <c r="A615" s="68">
        <v>43441</v>
      </c>
      <c r="B615" s="1">
        <v>358.3</v>
      </c>
      <c r="C615" s="1">
        <v>343.5</v>
      </c>
      <c r="D615" s="1">
        <v>14.8</v>
      </c>
      <c r="E615" s="1" t="str">
        <f t="shared" si="9"/>
        <v>2018/2019</v>
      </c>
    </row>
    <row r="616" spans="1:5" x14ac:dyDescent="0.25">
      <c r="A616" s="68">
        <v>43442</v>
      </c>
      <c r="B616" s="1">
        <v>354.9</v>
      </c>
      <c r="C616" s="1">
        <v>340.9</v>
      </c>
      <c r="D616" s="1">
        <v>14</v>
      </c>
      <c r="E616" s="1" t="str">
        <f t="shared" si="9"/>
        <v>2018/2019</v>
      </c>
    </row>
    <row r="617" spans="1:5" x14ac:dyDescent="0.25">
      <c r="A617" s="68">
        <v>43443</v>
      </c>
      <c r="B617" s="1">
        <v>356.5</v>
      </c>
      <c r="C617" s="1">
        <v>345.7</v>
      </c>
      <c r="D617" s="1">
        <v>10.8</v>
      </c>
      <c r="E617" s="1" t="str">
        <f t="shared" si="9"/>
        <v>2018/2019</v>
      </c>
    </row>
    <row r="618" spans="1:5" x14ac:dyDescent="0.25">
      <c r="A618" s="68">
        <v>43444</v>
      </c>
      <c r="B618" s="1">
        <v>355.6</v>
      </c>
      <c r="C618" s="1">
        <v>330</v>
      </c>
      <c r="D618" s="1">
        <v>25.6</v>
      </c>
      <c r="E618" s="1" t="str">
        <f t="shared" si="9"/>
        <v>2018/2019</v>
      </c>
    </row>
    <row r="619" spans="1:5" x14ac:dyDescent="0.25">
      <c r="A619" s="68">
        <v>43445</v>
      </c>
      <c r="B619" s="1">
        <v>357.7</v>
      </c>
      <c r="C619" s="1">
        <v>342.5</v>
      </c>
      <c r="D619" s="1">
        <v>15.2</v>
      </c>
      <c r="E619" s="1" t="str">
        <f t="shared" si="9"/>
        <v>2018/2019</v>
      </c>
    </row>
    <row r="620" spans="1:5" x14ac:dyDescent="0.25">
      <c r="A620" s="68">
        <v>43446</v>
      </c>
      <c r="B620" s="1">
        <v>359</v>
      </c>
      <c r="C620" s="1">
        <v>338.7</v>
      </c>
      <c r="D620" s="1">
        <v>20.3</v>
      </c>
      <c r="E620" s="1" t="str">
        <f t="shared" si="9"/>
        <v>2018/2019</v>
      </c>
    </row>
    <row r="621" spans="1:5" x14ac:dyDescent="0.25">
      <c r="A621" s="68">
        <v>43447</v>
      </c>
      <c r="B621" s="1">
        <v>359.9</v>
      </c>
      <c r="C621" s="1">
        <v>337.8</v>
      </c>
      <c r="D621" s="1">
        <v>22.1</v>
      </c>
      <c r="E621" s="1" t="str">
        <f t="shared" si="9"/>
        <v>2018/2019</v>
      </c>
    </row>
    <row r="622" spans="1:5" x14ac:dyDescent="0.25">
      <c r="A622" s="68">
        <v>43448</v>
      </c>
      <c r="B622" s="1">
        <v>360.1</v>
      </c>
      <c r="C622" s="1">
        <v>334.4</v>
      </c>
      <c r="D622" s="1">
        <v>25.8</v>
      </c>
      <c r="E622" s="1" t="str">
        <f t="shared" si="9"/>
        <v>2018/2019</v>
      </c>
    </row>
    <row r="623" spans="1:5" x14ac:dyDescent="0.25">
      <c r="A623" s="68">
        <v>43449</v>
      </c>
      <c r="B623" s="1">
        <v>362.7</v>
      </c>
      <c r="C623" s="1">
        <v>332.1</v>
      </c>
      <c r="D623" s="1">
        <v>30.5</v>
      </c>
      <c r="E623" s="1" t="str">
        <f t="shared" si="9"/>
        <v>2018/2019</v>
      </c>
    </row>
    <row r="624" spans="1:5" x14ac:dyDescent="0.25">
      <c r="A624" s="68">
        <v>43450</v>
      </c>
      <c r="B624" s="1">
        <v>360.5</v>
      </c>
      <c r="C624" s="1">
        <v>344.5</v>
      </c>
      <c r="D624" s="1">
        <v>15.9</v>
      </c>
      <c r="E624" s="1" t="str">
        <f t="shared" si="9"/>
        <v>2018/2019</v>
      </c>
    </row>
    <row r="625" spans="1:5" x14ac:dyDescent="0.25">
      <c r="A625" s="68">
        <v>43451</v>
      </c>
      <c r="B625" s="1">
        <v>356.5</v>
      </c>
      <c r="C625" s="1">
        <v>330.7</v>
      </c>
      <c r="D625" s="1">
        <v>25.8</v>
      </c>
      <c r="E625" s="1" t="str">
        <f t="shared" si="9"/>
        <v>2018/2019</v>
      </c>
    </row>
    <row r="626" spans="1:5" x14ac:dyDescent="0.25">
      <c r="A626" s="68">
        <v>43452</v>
      </c>
      <c r="B626" s="1">
        <v>353.2</v>
      </c>
      <c r="C626" s="1">
        <v>342.5</v>
      </c>
      <c r="D626" s="1">
        <v>10.7</v>
      </c>
      <c r="E626" s="1" t="str">
        <f t="shared" si="9"/>
        <v>2018/2019</v>
      </c>
    </row>
    <row r="627" spans="1:5" x14ac:dyDescent="0.25">
      <c r="A627" s="68">
        <v>43453</v>
      </c>
      <c r="B627" s="1">
        <v>354.6</v>
      </c>
      <c r="C627" s="1">
        <v>334.6</v>
      </c>
      <c r="D627" s="1">
        <v>20</v>
      </c>
      <c r="E627" s="1" t="str">
        <f t="shared" si="9"/>
        <v>2018/2019</v>
      </c>
    </row>
    <row r="628" spans="1:5" x14ac:dyDescent="0.25">
      <c r="A628" s="68">
        <v>43454</v>
      </c>
      <c r="B628" s="1">
        <v>354.3</v>
      </c>
      <c r="C628" s="1">
        <v>339.1</v>
      </c>
      <c r="D628" s="1">
        <v>15.2</v>
      </c>
      <c r="E628" s="1" t="str">
        <f t="shared" si="9"/>
        <v>2018/2019</v>
      </c>
    </row>
    <row r="629" spans="1:5" x14ac:dyDescent="0.25">
      <c r="A629" s="68">
        <v>43455</v>
      </c>
      <c r="B629" s="1">
        <v>355.2</v>
      </c>
      <c r="C629" s="1">
        <v>339</v>
      </c>
      <c r="D629" s="1">
        <v>16.3</v>
      </c>
      <c r="E629" s="1" t="str">
        <f t="shared" si="9"/>
        <v>2018/2019</v>
      </c>
    </row>
    <row r="630" spans="1:5" x14ac:dyDescent="0.25">
      <c r="A630" s="68">
        <v>43456</v>
      </c>
      <c r="B630" s="1">
        <v>358</v>
      </c>
      <c r="C630" s="1">
        <v>346</v>
      </c>
      <c r="D630" s="1">
        <v>12</v>
      </c>
      <c r="E630" s="1" t="str">
        <f t="shared" si="9"/>
        <v>2018/2019</v>
      </c>
    </row>
    <row r="631" spans="1:5" x14ac:dyDescent="0.25">
      <c r="A631" s="68">
        <v>43457</v>
      </c>
      <c r="B631" s="1">
        <v>355.8</v>
      </c>
      <c r="C631" s="1">
        <v>334.9</v>
      </c>
      <c r="D631" s="1">
        <v>20.9</v>
      </c>
      <c r="E631" s="1" t="str">
        <f t="shared" si="9"/>
        <v>2018/2019</v>
      </c>
    </row>
    <row r="632" spans="1:5" x14ac:dyDescent="0.25">
      <c r="A632" s="68">
        <v>43458</v>
      </c>
      <c r="B632" s="1">
        <v>354.9</v>
      </c>
      <c r="C632" s="1">
        <v>337.8</v>
      </c>
      <c r="D632" s="1">
        <v>17.100000000000001</v>
      </c>
      <c r="E632" s="1" t="str">
        <f t="shared" si="9"/>
        <v>2018/2019</v>
      </c>
    </row>
    <row r="633" spans="1:5" x14ac:dyDescent="0.25">
      <c r="A633" s="68">
        <v>43459</v>
      </c>
      <c r="B633" s="1">
        <v>356.5</v>
      </c>
      <c r="C633" s="1">
        <v>343.1</v>
      </c>
      <c r="D633" s="1">
        <v>13.4</v>
      </c>
      <c r="E633" s="1" t="str">
        <f t="shared" si="9"/>
        <v>2018/2019</v>
      </c>
    </row>
    <row r="634" spans="1:5" x14ac:dyDescent="0.25">
      <c r="A634" s="68">
        <v>43460</v>
      </c>
      <c r="B634" s="1">
        <v>362.1</v>
      </c>
      <c r="C634" s="1">
        <v>350.6</v>
      </c>
      <c r="D634" s="1">
        <v>11.5</v>
      </c>
      <c r="E634" s="1" t="str">
        <f t="shared" si="9"/>
        <v>2018/2019</v>
      </c>
    </row>
    <row r="635" spans="1:5" x14ac:dyDescent="0.25">
      <c r="A635" s="68">
        <v>43461</v>
      </c>
      <c r="B635" s="1">
        <v>361</v>
      </c>
      <c r="C635" s="1">
        <v>349.9</v>
      </c>
      <c r="D635" s="1">
        <v>11.1</v>
      </c>
      <c r="E635" s="1" t="str">
        <f t="shared" si="9"/>
        <v>2018/2019</v>
      </c>
    </row>
    <row r="636" spans="1:5" x14ac:dyDescent="0.25">
      <c r="A636" s="68">
        <v>43462</v>
      </c>
      <c r="B636" s="1">
        <v>360.7</v>
      </c>
      <c r="C636" s="1">
        <v>345.3</v>
      </c>
      <c r="D636" s="1">
        <v>15.4</v>
      </c>
      <c r="E636" s="1" t="str">
        <f t="shared" si="9"/>
        <v>2018/2019</v>
      </c>
    </row>
    <row r="637" spans="1:5" x14ac:dyDescent="0.25">
      <c r="A637" s="68">
        <v>43463</v>
      </c>
      <c r="B637" s="1">
        <v>364.3</v>
      </c>
      <c r="C637" s="1">
        <v>351</v>
      </c>
      <c r="D637" s="1">
        <v>13.3</v>
      </c>
      <c r="E637" s="1" t="str">
        <f t="shared" si="9"/>
        <v>2018/2019</v>
      </c>
    </row>
    <row r="638" spans="1:5" x14ac:dyDescent="0.25">
      <c r="A638" s="68">
        <v>43464</v>
      </c>
      <c r="B638" s="1">
        <v>359.6</v>
      </c>
      <c r="C638" s="1">
        <v>347.7</v>
      </c>
      <c r="D638" s="1">
        <v>11.9</v>
      </c>
      <c r="E638" s="1" t="str">
        <f t="shared" si="9"/>
        <v>2018/2019</v>
      </c>
    </row>
    <row r="639" spans="1:5" x14ac:dyDescent="0.25">
      <c r="A639" s="68">
        <v>43465</v>
      </c>
      <c r="B639" s="1">
        <v>365.9</v>
      </c>
      <c r="C639" s="1">
        <v>354.3</v>
      </c>
      <c r="D639" s="1">
        <v>11.6</v>
      </c>
      <c r="E639" s="1" t="str">
        <f t="shared" si="9"/>
        <v>2018/2019</v>
      </c>
    </row>
    <row r="640" spans="1:5" x14ac:dyDescent="0.25">
      <c r="A640" s="68">
        <v>43466</v>
      </c>
      <c r="B640" s="1">
        <v>374.2</v>
      </c>
      <c r="C640" s="1">
        <v>366</v>
      </c>
      <c r="D640" s="1">
        <v>8.1999999999999993</v>
      </c>
      <c r="E640" s="1" t="str">
        <f t="shared" si="9"/>
        <v>2018/2019</v>
      </c>
    </row>
    <row r="641" spans="1:5" x14ac:dyDescent="0.25">
      <c r="A641" s="68">
        <v>43467</v>
      </c>
      <c r="B641" s="1">
        <v>369.4</v>
      </c>
      <c r="C641" s="1">
        <v>347.1</v>
      </c>
      <c r="D641" s="1">
        <v>22.3</v>
      </c>
      <c r="E641" s="1" t="str">
        <f t="shared" si="9"/>
        <v>2018/2019</v>
      </c>
    </row>
    <row r="642" spans="1:5" x14ac:dyDescent="0.25">
      <c r="A642" s="68">
        <v>43468</v>
      </c>
      <c r="B642" s="1">
        <v>363.2</v>
      </c>
      <c r="C642" s="1">
        <v>349.1</v>
      </c>
      <c r="D642" s="1">
        <v>14.2</v>
      </c>
      <c r="E642" s="1" t="str">
        <f t="shared" si="9"/>
        <v>2018/2019</v>
      </c>
    </row>
    <row r="643" spans="1:5" x14ac:dyDescent="0.25">
      <c r="A643" s="68">
        <v>43469</v>
      </c>
      <c r="B643" s="1">
        <v>362.3</v>
      </c>
      <c r="C643" s="1">
        <v>340.2</v>
      </c>
      <c r="D643" s="1">
        <v>22.1</v>
      </c>
      <c r="E643" s="1" t="str">
        <f t="shared" ref="E643:E706" si="10">IF(MONTH(A643)&gt;=10, YEAR(A643)&amp;"/"&amp;YEAR(A643)+1, YEAR(A643)-1&amp;"/"&amp;YEAR(A643))</f>
        <v>2018/2019</v>
      </c>
    </row>
    <row r="644" spans="1:5" x14ac:dyDescent="0.25">
      <c r="A644" s="68">
        <v>43470</v>
      </c>
      <c r="B644" s="1">
        <v>361.5</v>
      </c>
      <c r="C644" s="1">
        <v>343</v>
      </c>
      <c r="D644" s="1">
        <v>18.5</v>
      </c>
      <c r="E644" s="1" t="str">
        <f t="shared" si="10"/>
        <v>2018/2019</v>
      </c>
    </row>
    <row r="645" spans="1:5" x14ac:dyDescent="0.25">
      <c r="A645" s="68">
        <v>43471</v>
      </c>
      <c r="B645" s="1">
        <v>366.2</v>
      </c>
      <c r="C645" s="1">
        <v>348.8</v>
      </c>
      <c r="D645" s="1">
        <v>17.399999999999999</v>
      </c>
      <c r="E645" s="1" t="str">
        <f t="shared" si="10"/>
        <v>2018/2019</v>
      </c>
    </row>
    <row r="646" spans="1:5" x14ac:dyDescent="0.25">
      <c r="A646" s="68">
        <v>43472</v>
      </c>
      <c r="B646" s="1">
        <v>361.9</v>
      </c>
      <c r="C646" s="1">
        <v>338.7</v>
      </c>
      <c r="D646" s="1">
        <v>23.2</v>
      </c>
      <c r="E646" s="1" t="str">
        <f t="shared" si="10"/>
        <v>2018/2019</v>
      </c>
    </row>
    <row r="647" spans="1:5" x14ac:dyDescent="0.25">
      <c r="A647" s="68">
        <v>43473</v>
      </c>
      <c r="B647" s="1">
        <v>360.4</v>
      </c>
      <c r="C647" s="1">
        <v>342.1</v>
      </c>
      <c r="D647" s="1">
        <v>18.3</v>
      </c>
      <c r="E647" s="1" t="str">
        <f t="shared" si="10"/>
        <v>2018/2019</v>
      </c>
    </row>
    <row r="648" spans="1:5" x14ac:dyDescent="0.25">
      <c r="A648" s="68">
        <v>43474</v>
      </c>
      <c r="B648" s="1">
        <v>357.7</v>
      </c>
      <c r="C648" s="1">
        <v>345.2</v>
      </c>
      <c r="D648" s="1">
        <v>12.5</v>
      </c>
      <c r="E648" s="1" t="str">
        <f t="shared" si="10"/>
        <v>2018/2019</v>
      </c>
    </row>
    <row r="649" spans="1:5" x14ac:dyDescent="0.25">
      <c r="A649" s="68">
        <v>43475</v>
      </c>
      <c r="B649" s="1">
        <v>354.4</v>
      </c>
      <c r="C649" s="1">
        <v>335.9</v>
      </c>
      <c r="D649" s="1">
        <v>18.399999999999999</v>
      </c>
      <c r="E649" s="1" t="str">
        <f t="shared" si="10"/>
        <v>2018/2019</v>
      </c>
    </row>
    <row r="650" spans="1:5" x14ac:dyDescent="0.25">
      <c r="A650" s="68">
        <v>43476</v>
      </c>
      <c r="B650" s="1">
        <v>355.4</v>
      </c>
      <c r="C650" s="1">
        <v>327</v>
      </c>
      <c r="D650" s="1">
        <v>28.4</v>
      </c>
      <c r="E650" s="1" t="str">
        <f t="shared" si="10"/>
        <v>2018/2019</v>
      </c>
    </row>
    <row r="651" spans="1:5" x14ac:dyDescent="0.25">
      <c r="A651" s="68">
        <v>43477</v>
      </c>
      <c r="B651" s="1">
        <v>356.3</v>
      </c>
      <c r="C651" s="1">
        <v>340.4</v>
      </c>
      <c r="D651" s="1">
        <v>15.8</v>
      </c>
      <c r="E651" s="1" t="str">
        <f t="shared" si="10"/>
        <v>2018/2019</v>
      </c>
    </row>
    <row r="652" spans="1:5" x14ac:dyDescent="0.25">
      <c r="A652" s="68">
        <v>43478</v>
      </c>
      <c r="B652" s="1">
        <v>359.5</v>
      </c>
      <c r="C652" s="1">
        <v>348.2</v>
      </c>
      <c r="D652" s="1">
        <v>11.2</v>
      </c>
      <c r="E652" s="1" t="str">
        <f t="shared" si="10"/>
        <v>2018/2019</v>
      </c>
    </row>
    <row r="653" spans="1:5" x14ac:dyDescent="0.25">
      <c r="A653" s="68">
        <v>43479</v>
      </c>
      <c r="B653" s="1">
        <v>361.4</v>
      </c>
      <c r="C653" s="1">
        <v>341.9</v>
      </c>
      <c r="D653" s="1">
        <v>19.5</v>
      </c>
      <c r="E653" s="1" t="str">
        <f t="shared" si="10"/>
        <v>2018/2019</v>
      </c>
    </row>
    <row r="654" spans="1:5" x14ac:dyDescent="0.25">
      <c r="A654" s="68">
        <v>43480</v>
      </c>
      <c r="B654" s="1">
        <v>358.5</v>
      </c>
      <c r="C654" s="1">
        <v>339.5</v>
      </c>
      <c r="D654" s="1">
        <v>19</v>
      </c>
      <c r="E654" s="1" t="str">
        <f t="shared" si="10"/>
        <v>2018/2019</v>
      </c>
    </row>
    <row r="655" spans="1:5" x14ac:dyDescent="0.25">
      <c r="A655" s="68">
        <v>43481</v>
      </c>
      <c r="B655" s="1">
        <v>362.1</v>
      </c>
      <c r="C655" s="1">
        <v>345.1</v>
      </c>
      <c r="D655" s="1">
        <v>17.100000000000001</v>
      </c>
      <c r="E655" s="1" t="str">
        <f t="shared" si="10"/>
        <v>2018/2019</v>
      </c>
    </row>
    <row r="656" spans="1:5" x14ac:dyDescent="0.25">
      <c r="A656" s="68">
        <v>43482</v>
      </c>
      <c r="B656" s="1">
        <v>364.1</v>
      </c>
      <c r="C656" s="1">
        <v>342.6</v>
      </c>
      <c r="D656" s="1">
        <v>21.5</v>
      </c>
      <c r="E656" s="1" t="str">
        <f t="shared" si="10"/>
        <v>2018/2019</v>
      </c>
    </row>
    <row r="657" spans="1:5" x14ac:dyDescent="0.25">
      <c r="A657" s="68">
        <v>43483</v>
      </c>
      <c r="B657" s="1">
        <v>358.4</v>
      </c>
      <c r="C657" s="1">
        <v>331.1</v>
      </c>
      <c r="D657" s="1">
        <v>27.3</v>
      </c>
      <c r="E657" s="1" t="str">
        <f t="shared" si="10"/>
        <v>2018/2019</v>
      </c>
    </row>
    <row r="658" spans="1:5" x14ac:dyDescent="0.25">
      <c r="A658" s="68">
        <v>43484</v>
      </c>
      <c r="B658" s="1">
        <v>359.8</v>
      </c>
      <c r="C658" s="1">
        <v>337.6</v>
      </c>
      <c r="D658" s="1">
        <v>22.2</v>
      </c>
      <c r="E658" s="1" t="str">
        <f t="shared" si="10"/>
        <v>2018/2019</v>
      </c>
    </row>
    <row r="659" spans="1:5" x14ac:dyDescent="0.25">
      <c r="A659" s="68">
        <v>43485</v>
      </c>
      <c r="B659" s="1">
        <v>361.7</v>
      </c>
      <c r="C659" s="1">
        <v>347</v>
      </c>
      <c r="D659" s="1">
        <v>14.7</v>
      </c>
      <c r="E659" s="1" t="str">
        <f t="shared" si="10"/>
        <v>2018/2019</v>
      </c>
    </row>
    <row r="660" spans="1:5" x14ac:dyDescent="0.25">
      <c r="A660" s="68">
        <v>43486</v>
      </c>
      <c r="B660" s="1">
        <v>360.9</v>
      </c>
      <c r="C660" s="1">
        <v>339</v>
      </c>
      <c r="D660" s="1">
        <v>21.9</v>
      </c>
      <c r="E660" s="1" t="str">
        <f t="shared" si="10"/>
        <v>2018/2019</v>
      </c>
    </row>
    <row r="661" spans="1:5" x14ac:dyDescent="0.25">
      <c r="A661" s="68">
        <v>43487</v>
      </c>
      <c r="B661" s="1">
        <v>357.7</v>
      </c>
      <c r="C661" s="1">
        <v>337.4</v>
      </c>
      <c r="D661" s="1">
        <v>20.3</v>
      </c>
      <c r="E661" s="1" t="str">
        <f t="shared" si="10"/>
        <v>2018/2019</v>
      </c>
    </row>
    <row r="662" spans="1:5" x14ac:dyDescent="0.25">
      <c r="A662" s="68">
        <v>43488</v>
      </c>
      <c r="B662" s="1">
        <v>358</v>
      </c>
      <c r="C662" s="1">
        <v>333.6</v>
      </c>
      <c r="D662" s="1">
        <v>24.4</v>
      </c>
      <c r="E662" s="1" t="str">
        <f t="shared" si="10"/>
        <v>2018/2019</v>
      </c>
    </row>
    <row r="663" spans="1:5" x14ac:dyDescent="0.25">
      <c r="A663" s="68">
        <v>43489</v>
      </c>
      <c r="B663" s="1">
        <v>357.8</v>
      </c>
      <c r="C663" s="1">
        <v>331.5</v>
      </c>
      <c r="D663" s="1">
        <v>26.3</v>
      </c>
      <c r="E663" s="1" t="str">
        <f t="shared" si="10"/>
        <v>2018/2019</v>
      </c>
    </row>
    <row r="664" spans="1:5" x14ac:dyDescent="0.25">
      <c r="A664" s="68">
        <v>43490</v>
      </c>
      <c r="B664" s="1">
        <v>360.6</v>
      </c>
      <c r="C664" s="1">
        <v>341.8</v>
      </c>
      <c r="D664" s="1">
        <v>18.8</v>
      </c>
      <c r="E664" s="1" t="str">
        <f t="shared" si="10"/>
        <v>2018/2019</v>
      </c>
    </row>
    <row r="665" spans="1:5" x14ac:dyDescent="0.25">
      <c r="A665" s="68">
        <v>43491</v>
      </c>
      <c r="B665" s="1">
        <v>362.8</v>
      </c>
      <c r="C665" s="1">
        <v>346.2</v>
      </c>
      <c r="D665" s="1">
        <v>16.5</v>
      </c>
      <c r="E665" s="1" t="str">
        <f t="shared" si="10"/>
        <v>2018/2019</v>
      </c>
    </row>
    <row r="666" spans="1:5" x14ac:dyDescent="0.25">
      <c r="A666" s="68">
        <v>43492</v>
      </c>
      <c r="B666" s="1">
        <v>362.4</v>
      </c>
      <c r="C666" s="1">
        <v>340.7</v>
      </c>
      <c r="D666" s="1">
        <v>21.6</v>
      </c>
      <c r="E666" s="1" t="str">
        <f t="shared" si="10"/>
        <v>2018/2019</v>
      </c>
    </row>
    <row r="667" spans="1:5" x14ac:dyDescent="0.25">
      <c r="A667" s="68">
        <v>43493</v>
      </c>
      <c r="B667" s="1">
        <v>359.1</v>
      </c>
      <c r="C667" s="1">
        <v>328.7</v>
      </c>
      <c r="D667" s="1">
        <v>30.4</v>
      </c>
      <c r="E667" s="1" t="str">
        <f t="shared" si="10"/>
        <v>2018/2019</v>
      </c>
    </row>
    <row r="668" spans="1:5" x14ac:dyDescent="0.25">
      <c r="A668" s="68">
        <v>43494</v>
      </c>
      <c r="B668" s="1">
        <v>358.8</v>
      </c>
      <c r="C668" s="1">
        <v>336.7</v>
      </c>
      <c r="D668" s="1">
        <v>22.1</v>
      </c>
      <c r="E668" s="1" t="str">
        <f t="shared" si="10"/>
        <v>2018/2019</v>
      </c>
    </row>
    <row r="669" spans="1:5" x14ac:dyDescent="0.25">
      <c r="A669" s="68">
        <v>43495</v>
      </c>
      <c r="B669" s="1">
        <v>359.8</v>
      </c>
      <c r="C669" s="1">
        <v>340.7</v>
      </c>
      <c r="D669" s="1">
        <v>19.100000000000001</v>
      </c>
      <c r="E669" s="1" t="str">
        <f t="shared" si="10"/>
        <v>2018/2019</v>
      </c>
    </row>
    <row r="670" spans="1:5" x14ac:dyDescent="0.25">
      <c r="A670" s="68">
        <v>43496</v>
      </c>
      <c r="B670" s="1">
        <v>360.4</v>
      </c>
      <c r="C670" s="1">
        <v>335.8</v>
      </c>
      <c r="D670" s="1">
        <v>24.6</v>
      </c>
      <c r="E670" s="1" t="str">
        <f t="shared" si="10"/>
        <v>2018/2019</v>
      </c>
    </row>
    <row r="671" spans="1:5" x14ac:dyDescent="0.25">
      <c r="A671" s="68">
        <v>43497</v>
      </c>
      <c r="B671" s="1">
        <v>361.7</v>
      </c>
      <c r="C671" s="1">
        <v>343.7</v>
      </c>
      <c r="D671" s="1">
        <v>18</v>
      </c>
      <c r="E671" s="1" t="str">
        <f t="shared" si="10"/>
        <v>2018/2019</v>
      </c>
    </row>
    <row r="672" spans="1:5" x14ac:dyDescent="0.25">
      <c r="A672" s="68">
        <v>43498</v>
      </c>
      <c r="B672" s="1">
        <v>362.1</v>
      </c>
      <c r="C672" s="1">
        <v>350.7</v>
      </c>
      <c r="D672" s="1">
        <v>11.4</v>
      </c>
      <c r="E672" s="1" t="str">
        <f t="shared" si="10"/>
        <v>2018/2019</v>
      </c>
    </row>
    <row r="673" spans="1:5" x14ac:dyDescent="0.25">
      <c r="A673" s="68">
        <v>43499</v>
      </c>
      <c r="B673" s="1">
        <v>363.7</v>
      </c>
      <c r="C673" s="1">
        <v>342.4</v>
      </c>
      <c r="D673" s="1">
        <v>21.3</v>
      </c>
      <c r="E673" s="1" t="str">
        <f t="shared" si="10"/>
        <v>2018/2019</v>
      </c>
    </row>
    <row r="674" spans="1:5" x14ac:dyDescent="0.25">
      <c r="A674" s="68">
        <v>43500</v>
      </c>
      <c r="B674" s="1">
        <v>365.4</v>
      </c>
      <c r="C674" s="1">
        <v>352.8</v>
      </c>
      <c r="D674" s="1">
        <v>12.6</v>
      </c>
      <c r="E674" s="1" t="str">
        <f t="shared" si="10"/>
        <v>2018/2019</v>
      </c>
    </row>
    <row r="675" spans="1:5" x14ac:dyDescent="0.25">
      <c r="A675" s="68">
        <v>43501</v>
      </c>
      <c r="B675" s="1">
        <v>365.8</v>
      </c>
      <c r="C675" s="1">
        <v>341.9</v>
      </c>
      <c r="D675" s="1">
        <v>23.8</v>
      </c>
      <c r="E675" s="1" t="str">
        <f t="shared" si="10"/>
        <v>2018/2019</v>
      </c>
    </row>
    <row r="676" spans="1:5" x14ac:dyDescent="0.25">
      <c r="A676" s="68">
        <v>43502</v>
      </c>
      <c r="B676" s="1">
        <v>365.8</v>
      </c>
      <c r="C676" s="1">
        <v>344.5</v>
      </c>
      <c r="D676" s="1">
        <v>21.3</v>
      </c>
      <c r="E676" s="1" t="str">
        <f t="shared" si="10"/>
        <v>2018/2019</v>
      </c>
    </row>
    <row r="677" spans="1:5" x14ac:dyDescent="0.25">
      <c r="A677" s="68">
        <v>43503</v>
      </c>
      <c r="B677" s="1">
        <v>366.3</v>
      </c>
      <c r="C677" s="1">
        <v>343.3</v>
      </c>
      <c r="D677" s="1">
        <v>23</v>
      </c>
      <c r="E677" s="1" t="str">
        <f t="shared" si="10"/>
        <v>2018/2019</v>
      </c>
    </row>
    <row r="678" spans="1:5" x14ac:dyDescent="0.25">
      <c r="A678" s="68">
        <v>43504</v>
      </c>
      <c r="B678" s="1">
        <v>366.3</v>
      </c>
      <c r="C678" s="1">
        <v>346.4</v>
      </c>
      <c r="D678" s="1">
        <v>19.899999999999999</v>
      </c>
      <c r="E678" s="1" t="str">
        <f t="shared" si="10"/>
        <v>2018/2019</v>
      </c>
    </row>
    <row r="679" spans="1:5" x14ac:dyDescent="0.25">
      <c r="A679" s="68">
        <v>43505</v>
      </c>
      <c r="B679" s="1">
        <v>369.7</v>
      </c>
      <c r="C679" s="1">
        <v>344.8</v>
      </c>
      <c r="D679" s="1">
        <v>24.9</v>
      </c>
      <c r="E679" s="1" t="str">
        <f t="shared" si="10"/>
        <v>2018/2019</v>
      </c>
    </row>
    <row r="680" spans="1:5" x14ac:dyDescent="0.25">
      <c r="A680" s="68">
        <v>43506</v>
      </c>
      <c r="B680" s="1">
        <v>370.3</v>
      </c>
      <c r="C680" s="1">
        <v>351.2</v>
      </c>
      <c r="D680" s="1">
        <v>19.100000000000001</v>
      </c>
      <c r="E680" s="1" t="str">
        <f t="shared" si="10"/>
        <v>2018/2019</v>
      </c>
    </row>
    <row r="681" spans="1:5" x14ac:dyDescent="0.25">
      <c r="A681" s="68">
        <v>43507</v>
      </c>
      <c r="B681" s="1">
        <v>364.7</v>
      </c>
      <c r="C681" s="1">
        <v>342.4</v>
      </c>
      <c r="D681" s="1">
        <v>22.3</v>
      </c>
      <c r="E681" s="1" t="str">
        <f t="shared" si="10"/>
        <v>2018/2019</v>
      </c>
    </row>
    <row r="682" spans="1:5" x14ac:dyDescent="0.25">
      <c r="A682" s="68">
        <v>43508</v>
      </c>
      <c r="B682" s="1">
        <v>363.7</v>
      </c>
      <c r="C682" s="1">
        <v>351.5</v>
      </c>
      <c r="D682" s="1">
        <v>12.2</v>
      </c>
      <c r="E682" s="1" t="str">
        <f t="shared" si="10"/>
        <v>2018/2019</v>
      </c>
    </row>
    <row r="683" spans="1:5" x14ac:dyDescent="0.25">
      <c r="A683" s="68">
        <v>43509</v>
      </c>
      <c r="B683" s="1">
        <v>363.5</v>
      </c>
      <c r="C683" s="1">
        <v>352.5</v>
      </c>
      <c r="D683" s="1">
        <v>11</v>
      </c>
      <c r="E683" s="1" t="str">
        <f t="shared" si="10"/>
        <v>2018/2019</v>
      </c>
    </row>
    <row r="684" spans="1:5" x14ac:dyDescent="0.25">
      <c r="A684" s="68">
        <v>43510</v>
      </c>
      <c r="B684" s="1">
        <v>365.6</v>
      </c>
      <c r="C684" s="1">
        <v>343.7</v>
      </c>
      <c r="D684" s="1">
        <v>21.9</v>
      </c>
      <c r="E684" s="1" t="str">
        <f t="shared" si="10"/>
        <v>2018/2019</v>
      </c>
    </row>
    <row r="685" spans="1:5" x14ac:dyDescent="0.25">
      <c r="A685" s="68">
        <v>43511</v>
      </c>
      <c r="B685" s="1">
        <v>366.5</v>
      </c>
      <c r="C685" s="1">
        <v>349.5</v>
      </c>
      <c r="D685" s="1">
        <v>17</v>
      </c>
      <c r="E685" s="1" t="str">
        <f t="shared" si="10"/>
        <v>2018/2019</v>
      </c>
    </row>
    <row r="686" spans="1:5" x14ac:dyDescent="0.25">
      <c r="A686" s="68">
        <v>43512</v>
      </c>
      <c r="B686" s="1">
        <v>368</v>
      </c>
      <c r="C686" s="1">
        <v>355.5</v>
      </c>
      <c r="D686" s="1">
        <v>12.5</v>
      </c>
      <c r="E686" s="1" t="str">
        <f t="shared" si="10"/>
        <v>2018/2019</v>
      </c>
    </row>
    <row r="687" spans="1:5" x14ac:dyDescent="0.25">
      <c r="A687" s="68">
        <v>43513</v>
      </c>
      <c r="B687" s="1">
        <v>368.6</v>
      </c>
      <c r="C687" s="1">
        <v>353.2</v>
      </c>
      <c r="D687" s="1">
        <v>15.4</v>
      </c>
      <c r="E687" s="1" t="str">
        <f t="shared" si="10"/>
        <v>2018/2019</v>
      </c>
    </row>
    <row r="688" spans="1:5" x14ac:dyDescent="0.25">
      <c r="A688" s="68">
        <v>43514</v>
      </c>
      <c r="B688" s="1">
        <v>365.5</v>
      </c>
      <c r="C688" s="1">
        <v>347.2</v>
      </c>
      <c r="D688" s="1">
        <v>18.3</v>
      </c>
      <c r="E688" s="1" t="str">
        <f t="shared" si="10"/>
        <v>2018/2019</v>
      </c>
    </row>
    <row r="689" spans="1:5" x14ac:dyDescent="0.25">
      <c r="A689" s="68">
        <v>43515</v>
      </c>
      <c r="B689" s="1">
        <v>365.8</v>
      </c>
      <c r="C689" s="1">
        <v>346.1</v>
      </c>
      <c r="D689" s="1">
        <v>19.7</v>
      </c>
      <c r="E689" s="1" t="str">
        <f t="shared" si="10"/>
        <v>2018/2019</v>
      </c>
    </row>
    <row r="690" spans="1:5" x14ac:dyDescent="0.25">
      <c r="A690" s="68">
        <v>43516</v>
      </c>
      <c r="B690" s="1">
        <v>362.2</v>
      </c>
      <c r="C690" s="1">
        <v>348.9</v>
      </c>
      <c r="D690" s="1">
        <v>13.3</v>
      </c>
      <c r="E690" s="1" t="str">
        <f t="shared" si="10"/>
        <v>2018/2019</v>
      </c>
    </row>
    <row r="691" spans="1:5" x14ac:dyDescent="0.25">
      <c r="A691" s="68">
        <v>43517</v>
      </c>
      <c r="B691" s="1">
        <v>362.2</v>
      </c>
      <c r="C691" s="1">
        <v>355.5</v>
      </c>
      <c r="D691" s="1">
        <v>6.7</v>
      </c>
      <c r="E691" s="1" t="str">
        <f t="shared" si="10"/>
        <v>2018/2019</v>
      </c>
    </row>
    <row r="692" spans="1:5" x14ac:dyDescent="0.25">
      <c r="A692" s="68">
        <v>43518</v>
      </c>
      <c r="B692" s="1">
        <v>358.8</v>
      </c>
      <c r="C692" s="1">
        <v>343.9</v>
      </c>
      <c r="D692" s="1">
        <v>14.8</v>
      </c>
      <c r="E692" s="1" t="str">
        <f t="shared" si="10"/>
        <v>2018/2019</v>
      </c>
    </row>
    <row r="693" spans="1:5" x14ac:dyDescent="0.25">
      <c r="A693" s="68">
        <v>43519</v>
      </c>
      <c r="B693" s="1">
        <v>364.7</v>
      </c>
      <c r="C693" s="1">
        <v>354.4</v>
      </c>
      <c r="D693" s="1">
        <v>10.3</v>
      </c>
      <c r="E693" s="1" t="str">
        <f t="shared" si="10"/>
        <v>2018/2019</v>
      </c>
    </row>
    <row r="694" spans="1:5" x14ac:dyDescent="0.25">
      <c r="A694" s="68">
        <v>43520</v>
      </c>
      <c r="B694" s="1">
        <v>367.9</v>
      </c>
      <c r="C694" s="1">
        <v>359.3</v>
      </c>
      <c r="D694" s="1">
        <v>8.6999999999999993</v>
      </c>
      <c r="E694" s="1" t="str">
        <f t="shared" si="10"/>
        <v>2018/2019</v>
      </c>
    </row>
    <row r="695" spans="1:5" x14ac:dyDescent="0.25">
      <c r="A695" s="68">
        <v>43521</v>
      </c>
      <c r="B695" s="1">
        <v>361.1</v>
      </c>
      <c r="C695" s="1">
        <v>351.2</v>
      </c>
      <c r="D695" s="1">
        <v>9.9</v>
      </c>
      <c r="E695" s="1" t="str">
        <f t="shared" si="10"/>
        <v>2018/2019</v>
      </c>
    </row>
    <row r="696" spans="1:5" x14ac:dyDescent="0.25">
      <c r="A696" s="68">
        <v>43522</v>
      </c>
      <c r="B696" s="1">
        <v>362.7</v>
      </c>
      <c r="C696" s="1">
        <v>350.6</v>
      </c>
      <c r="D696" s="1">
        <v>12.1</v>
      </c>
      <c r="E696" s="1" t="str">
        <f t="shared" si="10"/>
        <v>2018/2019</v>
      </c>
    </row>
    <row r="697" spans="1:5" x14ac:dyDescent="0.25">
      <c r="A697" s="68">
        <v>43523</v>
      </c>
      <c r="B697" s="1">
        <v>362.8</v>
      </c>
      <c r="C697" s="1">
        <v>351.2</v>
      </c>
      <c r="D697" s="1">
        <v>11.7</v>
      </c>
      <c r="E697" s="1" t="str">
        <f t="shared" si="10"/>
        <v>2018/2019</v>
      </c>
    </row>
    <row r="698" spans="1:5" x14ac:dyDescent="0.25">
      <c r="A698" s="68">
        <v>43524</v>
      </c>
      <c r="B698" s="1">
        <v>362.2</v>
      </c>
      <c r="C698" s="1">
        <v>345.1</v>
      </c>
      <c r="D698" s="1">
        <v>17.2</v>
      </c>
      <c r="E698" s="1" t="str">
        <f t="shared" si="10"/>
        <v>2018/2019</v>
      </c>
    </row>
    <row r="699" spans="1:5" x14ac:dyDescent="0.25">
      <c r="A699" s="68">
        <v>43525</v>
      </c>
      <c r="B699" s="1">
        <v>361.4</v>
      </c>
      <c r="C699" s="1">
        <v>338.6</v>
      </c>
      <c r="D699" s="1">
        <v>22.9</v>
      </c>
      <c r="E699" s="1" t="str">
        <f t="shared" si="10"/>
        <v>2018/2019</v>
      </c>
    </row>
    <row r="700" spans="1:5" x14ac:dyDescent="0.25">
      <c r="A700" s="68">
        <v>43526</v>
      </c>
      <c r="B700" s="1">
        <v>359.1</v>
      </c>
      <c r="C700" s="1">
        <v>345.8</v>
      </c>
      <c r="D700" s="1">
        <v>13.3</v>
      </c>
      <c r="E700" s="1" t="str">
        <f t="shared" si="10"/>
        <v>2018/2019</v>
      </c>
    </row>
    <row r="701" spans="1:5" x14ac:dyDescent="0.25">
      <c r="A701" s="68">
        <v>43527</v>
      </c>
      <c r="B701" s="1">
        <v>357.1</v>
      </c>
      <c r="C701" s="1">
        <v>339.5</v>
      </c>
      <c r="D701" s="1">
        <v>17.600000000000001</v>
      </c>
      <c r="E701" s="1" t="str">
        <f t="shared" si="10"/>
        <v>2018/2019</v>
      </c>
    </row>
    <row r="702" spans="1:5" x14ac:dyDescent="0.25">
      <c r="A702" s="68">
        <v>43528</v>
      </c>
      <c r="B702" s="1">
        <v>358.2</v>
      </c>
      <c r="C702" s="1">
        <v>344.9</v>
      </c>
      <c r="D702" s="1">
        <v>13.3</v>
      </c>
      <c r="E702" s="1" t="str">
        <f t="shared" si="10"/>
        <v>2018/2019</v>
      </c>
    </row>
    <row r="703" spans="1:5" x14ac:dyDescent="0.25">
      <c r="A703" s="68">
        <v>43529</v>
      </c>
      <c r="B703" s="1">
        <v>358.3</v>
      </c>
      <c r="C703" s="1">
        <v>337.1</v>
      </c>
      <c r="D703" s="1">
        <v>21.2</v>
      </c>
      <c r="E703" s="1" t="str">
        <f t="shared" si="10"/>
        <v>2018/2019</v>
      </c>
    </row>
    <row r="704" spans="1:5" x14ac:dyDescent="0.25">
      <c r="A704" s="68">
        <v>43530</v>
      </c>
      <c r="B704" s="1">
        <v>360.4</v>
      </c>
      <c r="C704" s="1">
        <v>345.5</v>
      </c>
      <c r="D704" s="1">
        <v>14.9</v>
      </c>
      <c r="E704" s="1" t="str">
        <f t="shared" si="10"/>
        <v>2018/2019</v>
      </c>
    </row>
    <row r="705" spans="1:5" x14ac:dyDescent="0.25">
      <c r="A705" s="68">
        <v>43531</v>
      </c>
      <c r="B705" s="1">
        <v>360</v>
      </c>
      <c r="C705" s="1">
        <v>349.4</v>
      </c>
      <c r="D705" s="1">
        <v>10.6</v>
      </c>
      <c r="E705" s="1" t="str">
        <f t="shared" si="10"/>
        <v>2018/2019</v>
      </c>
    </row>
    <row r="706" spans="1:5" x14ac:dyDescent="0.25">
      <c r="A706" s="68">
        <v>43532</v>
      </c>
      <c r="B706" s="1">
        <v>359.4</v>
      </c>
      <c r="C706" s="1">
        <v>332.3</v>
      </c>
      <c r="D706" s="1">
        <v>27.2</v>
      </c>
      <c r="E706" s="1" t="str">
        <f t="shared" si="10"/>
        <v>2018/2019</v>
      </c>
    </row>
    <row r="707" spans="1:5" x14ac:dyDescent="0.25">
      <c r="A707" s="68">
        <v>43533</v>
      </c>
      <c r="B707" s="1">
        <v>354.4</v>
      </c>
      <c r="C707" s="1">
        <v>343.3</v>
      </c>
      <c r="D707" s="1">
        <v>11.1</v>
      </c>
      <c r="E707" s="1" t="str">
        <f t="shared" ref="E707:E770" si="11">IF(MONTH(A707)&gt;=10, YEAR(A707)&amp;"/"&amp;YEAR(A707)+1, YEAR(A707)-1&amp;"/"&amp;YEAR(A707))</f>
        <v>2018/2019</v>
      </c>
    </row>
    <row r="708" spans="1:5" x14ac:dyDescent="0.25">
      <c r="A708" s="68">
        <v>43534</v>
      </c>
      <c r="B708" s="1">
        <v>354.1</v>
      </c>
      <c r="C708" s="1">
        <v>337.5</v>
      </c>
      <c r="D708" s="1">
        <v>16.5</v>
      </c>
      <c r="E708" s="1" t="str">
        <f t="shared" si="11"/>
        <v>2018/2019</v>
      </c>
    </row>
    <row r="709" spans="1:5" x14ac:dyDescent="0.25">
      <c r="A709" s="68">
        <v>43535</v>
      </c>
      <c r="B709" s="1">
        <v>353.4</v>
      </c>
      <c r="C709" s="1">
        <v>339</v>
      </c>
      <c r="D709" s="1">
        <v>14.3</v>
      </c>
      <c r="E709" s="1" t="str">
        <f t="shared" si="11"/>
        <v>2018/2019</v>
      </c>
    </row>
    <row r="710" spans="1:5" x14ac:dyDescent="0.25">
      <c r="A710" s="68">
        <v>43536</v>
      </c>
      <c r="B710" s="1">
        <v>356</v>
      </c>
      <c r="C710" s="1">
        <v>337.2</v>
      </c>
      <c r="D710" s="1">
        <v>18.8</v>
      </c>
      <c r="E710" s="1" t="str">
        <f t="shared" si="11"/>
        <v>2018/2019</v>
      </c>
    </row>
    <row r="711" spans="1:5" x14ac:dyDescent="0.25">
      <c r="A711" s="68">
        <v>43537</v>
      </c>
      <c r="B711" s="1">
        <v>353.4</v>
      </c>
      <c r="C711" s="1">
        <v>336.1</v>
      </c>
      <c r="D711" s="1">
        <v>17.3</v>
      </c>
      <c r="E711" s="1" t="str">
        <f t="shared" si="11"/>
        <v>2018/2019</v>
      </c>
    </row>
    <row r="712" spans="1:5" x14ac:dyDescent="0.25">
      <c r="A712" s="68">
        <v>43538</v>
      </c>
      <c r="B712" s="1">
        <v>354.2</v>
      </c>
      <c r="C712" s="1">
        <v>338.2</v>
      </c>
      <c r="D712" s="1">
        <v>15.9</v>
      </c>
      <c r="E712" s="1" t="str">
        <f t="shared" si="11"/>
        <v>2018/2019</v>
      </c>
    </row>
    <row r="713" spans="1:5" x14ac:dyDescent="0.25">
      <c r="A713" s="68">
        <v>43539</v>
      </c>
      <c r="B713" s="1">
        <v>356.2</v>
      </c>
      <c r="C713" s="1">
        <v>348.4</v>
      </c>
      <c r="D713" s="1">
        <v>7.8</v>
      </c>
      <c r="E713" s="1" t="str">
        <f t="shared" si="11"/>
        <v>2018/2019</v>
      </c>
    </row>
    <row r="714" spans="1:5" x14ac:dyDescent="0.25">
      <c r="A714" s="68">
        <v>43540</v>
      </c>
      <c r="B714" s="1">
        <v>356</v>
      </c>
      <c r="C714" s="1">
        <v>341.8</v>
      </c>
      <c r="D714" s="1">
        <v>14.2</v>
      </c>
      <c r="E714" s="1" t="str">
        <f t="shared" si="11"/>
        <v>2018/2019</v>
      </c>
    </row>
    <row r="715" spans="1:5" x14ac:dyDescent="0.25">
      <c r="A715" s="68">
        <v>43541</v>
      </c>
      <c r="B715" s="1">
        <v>354.2</v>
      </c>
      <c r="C715" s="1">
        <v>346.6</v>
      </c>
      <c r="D715" s="1">
        <v>7.7</v>
      </c>
      <c r="E715" s="1" t="str">
        <f t="shared" si="11"/>
        <v>2018/2019</v>
      </c>
    </row>
    <row r="716" spans="1:5" x14ac:dyDescent="0.25">
      <c r="A716" s="68">
        <v>43542</v>
      </c>
      <c r="B716" s="1">
        <v>353.8</v>
      </c>
      <c r="C716" s="1">
        <v>330.7</v>
      </c>
      <c r="D716" s="1">
        <v>23</v>
      </c>
      <c r="E716" s="1" t="str">
        <f t="shared" si="11"/>
        <v>2018/2019</v>
      </c>
    </row>
    <row r="717" spans="1:5" x14ac:dyDescent="0.25">
      <c r="A717" s="68">
        <v>43543</v>
      </c>
      <c r="B717" s="1">
        <v>349.8</v>
      </c>
      <c r="C717" s="1">
        <v>333.8</v>
      </c>
      <c r="D717" s="1">
        <v>16</v>
      </c>
      <c r="E717" s="1" t="str">
        <f t="shared" si="11"/>
        <v>2018/2019</v>
      </c>
    </row>
    <row r="718" spans="1:5" x14ac:dyDescent="0.25">
      <c r="A718" s="68">
        <v>43544</v>
      </c>
      <c r="B718" s="1">
        <v>350.4</v>
      </c>
      <c r="C718" s="1">
        <v>333.5</v>
      </c>
      <c r="D718" s="1">
        <v>16.899999999999999</v>
      </c>
      <c r="E718" s="1" t="str">
        <f t="shared" si="11"/>
        <v>2018/2019</v>
      </c>
    </row>
    <row r="719" spans="1:5" x14ac:dyDescent="0.25">
      <c r="A719" s="68">
        <v>43545</v>
      </c>
      <c r="B719" s="1">
        <v>351</v>
      </c>
      <c r="C719" s="1">
        <v>334.4</v>
      </c>
      <c r="D719" s="1">
        <v>16.600000000000001</v>
      </c>
      <c r="E719" s="1" t="str">
        <f t="shared" si="11"/>
        <v>2018/2019</v>
      </c>
    </row>
    <row r="720" spans="1:5" x14ac:dyDescent="0.25">
      <c r="A720" s="68">
        <v>43546</v>
      </c>
      <c r="B720" s="1">
        <v>352.9</v>
      </c>
      <c r="C720" s="1">
        <v>338.4</v>
      </c>
      <c r="D720" s="1">
        <v>14.5</v>
      </c>
      <c r="E720" s="1" t="str">
        <f t="shared" si="11"/>
        <v>2018/2019</v>
      </c>
    </row>
    <row r="721" spans="1:5" x14ac:dyDescent="0.25">
      <c r="A721" s="68">
        <v>43547</v>
      </c>
      <c r="B721" s="1">
        <v>356.7</v>
      </c>
      <c r="C721" s="1">
        <v>352.3</v>
      </c>
      <c r="D721" s="1">
        <v>4.4000000000000004</v>
      </c>
      <c r="E721" s="1" t="str">
        <f t="shared" si="11"/>
        <v>2018/2019</v>
      </c>
    </row>
    <row r="722" spans="1:5" x14ac:dyDescent="0.25">
      <c r="A722" s="68">
        <v>43548</v>
      </c>
      <c r="B722" s="1">
        <v>353.8</v>
      </c>
      <c r="C722" s="1">
        <v>346</v>
      </c>
      <c r="D722" s="1">
        <v>7.8</v>
      </c>
      <c r="E722" s="1" t="str">
        <f t="shared" si="11"/>
        <v>2018/2019</v>
      </c>
    </row>
    <row r="723" spans="1:5" x14ac:dyDescent="0.25">
      <c r="A723" s="68">
        <v>43549</v>
      </c>
      <c r="B723" s="1">
        <v>355.1</v>
      </c>
      <c r="C723" s="1">
        <v>348</v>
      </c>
      <c r="D723" s="1">
        <v>7.1</v>
      </c>
      <c r="E723" s="1" t="str">
        <f t="shared" si="11"/>
        <v>2018/2019</v>
      </c>
    </row>
    <row r="724" spans="1:5" x14ac:dyDescent="0.25">
      <c r="A724" s="68">
        <v>43550</v>
      </c>
      <c r="B724" s="1">
        <v>352.5</v>
      </c>
      <c r="C724" s="1">
        <v>338.3</v>
      </c>
      <c r="D724" s="1">
        <v>14.2</v>
      </c>
      <c r="E724" s="1" t="str">
        <f t="shared" si="11"/>
        <v>2018/2019</v>
      </c>
    </row>
    <row r="725" spans="1:5" x14ac:dyDescent="0.25">
      <c r="A725" s="68">
        <v>43551</v>
      </c>
      <c r="B725" s="1">
        <v>351.8</v>
      </c>
      <c r="C725" s="1">
        <v>336.8</v>
      </c>
      <c r="D725" s="1">
        <v>15</v>
      </c>
      <c r="E725" s="1" t="str">
        <f t="shared" si="11"/>
        <v>2018/2019</v>
      </c>
    </row>
    <row r="726" spans="1:5" x14ac:dyDescent="0.25">
      <c r="A726" s="68">
        <v>43552</v>
      </c>
      <c r="B726" s="1">
        <v>352.8</v>
      </c>
      <c r="C726" s="1">
        <v>334.5</v>
      </c>
      <c r="D726" s="1">
        <v>18.3</v>
      </c>
      <c r="E726" s="1" t="str">
        <f t="shared" si="11"/>
        <v>2018/2019</v>
      </c>
    </row>
    <row r="727" spans="1:5" x14ac:dyDescent="0.25">
      <c r="A727" s="68">
        <v>43553</v>
      </c>
      <c r="B727" s="1">
        <v>352.3</v>
      </c>
      <c r="C727" s="1">
        <v>344.3</v>
      </c>
      <c r="D727" s="1">
        <v>8</v>
      </c>
      <c r="E727" s="1" t="str">
        <f t="shared" si="11"/>
        <v>2018/2019</v>
      </c>
    </row>
    <row r="728" spans="1:5" x14ac:dyDescent="0.25">
      <c r="A728" s="68">
        <v>43554</v>
      </c>
      <c r="B728" s="1">
        <v>351.6</v>
      </c>
      <c r="C728" s="1">
        <v>346.3</v>
      </c>
      <c r="D728" s="1">
        <v>5.2</v>
      </c>
      <c r="E728" s="1" t="str">
        <f t="shared" si="11"/>
        <v>2018/2019</v>
      </c>
    </row>
    <row r="729" spans="1:5" x14ac:dyDescent="0.25">
      <c r="A729" s="68">
        <v>43555</v>
      </c>
      <c r="B729" s="1">
        <v>356.5</v>
      </c>
      <c r="C729" s="1">
        <v>351.8</v>
      </c>
      <c r="D729" s="1">
        <v>4.7</v>
      </c>
      <c r="E729" s="1" t="str">
        <f t="shared" si="11"/>
        <v>2018/2019</v>
      </c>
    </row>
    <row r="730" spans="1:5" x14ac:dyDescent="0.25">
      <c r="A730" s="68">
        <v>43739</v>
      </c>
      <c r="B730" s="1">
        <v>341.4</v>
      </c>
      <c r="C730" s="1">
        <v>326.7</v>
      </c>
      <c r="D730" s="1">
        <v>14.6</v>
      </c>
      <c r="E730" s="1" t="str">
        <f t="shared" si="11"/>
        <v>2019/2020</v>
      </c>
    </row>
    <row r="731" spans="1:5" x14ac:dyDescent="0.25">
      <c r="A731" s="68">
        <v>43740</v>
      </c>
      <c r="B731" s="1">
        <v>344.4</v>
      </c>
      <c r="C731" s="1">
        <v>330.3</v>
      </c>
      <c r="D731" s="1">
        <v>14.1</v>
      </c>
      <c r="E731" s="1" t="str">
        <f t="shared" si="11"/>
        <v>2019/2020</v>
      </c>
    </row>
    <row r="732" spans="1:5" x14ac:dyDescent="0.25">
      <c r="A732" s="68">
        <v>43741</v>
      </c>
      <c r="B732" s="1">
        <v>341.4</v>
      </c>
      <c r="C732" s="1">
        <v>310.39999999999998</v>
      </c>
      <c r="D732" s="1">
        <v>31</v>
      </c>
      <c r="E732" s="1" t="str">
        <f t="shared" si="11"/>
        <v>2019/2020</v>
      </c>
    </row>
    <row r="733" spans="1:5" x14ac:dyDescent="0.25">
      <c r="A733" s="68">
        <v>43742</v>
      </c>
      <c r="B733" s="1">
        <v>342.5</v>
      </c>
      <c r="C733" s="1">
        <v>317</v>
      </c>
      <c r="D733" s="1">
        <v>25.5</v>
      </c>
      <c r="E733" s="1" t="str">
        <f t="shared" si="11"/>
        <v>2019/2020</v>
      </c>
    </row>
    <row r="734" spans="1:5" x14ac:dyDescent="0.25">
      <c r="A734" s="68">
        <v>43743</v>
      </c>
      <c r="B734" s="1">
        <v>343.3</v>
      </c>
      <c r="C734" s="1">
        <v>333.7</v>
      </c>
      <c r="D734" s="1">
        <v>9.6</v>
      </c>
      <c r="E734" s="1" t="str">
        <f t="shared" si="11"/>
        <v>2019/2020</v>
      </c>
    </row>
    <row r="735" spans="1:5" x14ac:dyDescent="0.25">
      <c r="A735" s="68">
        <v>43744</v>
      </c>
      <c r="B735" s="1">
        <v>343.1</v>
      </c>
      <c r="C735" s="1">
        <v>337</v>
      </c>
      <c r="D735" s="1">
        <v>6.1</v>
      </c>
      <c r="E735" s="1" t="str">
        <f t="shared" si="11"/>
        <v>2019/2020</v>
      </c>
    </row>
    <row r="736" spans="1:5" x14ac:dyDescent="0.25">
      <c r="A736" s="68">
        <v>43745</v>
      </c>
      <c r="B736" s="1">
        <v>345</v>
      </c>
      <c r="C736" s="1">
        <v>328.7</v>
      </c>
      <c r="D736" s="1">
        <v>16.3</v>
      </c>
      <c r="E736" s="1" t="str">
        <f t="shared" si="11"/>
        <v>2019/2020</v>
      </c>
    </row>
    <row r="737" spans="1:5" x14ac:dyDescent="0.25">
      <c r="A737" s="68">
        <v>43746</v>
      </c>
      <c r="B737" s="1">
        <v>340.3</v>
      </c>
      <c r="C737" s="1">
        <v>328.1</v>
      </c>
      <c r="D737" s="1">
        <v>12.2</v>
      </c>
      <c r="E737" s="1" t="str">
        <f t="shared" si="11"/>
        <v>2019/2020</v>
      </c>
    </row>
    <row r="738" spans="1:5" x14ac:dyDescent="0.25">
      <c r="A738" s="68">
        <v>43747</v>
      </c>
      <c r="B738" s="1">
        <v>338.7</v>
      </c>
      <c r="C738" s="1">
        <v>333.4</v>
      </c>
      <c r="D738" s="1">
        <v>5.3</v>
      </c>
      <c r="E738" s="1" t="str">
        <f t="shared" si="11"/>
        <v>2019/2020</v>
      </c>
    </row>
    <row r="739" spans="1:5" x14ac:dyDescent="0.25">
      <c r="A739" s="68">
        <v>43748</v>
      </c>
      <c r="B739" s="1">
        <v>338.2</v>
      </c>
      <c r="C739" s="1">
        <v>325.8</v>
      </c>
      <c r="D739" s="1">
        <v>12.5</v>
      </c>
      <c r="E739" s="1" t="str">
        <f t="shared" si="11"/>
        <v>2019/2020</v>
      </c>
    </row>
    <row r="740" spans="1:5" x14ac:dyDescent="0.25">
      <c r="A740" s="68">
        <v>43749</v>
      </c>
      <c r="B740" s="1">
        <v>337.2</v>
      </c>
      <c r="C740" s="1">
        <v>327.9</v>
      </c>
      <c r="D740" s="1">
        <v>9.1999999999999993</v>
      </c>
      <c r="E740" s="1" t="str">
        <f t="shared" si="11"/>
        <v>2019/2020</v>
      </c>
    </row>
    <row r="741" spans="1:5" x14ac:dyDescent="0.25">
      <c r="A741" s="68">
        <v>43750</v>
      </c>
      <c r="B741" s="1">
        <v>338.1</v>
      </c>
      <c r="C741" s="1">
        <v>328.8</v>
      </c>
      <c r="D741" s="1">
        <v>9.3000000000000007</v>
      </c>
      <c r="E741" s="1" t="str">
        <f t="shared" si="11"/>
        <v>2019/2020</v>
      </c>
    </row>
    <row r="742" spans="1:5" x14ac:dyDescent="0.25">
      <c r="A742" s="68">
        <v>43751</v>
      </c>
      <c r="B742" s="1">
        <v>339.9</v>
      </c>
      <c r="C742" s="1">
        <v>336.3</v>
      </c>
      <c r="D742" s="1">
        <v>3.6</v>
      </c>
      <c r="E742" s="1" t="str">
        <f t="shared" si="11"/>
        <v>2019/2020</v>
      </c>
    </row>
    <row r="743" spans="1:5" x14ac:dyDescent="0.25">
      <c r="A743" s="68">
        <v>43752</v>
      </c>
      <c r="B743" s="1">
        <v>338.2</v>
      </c>
      <c r="C743" s="1">
        <v>315.39999999999998</v>
      </c>
      <c r="D743" s="1">
        <v>22.8</v>
      </c>
      <c r="E743" s="1" t="str">
        <f t="shared" si="11"/>
        <v>2019/2020</v>
      </c>
    </row>
    <row r="744" spans="1:5" x14ac:dyDescent="0.25">
      <c r="A744" s="68">
        <v>43753</v>
      </c>
      <c r="B744" s="1">
        <v>340.3</v>
      </c>
      <c r="C744" s="1">
        <v>325.89999999999998</v>
      </c>
      <c r="D744" s="1">
        <v>14.4</v>
      </c>
      <c r="E744" s="1" t="str">
        <f t="shared" si="11"/>
        <v>2019/2020</v>
      </c>
    </row>
    <row r="745" spans="1:5" x14ac:dyDescent="0.25">
      <c r="A745" s="68">
        <v>43754</v>
      </c>
      <c r="B745" s="1">
        <v>342.9</v>
      </c>
      <c r="C745" s="1">
        <v>331.3</v>
      </c>
      <c r="D745" s="1">
        <v>11.6</v>
      </c>
      <c r="E745" s="1" t="str">
        <f t="shared" si="11"/>
        <v>2019/2020</v>
      </c>
    </row>
    <row r="746" spans="1:5" x14ac:dyDescent="0.25">
      <c r="A746" s="68">
        <v>43755</v>
      </c>
      <c r="B746" s="1">
        <v>342.2</v>
      </c>
      <c r="C746" s="1">
        <v>326.8</v>
      </c>
      <c r="D746" s="1">
        <v>15.4</v>
      </c>
      <c r="E746" s="1" t="str">
        <f t="shared" si="11"/>
        <v>2019/2020</v>
      </c>
    </row>
    <row r="747" spans="1:5" x14ac:dyDescent="0.25">
      <c r="A747" s="68">
        <v>43756</v>
      </c>
      <c r="B747" s="1">
        <v>343.4</v>
      </c>
      <c r="C747" s="1">
        <v>323.7</v>
      </c>
      <c r="D747" s="1">
        <v>19.7</v>
      </c>
      <c r="E747" s="1" t="str">
        <f t="shared" si="11"/>
        <v>2019/2020</v>
      </c>
    </row>
    <row r="748" spans="1:5" x14ac:dyDescent="0.25">
      <c r="A748" s="68">
        <v>43757</v>
      </c>
      <c r="B748" s="1">
        <v>341.8</v>
      </c>
      <c r="C748" s="1">
        <v>334.9</v>
      </c>
      <c r="D748" s="1">
        <v>6.9</v>
      </c>
      <c r="E748" s="1" t="str">
        <f t="shared" si="11"/>
        <v>2019/2020</v>
      </c>
    </row>
    <row r="749" spans="1:5" x14ac:dyDescent="0.25">
      <c r="A749" s="68">
        <v>43758</v>
      </c>
      <c r="B749" s="1">
        <v>346</v>
      </c>
      <c r="C749" s="1">
        <v>335.9</v>
      </c>
      <c r="D749" s="1">
        <v>10.199999999999999</v>
      </c>
      <c r="E749" s="1" t="str">
        <f t="shared" si="11"/>
        <v>2019/2020</v>
      </c>
    </row>
    <row r="750" spans="1:5" x14ac:dyDescent="0.25">
      <c r="A750" s="68">
        <v>43759</v>
      </c>
      <c r="B750" s="1">
        <v>345.9</v>
      </c>
      <c r="C750" s="1">
        <v>331.7</v>
      </c>
      <c r="D750" s="1">
        <v>14.3</v>
      </c>
      <c r="E750" s="1" t="str">
        <f t="shared" si="11"/>
        <v>2019/2020</v>
      </c>
    </row>
    <row r="751" spans="1:5" x14ac:dyDescent="0.25">
      <c r="A751" s="68">
        <v>43760</v>
      </c>
      <c r="B751" s="1">
        <v>342.5</v>
      </c>
      <c r="C751" s="1">
        <v>319.39999999999998</v>
      </c>
      <c r="D751" s="1">
        <v>23.2</v>
      </c>
      <c r="E751" s="1" t="str">
        <f t="shared" si="11"/>
        <v>2019/2020</v>
      </c>
    </row>
    <row r="752" spans="1:5" x14ac:dyDescent="0.25">
      <c r="A752" s="68">
        <v>43761</v>
      </c>
      <c r="B752" s="1">
        <v>343.6</v>
      </c>
      <c r="C752" s="1">
        <v>316.89999999999998</v>
      </c>
      <c r="D752" s="1">
        <v>26.7</v>
      </c>
      <c r="E752" s="1" t="str">
        <f t="shared" si="11"/>
        <v>2019/2020</v>
      </c>
    </row>
    <row r="753" spans="1:5" x14ac:dyDescent="0.25">
      <c r="A753" s="68">
        <v>43762</v>
      </c>
      <c r="B753" s="1">
        <v>349.6</v>
      </c>
      <c r="C753" s="1">
        <v>329.3</v>
      </c>
      <c r="D753" s="1">
        <v>20.3</v>
      </c>
      <c r="E753" s="1" t="str">
        <f t="shared" si="11"/>
        <v>2019/2020</v>
      </c>
    </row>
    <row r="754" spans="1:5" x14ac:dyDescent="0.25">
      <c r="A754" s="68">
        <v>43763</v>
      </c>
      <c r="B754" s="1">
        <v>350.5</v>
      </c>
      <c r="C754" s="1">
        <v>321.60000000000002</v>
      </c>
      <c r="D754" s="1">
        <v>28.9</v>
      </c>
      <c r="E754" s="1" t="str">
        <f t="shared" si="11"/>
        <v>2019/2020</v>
      </c>
    </row>
    <row r="755" spans="1:5" x14ac:dyDescent="0.25">
      <c r="A755" s="68">
        <v>43764</v>
      </c>
      <c r="B755" s="1">
        <v>348.3</v>
      </c>
      <c r="C755" s="1">
        <v>327.9</v>
      </c>
      <c r="D755" s="1">
        <v>20.399999999999999</v>
      </c>
      <c r="E755" s="1" t="str">
        <f t="shared" si="11"/>
        <v>2019/2020</v>
      </c>
    </row>
    <row r="756" spans="1:5" x14ac:dyDescent="0.25">
      <c r="A756" s="68">
        <v>43765</v>
      </c>
      <c r="B756" s="1">
        <v>355.7</v>
      </c>
      <c r="C756" s="1">
        <v>346.2</v>
      </c>
      <c r="D756" s="1">
        <v>9.5</v>
      </c>
      <c r="E756" s="1" t="str">
        <f t="shared" si="11"/>
        <v>2019/2020</v>
      </c>
    </row>
    <row r="757" spans="1:5" x14ac:dyDescent="0.25">
      <c r="A757" s="68">
        <v>43766</v>
      </c>
      <c r="B757" s="1">
        <v>352.1</v>
      </c>
      <c r="C757" s="1">
        <v>335</v>
      </c>
      <c r="D757" s="1">
        <v>17.2</v>
      </c>
      <c r="E757" s="1" t="str">
        <f t="shared" si="11"/>
        <v>2019/2020</v>
      </c>
    </row>
    <row r="758" spans="1:5" x14ac:dyDescent="0.25">
      <c r="A758" s="68">
        <v>43767</v>
      </c>
      <c r="B758" s="1">
        <v>353.7</v>
      </c>
      <c r="C758" s="1">
        <v>342.4</v>
      </c>
      <c r="D758" s="1">
        <v>11.3</v>
      </c>
      <c r="E758" s="1" t="str">
        <f t="shared" si="11"/>
        <v>2019/2020</v>
      </c>
    </row>
    <row r="759" spans="1:5" x14ac:dyDescent="0.25">
      <c r="A759" s="68">
        <v>43768</v>
      </c>
      <c r="B759" s="1">
        <v>355.3</v>
      </c>
      <c r="C759" s="1">
        <v>343.4</v>
      </c>
      <c r="D759" s="1">
        <v>11.9</v>
      </c>
      <c r="E759" s="1" t="str">
        <f t="shared" si="11"/>
        <v>2019/2020</v>
      </c>
    </row>
    <row r="760" spans="1:5" x14ac:dyDescent="0.25">
      <c r="A760" s="68">
        <v>43769</v>
      </c>
      <c r="B760" s="1">
        <v>357.6</v>
      </c>
      <c r="C760" s="1">
        <v>333.7</v>
      </c>
      <c r="D760" s="1">
        <v>23.9</v>
      </c>
      <c r="E760" s="1" t="str">
        <f t="shared" si="11"/>
        <v>2019/2020</v>
      </c>
    </row>
    <row r="761" spans="1:5" x14ac:dyDescent="0.25">
      <c r="A761" s="68">
        <v>43770</v>
      </c>
      <c r="B761" s="1">
        <v>358.8</v>
      </c>
      <c r="C761" s="1">
        <v>335.2</v>
      </c>
      <c r="D761" s="1">
        <v>23.6</v>
      </c>
      <c r="E761" s="1" t="str">
        <f t="shared" si="11"/>
        <v>2019/2020</v>
      </c>
    </row>
    <row r="762" spans="1:5" x14ac:dyDescent="0.25">
      <c r="A762" s="68">
        <v>43771</v>
      </c>
      <c r="B762" s="1">
        <v>360.9</v>
      </c>
      <c r="C762" s="1">
        <v>351.1</v>
      </c>
      <c r="D762" s="1">
        <v>9.8000000000000007</v>
      </c>
      <c r="E762" s="1" t="str">
        <f t="shared" si="11"/>
        <v>2019/2020</v>
      </c>
    </row>
    <row r="763" spans="1:5" x14ac:dyDescent="0.25">
      <c r="A763" s="68">
        <v>43772</v>
      </c>
      <c r="B763" s="1">
        <v>362.7</v>
      </c>
      <c r="C763" s="1">
        <v>344.8</v>
      </c>
      <c r="D763" s="1">
        <v>17.899999999999999</v>
      </c>
      <c r="E763" s="1" t="str">
        <f t="shared" si="11"/>
        <v>2019/2020</v>
      </c>
    </row>
    <row r="764" spans="1:5" x14ac:dyDescent="0.25">
      <c r="A764" s="68">
        <v>43773</v>
      </c>
      <c r="B764" s="1">
        <v>363.8</v>
      </c>
      <c r="C764" s="1">
        <v>340</v>
      </c>
      <c r="D764" s="1">
        <v>23.7</v>
      </c>
      <c r="E764" s="1" t="str">
        <f t="shared" si="11"/>
        <v>2019/2020</v>
      </c>
    </row>
    <row r="765" spans="1:5" x14ac:dyDescent="0.25">
      <c r="A765" s="68">
        <v>43774</v>
      </c>
      <c r="B765" s="1">
        <v>360.2</v>
      </c>
      <c r="C765" s="1">
        <v>348.4</v>
      </c>
      <c r="D765" s="1">
        <v>11.8</v>
      </c>
      <c r="E765" s="1" t="str">
        <f t="shared" si="11"/>
        <v>2019/2020</v>
      </c>
    </row>
    <row r="766" spans="1:5" x14ac:dyDescent="0.25">
      <c r="A766" s="68">
        <v>43775</v>
      </c>
      <c r="B766" s="1">
        <v>361.7</v>
      </c>
      <c r="C766" s="1">
        <v>341.6</v>
      </c>
      <c r="D766" s="1">
        <v>20.100000000000001</v>
      </c>
      <c r="E766" s="1" t="str">
        <f t="shared" si="11"/>
        <v>2019/2020</v>
      </c>
    </row>
    <row r="767" spans="1:5" x14ac:dyDescent="0.25">
      <c r="A767" s="68">
        <v>43776</v>
      </c>
      <c r="B767" s="1">
        <v>357</v>
      </c>
      <c r="C767" s="1">
        <v>342.2</v>
      </c>
      <c r="D767" s="1">
        <v>14.8</v>
      </c>
      <c r="E767" s="1" t="str">
        <f t="shared" si="11"/>
        <v>2019/2020</v>
      </c>
    </row>
    <row r="768" spans="1:5" x14ac:dyDescent="0.25">
      <c r="A768" s="68">
        <v>43777</v>
      </c>
      <c r="B768" s="1">
        <v>354.4</v>
      </c>
      <c r="C768" s="1">
        <v>331.4</v>
      </c>
      <c r="D768" s="1">
        <v>23</v>
      </c>
      <c r="E768" s="1" t="str">
        <f t="shared" si="11"/>
        <v>2019/2020</v>
      </c>
    </row>
    <row r="769" spans="1:5" x14ac:dyDescent="0.25">
      <c r="A769" s="68">
        <v>43778</v>
      </c>
      <c r="B769" s="1">
        <v>357.8</v>
      </c>
      <c r="C769" s="1">
        <v>333.5</v>
      </c>
      <c r="D769" s="1">
        <v>24.4</v>
      </c>
      <c r="E769" s="1" t="str">
        <f t="shared" si="11"/>
        <v>2019/2020</v>
      </c>
    </row>
    <row r="770" spans="1:5" x14ac:dyDescent="0.25">
      <c r="A770" s="68">
        <v>43779</v>
      </c>
      <c r="B770" s="1">
        <v>356.8</v>
      </c>
      <c r="C770" s="1">
        <v>341.5</v>
      </c>
      <c r="D770" s="1">
        <v>15.3</v>
      </c>
      <c r="E770" s="1" t="str">
        <f t="shared" si="11"/>
        <v>2019/2020</v>
      </c>
    </row>
    <row r="771" spans="1:5" x14ac:dyDescent="0.25">
      <c r="A771" s="68">
        <v>43780</v>
      </c>
      <c r="B771" s="1">
        <v>360.9</v>
      </c>
      <c r="C771" s="1">
        <v>347.6</v>
      </c>
      <c r="D771" s="1">
        <v>13.3</v>
      </c>
      <c r="E771" s="1" t="str">
        <f t="shared" ref="E771:E834" si="12">IF(MONTH(A771)&gt;=10, YEAR(A771)&amp;"/"&amp;YEAR(A771)+1, YEAR(A771)-1&amp;"/"&amp;YEAR(A771))</f>
        <v>2019/2020</v>
      </c>
    </row>
    <row r="772" spans="1:5" x14ac:dyDescent="0.25">
      <c r="A772" s="68">
        <v>43781</v>
      </c>
      <c r="B772" s="1">
        <v>353.5</v>
      </c>
      <c r="C772" s="1">
        <v>331.8</v>
      </c>
      <c r="D772" s="1">
        <v>21.7</v>
      </c>
      <c r="E772" s="1" t="str">
        <f t="shared" si="12"/>
        <v>2019/2020</v>
      </c>
    </row>
    <row r="773" spans="1:5" x14ac:dyDescent="0.25">
      <c r="A773" s="68">
        <v>43782</v>
      </c>
      <c r="B773" s="1">
        <v>354</v>
      </c>
      <c r="C773" s="1">
        <v>327.60000000000002</v>
      </c>
      <c r="D773" s="1">
        <v>26.4</v>
      </c>
      <c r="E773" s="1" t="str">
        <f t="shared" si="12"/>
        <v>2019/2020</v>
      </c>
    </row>
    <row r="774" spans="1:5" x14ac:dyDescent="0.25">
      <c r="A774" s="68">
        <v>43783</v>
      </c>
      <c r="B774" s="1">
        <v>354.4</v>
      </c>
      <c r="C774" s="1">
        <v>327.5</v>
      </c>
      <c r="D774" s="1">
        <v>26.8</v>
      </c>
      <c r="E774" s="1" t="str">
        <f t="shared" si="12"/>
        <v>2019/2020</v>
      </c>
    </row>
    <row r="775" spans="1:5" x14ac:dyDescent="0.25">
      <c r="A775" s="68">
        <v>43784</v>
      </c>
      <c r="B775" s="1">
        <v>354.2</v>
      </c>
      <c r="C775" s="1">
        <v>335.9</v>
      </c>
      <c r="D775" s="1">
        <v>18.3</v>
      </c>
      <c r="E775" s="1" t="str">
        <f t="shared" si="12"/>
        <v>2019/2020</v>
      </c>
    </row>
    <row r="776" spans="1:5" x14ac:dyDescent="0.25">
      <c r="A776" s="68">
        <v>43785</v>
      </c>
      <c r="B776" s="1">
        <v>355.5</v>
      </c>
      <c r="C776" s="1">
        <v>333.5</v>
      </c>
      <c r="D776" s="1">
        <v>22</v>
      </c>
      <c r="E776" s="1" t="str">
        <f t="shared" si="12"/>
        <v>2019/2020</v>
      </c>
    </row>
    <row r="777" spans="1:5" x14ac:dyDescent="0.25">
      <c r="A777" s="68">
        <v>43786</v>
      </c>
      <c r="B777" s="1">
        <v>354.2</v>
      </c>
      <c r="C777" s="1">
        <v>339.4</v>
      </c>
      <c r="D777" s="1">
        <v>14.8</v>
      </c>
      <c r="E777" s="1" t="str">
        <f t="shared" si="12"/>
        <v>2019/2020</v>
      </c>
    </row>
    <row r="778" spans="1:5" x14ac:dyDescent="0.25">
      <c r="A778" s="68">
        <v>43787</v>
      </c>
      <c r="B778" s="1">
        <v>353.3</v>
      </c>
      <c r="C778" s="1">
        <v>331.6</v>
      </c>
      <c r="D778" s="1">
        <v>21.6</v>
      </c>
      <c r="E778" s="1" t="str">
        <f t="shared" si="12"/>
        <v>2019/2020</v>
      </c>
    </row>
    <row r="779" spans="1:5" x14ac:dyDescent="0.25">
      <c r="A779" s="68">
        <v>43788</v>
      </c>
      <c r="B779" s="1">
        <v>354.9</v>
      </c>
      <c r="C779" s="1">
        <v>322.89999999999998</v>
      </c>
      <c r="D779" s="1">
        <v>32</v>
      </c>
      <c r="E779" s="1" t="str">
        <f t="shared" si="12"/>
        <v>2019/2020</v>
      </c>
    </row>
    <row r="780" spans="1:5" x14ac:dyDescent="0.25">
      <c r="A780" s="68">
        <v>43789</v>
      </c>
      <c r="B780" s="1">
        <v>357</v>
      </c>
      <c r="C780" s="1">
        <v>341.8</v>
      </c>
      <c r="D780" s="1">
        <v>15.2</v>
      </c>
      <c r="E780" s="1" t="str">
        <f t="shared" si="12"/>
        <v>2019/2020</v>
      </c>
    </row>
    <row r="781" spans="1:5" x14ac:dyDescent="0.25">
      <c r="A781" s="68">
        <v>43790</v>
      </c>
      <c r="B781" s="1">
        <v>356.5</v>
      </c>
      <c r="C781" s="1">
        <v>327.2</v>
      </c>
      <c r="D781" s="1">
        <v>29.3</v>
      </c>
      <c r="E781" s="1" t="str">
        <f t="shared" si="12"/>
        <v>2019/2020</v>
      </c>
    </row>
    <row r="782" spans="1:5" x14ac:dyDescent="0.25">
      <c r="A782" s="68">
        <v>43791</v>
      </c>
      <c r="B782" s="1">
        <v>356.6</v>
      </c>
      <c r="C782" s="1">
        <v>330.6</v>
      </c>
      <c r="D782" s="1">
        <v>26.1</v>
      </c>
      <c r="E782" s="1" t="str">
        <f t="shared" si="12"/>
        <v>2019/2020</v>
      </c>
    </row>
    <row r="783" spans="1:5" x14ac:dyDescent="0.25">
      <c r="A783" s="68">
        <v>43792</v>
      </c>
      <c r="B783" s="1">
        <v>360.4</v>
      </c>
      <c r="C783" s="1">
        <v>342.1</v>
      </c>
      <c r="D783" s="1">
        <v>18.3</v>
      </c>
      <c r="E783" s="1" t="str">
        <f t="shared" si="12"/>
        <v>2019/2020</v>
      </c>
    </row>
    <row r="784" spans="1:5" x14ac:dyDescent="0.25">
      <c r="A784" s="68">
        <v>43793</v>
      </c>
      <c r="B784" s="1">
        <v>361.8</v>
      </c>
      <c r="C784" s="1">
        <v>349.4</v>
      </c>
      <c r="D784" s="1">
        <v>12.4</v>
      </c>
      <c r="E784" s="1" t="str">
        <f t="shared" si="12"/>
        <v>2019/2020</v>
      </c>
    </row>
    <row r="785" spans="1:5" x14ac:dyDescent="0.25">
      <c r="A785" s="68">
        <v>43794</v>
      </c>
      <c r="B785" s="1">
        <v>361</v>
      </c>
      <c r="C785" s="1">
        <v>336.4</v>
      </c>
      <c r="D785" s="1">
        <v>24.6</v>
      </c>
      <c r="E785" s="1" t="str">
        <f t="shared" si="12"/>
        <v>2019/2020</v>
      </c>
    </row>
    <row r="786" spans="1:5" x14ac:dyDescent="0.25">
      <c r="A786" s="68">
        <v>43795</v>
      </c>
      <c r="B786" s="1">
        <v>364.4</v>
      </c>
      <c r="C786" s="1">
        <v>352.7</v>
      </c>
      <c r="D786" s="1">
        <v>11.7</v>
      </c>
      <c r="E786" s="1" t="str">
        <f t="shared" si="12"/>
        <v>2019/2020</v>
      </c>
    </row>
    <row r="787" spans="1:5" x14ac:dyDescent="0.25">
      <c r="A787" s="68">
        <v>43796</v>
      </c>
      <c r="B787" s="1">
        <v>366.5</v>
      </c>
      <c r="C787" s="1">
        <v>338.6</v>
      </c>
      <c r="D787" s="1">
        <v>28</v>
      </c>
      <c r="E787" s="1" t="str">
        <f t="shared" si="12"/>
        <v>2019/2020</v>
      </c>
    </row>
    <row r="788" spans="1:5" x14ac:dyDescent="0.25">
      <c r="A788" s="68">
        <v>43797</v>
      </c>
      <c r="B788" s="1">
        <v>366.7</v>
      </c>
      <c r="C788" s="1">
        <v>343.1</v>
      </c>
      <c r="D788" s="1">
        <v>23.6</v>
      </c>
      <c r="E788" s="1" t="str">
        <f t="shared" si="12"/>
        <v>2019/2020</v>
      </c>
    </row>
    <row r="789" spans="1:5" x14ac:dyDescent="0.25">
      <c r="A789" s="68">
        <v>43798</v>
      </c>
      <c r="B789" s="1">
        <v>365.2</v>
      </c>
      <c r="C789" s="1">
        <v>339.2</v>
      </c>
      <c r="D789" s="1">
        <v>26</v>
      </c>
      <c r="E789" s="1" t="str">
        <f t="shared" si="12"/>
        <v>2019/2020</v>
      </c>
    </row>
    <row r="790" spans="1:5" x14ac:dyDescent="0.25">
      <c r="A790" s="68">
        <v>43799</v>
      </c>
      <c r="B790" s="1">
        <v>362.4</v>
      </c>
      <c r="C790" s="1">
        <v>337.6</v>
      </c>
      <c r="D790" s="1">
        <v>24.7</v>
      </c>
      <c r="E790" s="1" t="str">
        <f t="shared" si="12"/>
        <v>2019/2020</v>
      </c>
    </row>
    <row r="791" spans="1:5" x14ac:dyDescent="0.25">
      <c r="A791" s="68">
        <v>43800</v>
      </c>
      <c r="B791" s="1">
        <v>361.8</v>
      </c>
      <c r="C791" s="1">
        <v>340.9</v>
      </c>
      <c r="D791" s="1">
        <v>20.9</v>
      </c>
      <c r="E791" s="1" t="str">
        <f t="shared" si="12"/>
        <v>2019/2020</v>
      </c>
    </row>
    <row r="792" spans="1:5" x14ac:dyDescent="0.25">
      <c r="A792" s="68">
        <v>43801</v>
      </c>
      <c r="B792" s="1">
        <v>361.7</v>
      </c>
      <c r="C792" s="1">
        <v>330.8</v>
      </c>
      <c r="D792" s="1">
        <v>30.9</v>
      </c>
      <c r="E792" s="1" t="str">
        <f t="shared" si="12"/>
        <v>2019/2020</v>
      </c>
    </row>
    <row r="793" spans="1:5" x14ac:dyDescent="0.25">
      <c r="A793" s="68">
        <v>43802</v>
      </c>
      <c r="B793" s="1">
        <v>362.2</v>
      </c>
      <c r="C793" s="1">
        <v>347</v>
      </c>
      <c r="D793" s="1">
        <v>15.1</v>
      </c>
      <c r="E793" s="1" t="str">
        <f t="shared" si="12"/>
        <v>2019/2020</v>
      </c>
    </row>
    <row r="794" spans="1:5" x14ac:dyDescent="0.25">
      <c r="A794" s="68">
        <v>43803</v>
      </c>
      <c r="B794" s="1">
        <v>362.7</v>
      </c>
      <c r="C794" s="1">
        <v>338.4</v>
      </c>
      <c r="D794" s="1">
        <v>24.2</v>
      </c>
      <c r="E794" s="1" t="str">
        <f t="shared" si="12"/>
        <v>2019/2020</v>
      </c>
    </row>
    <row r="795" spans="1:5" x14ac:dyDescent="0.25">
      <c r="A795" s="68">
        <v>43804</v>
      </c>
      <c r="B795" s="1">
        <v>357.3</v>
      </c>
      <c r="C795" s="1">
        <v>327.2</v>
      </c>
      <c r="D795" s="1">
        <v>30.1</v>
      </c>
      <c r="E795" s="1" t="str">
        <f t="shared" si="12"/>
        <v>2019/2020</v>
      </c>
    </row>
    <row r="796" spans="1:5" x14ac:dyDescent="0.25">
      <c r="A796" s="68">
        <v>43805</v>
      </c>
      <c r="B796" s="1">
        <v>358.9</v>
      </c>
      <c r="C796" s="1">
        <v>342.9</v>
      </c>
      <c r="D796" s="1">
        <v>16</v>
      </c>
      <c r="E796" s="1" t="str">
        <f t="shared" si="12"/>
        <v>2019/2020</v>
      </c>
    </row>
    <row r="797" spans="1:5" x14ac:dyDescent="0.25">
      <c r="A797" s="68">
        <v>43806</v>
      </c>
      <c r="B797" s="1">
        <v>356.9</v>
      </c>
      <c r="C797" s="1">
        <v>336.3</v>
      </c>
      <c r="D797" s="1">
        <v>20.6</v>
      </c>
      <c r="E797" s="1" t="str">
        <f t="shared" si="12"/>
        <v>2019/2020</v>
      </c>
    </row>
    <row r="798" spans="1:5" x14ac:dyDescent="0.25">
      <c r="A798" s="68">
        <v>43807</v>
      </c>
      <c r="B798" s="1">
        <v>358.2</v>
      </c>
      <c r="C798" s="1">
        <v>340.6</v>
      </c>
      <c r="D798" s="1">
        <v>17.600000000000001</v>
      </c>
      <c r="E798" s="1" t="str">
        <f t="shared" si="12"/>
        <v>2019/2020</v>
      </c>
    </row>
    <row r="799" spans="1:5" x14ac:dyDescent="0.25">
      <c r="A799" s="68">
        <v>43808</v>
      </c>
      <c r="B799" s="1">
        <v>358.7</v>
      </c>
      <c r="C799" s="1">
        <v>341.6</v>
      </c>
      <c r="D799" s="1">
        <v>17.100000000000001</v>
      </c>
      <c r="E799" s="1" t="str">
        <f t="shared" si="12"/>
        <v>2019/2020</v>
      </c>
    </row>
    <row r="800" spans="1:5" x14ac:dyDescent="0.25">
      <c r="A800" s="68">
        <v>43809</v>
      </c>
      <c r="B800" s="1">
        <v>360.3</v>
      </c>
      <c r="C800" s="1">
        <v>349.1</v>
      </c>
      <c r="D800" s="1">
        <v>11.2</v>
      </c>
      <c r="E800" s="1" t="str">
        <f t="shared" si="12"/>
        <v>2019/2020</v>
      </c>
    </row>
    <row r="801" spans="1:5" x14ac:dyDescent="0.25">
      <c r="A801" s="68">
        <v>43810</v>
      </c>
      <c r="B801" s="1">
        <v>358.9</v>
      </c>
      <c r="C801" s="1">
        <v>342.8</v>
      </c>
      <c r="D801" s="1">
        <v>16.100000000000001</v>
      </c>
      <c r="E801" s="1" t="str">
        <f t="shared" si="12"/>
        <v>2019/2020</v>
      </c>
    </row>
    <row r="802" spans="1:5" x14ac:dyDescent="0.25">
      <c r="A802" s="68">
        <v>43811</v>
      </c>
      <c r="B802" s="1">
        <v>360.4</v>
      </c>
      <c r="C802" s="1">
        <v>332.4</v>
      </c>
      <c r="D802" s="1">
        <v>28.1</v>
      </c>
      <c r="E802" s="1" t="str">
        <f t="shared" si="12"/>
        <v>2019/2020</v>
      </c>
    </row>
    <row r="803" spans="1:5" x14ac:dyDescent="0.25">
      <c r="A803" s="68">
        <v>43812</v>
      </c>
      <c r="B803" s="1">
        <v>361.7</v>
      </c>
      <c r="C803" s="1">
        <v>351.2</v>
      </c>
      <c r="D803" s="1">
        <v>10.5</v>
      </c>
      <c r="E803" s="1" t="str">
        <f t="shared" si="12"/>
        <v>2019/2020</v>
      </c>
    </row>
    <row r="804" spans="1:5" x14ac:dyDescent="0.25">
      <c r="A804" s="68">
        <v>43813</v>
      </c>
      <c r="B804" s="1">
        <v>361.6</v>
      </c>
      <c r="C804" s="1">
        <v>344.6</v>
      </c>
      <c r="D804" s="1">
        <v>17</v>
      </c>
      <c r="E804" s="1" t="str">
        <f t="shared" si="12"/>
        <v>2019/2020</v>
      </c>
    </row>
    <row r="805" spans="1:5" x14ac:dyDescent="0.25">
      <c r="A805" s="68">
        <v>43814</v>
      </c>
      <c r="B805" s="1">
        <v>363.9</v>
      </c>
      <c r="C805" s="1">
        <v>342.8</v>
      </c>
      <c r="D805" s="1">
        <v>21.1</v>
      </c>
      <c r="E805" s="1" t="str">
        <f t="shared" si="12"/>
        <v>2019/2020</v>
      </c>
    </row>
    <row r="806" spans="1:5" x14ac:dyDescent="0.25">
      <c r="A806" s="68">
        <v>43815</v>
      </c>
      <c r="B806" s="1">
        <v>365</v>
      </c>
      <c r="C806" s="1">
        <v>345.3</v>
      </c>
      <c r="D806" s="1">
        <v>19.7</v>
      </c>
      <c r="E806" s="1" t="str">
        <f t="shared" si="12"/>
        <v>2019/2020</v>
      </c>
    </row>
    <row r="807" spans="1:5" x14ac:dyDescent="0.25">
      <c r="A807" s="68">
        <v>43816</v>
      </c>
      <c r="B807" s="1">
        <v>365.9</v>
      </c>
      <c r="C807" s="1">
        <v>340.3</v>
      </c>
      <c r="D807" s="1">
        <v>25.6</v>
      </c>
      <c r="E807" s="1" t="str">
        <f t="shared" si="12"/>
        <v>2019/2020</v>
      </c>
    </row>
    <row r="808" spans="1:5" x14ac:dyDescent="0.25">
      <c r="A808" s="68">
        <v>43817</v>
      </c>
      <c r="B808" s="1">
        <v>363.4</v>
      </c>
      <c r="C808" s="1">
        <v>333.9</v>
      </c>
      <c r="D808" s="1">
        <v>29.5</v>
      </c>
      <c r="E808" s="1" t="str">
        <f t="shared" si="12"/>
        <v>2019/2020</v>
      </c>
    </row>
    <row r="809" spans="1:5" x14ac:dyDescent="0.25">
      <c r="A809" s="68">
        <v>43818</v>
      </c>
      <c r="B809" s="1">
        <v>363.7</v>
      </c>
      <c r="C809" s="1">
        <v>342.7</v>
      </c>
      <c r="D809" s="1">
        <v>20.9</v>
      </c>
      <c r="E809" s="1" t="str">
        <f t="shared" si="12"/>
        <v>2019/2020</v>
      </c>
    </row>
    <row r="810" spans="1:5" x14ac:dyDescent="0.25">
      <c r="A810" s="68">
        <v>43819</v>
      </c>
      <c r="B810" s="1">
        <v>365.1</v>
      </c>
      <c r="C810" s="1">
        <v>345.1</v>
      </c>
      <c r="D810" s="1">
        <v>20</v>
      </c>
      <c r="E810" s="1" t="str">
        <f t="shared" si="12"/>
        <v>2019/2020</v>
      </c>
    </row>
    <row r="811" spans="1:5" x14ac:dyDescent="0.25">
      <c r="A811" s="68">
        <v>43820</v>
      </c>
      <c r="B811" s="1">
        <v>365.6</v>
      </c>
      <c r="C811" s="1">
        <v>347.9</v>
      </c>
      <c r="D811" s="1">
        <v>17.7</v>
      </c>
      <c r="E811" s="1" t="str">
        <f t="shared" si="12"/>
        <v>2019/2020</v>
      </c>
    </row>
    <row r="812" spans="1:5" x14ac:dyDescent="0.25">
      <c r="A812" s="68">
        <v>43821</v>
      </c>
      <c r="B812" s="1">
        <v>366.8</v>
      </c>
      <c r="C812" s="1">
        <v>355.3</v>
      </c>
      <c r="D812" s="1">
        <v>11.4</v>
      </c>
      <c r="E812" s="1" t="str">
        <f t="shared" si="12"/>
        <v>2019/2020</v>
      </c>
    </row>
    <row r="813" spans="1:5" x14ac:dyDescent="0.25">
      <c r="A813" s="68">
        <v>43822</v>
      </c>
      <c r="B813" s="1">
        <v>370.8</v>
      </c>
      <c r="C813" s="1">
        <v>357</v>
      </c>
      <c r="D813" s="1">
        <v>13.7</v>
      </c>
      <c r="E813" s="1" t="str">
        <f t="shared" si="12"/>
        <v>2019/2020</v>
      </c>
    </row>
    <row r="814" spans="1:5" x14ac:dyDescent="0.25">
      <c r="A814" s="68">
        <v>43823</v>
      </c>
      <c r="B814" s="1">
        <v>367.7</v>
      </c>
      <c r="C814" s="1">
        <v>347.9</v>
      </c>
      <c r="D814" s="1">
        <v>19.899999999999999</v>
      </c>
      <c r="E814" s="1" t="str">
        <f t="shared" si="12"/>
        <v>2019/2020</v>
      </c>
    </row>
    <row r="815" spans="1:5" x14ac:dyDescent="0.25">
      <c r="A815" s="68">
        <v>43824</v>
      </c>
      <c r="B815" s="1">
        <v>367</v>
      </c>
      <c r="C815" s="1">
        <v>343.9</v>
      </c>
      <c r="D815" s="1">
        <v>23.1</v>
      </c>
      <c r="E815" s="1" t="str">
        <f t="shared" si="12"/>
        <v>2019/2020</v>
      </c>
    </row>
    <row r="816" spans="1:5" x14ac:dyDescent="0.25">
      <c r="A816" s="68">
        <v>43825</v>
      </c>
      <c r="B816" s="1">
        <v>363.9</v>
      </c>
      <c r="C816" s="1">
        <v>349.5</v>
      </c>
      <c r="D816" s="1">
        <v>14.3</v>
      </c>
      <c r="E816" s="1" t="str">
        <f t="shared" si="12"/>
        <v>2019/2020</v>
      </c>
    </row>
    <row r="817" spans="1:5" x14ac:dyDescent="0.25">
      <c r="A817" s="68">
        <v>43826</v>
      </c>
      <c r="B817" s="1">
        <v>360.3</v>
      </c>
      <c r="C817" s="1">
        <v>344.8</v>
      </c>
      <c r="D817" s="1">
        <v>15.5</v>
      </c>
      <c r="E817" s="1" t="str">
        <f t="shared" si="12"/>
        <v>2019/2020</v>
      </c>
    </row>
    <row r="818" spans="1:5" x14ac:dyDescent="0.25">
      <c r="A818" s="68">
        <v>43827</v>
      </c>
      <c r="B818" s="1">
        <v>363.6</v>
      </c>
      <c r="C818" s="1">
        <v>352.4</v>
      </c>
      <c r="D818" s="1">
        <v>11.2</v>
      </c>
      <c r="E818" s="1" t="str">
        <f t="shared" si="12"/>
        <v>2019/2020</v>
      </c>
    </row>
    <row r="819" spans="1:5" x14ac:dyDescent="0.25">
      <c r="A819" s="68">
        <v>43828</v>
      </c>
      <c r="B819" s="1">
        <v>362.7</v>
      </c>
      <c r="C819" s="1">
        <v>349.3</v>
      </c>
      <c r="D819" s="1">
        <v>13.4</v>
      </c>
      <c r="E819" s="1" t="str">
        <f t="shared" si="12"/>
        <v>2019/2020</v>
      </c>
    </row>
    <row r="820" spans="1:5" x14ac:dyDescent="0.25">
      <c r="A820" s="68">
        <v>43829</v>
      </c>
      <c r="B820" s="1">
        <v>362</v>
      </c>
      <c r="C820" s="1">
        <v>344.6</v>
      </c>
      <c r="D820" s="1">
        <v>17.399999999999999</v>
      </c>
      <c r="E820" s="1" t="str">
        <f t="shared" si="12"/>
        <v>2019/2020</v>
      </c>
    </row>
    <row r="821" spans="1:5" x14ac:dyDescent="0.25">
      <c r="A821" s="68">
        <v>43830</v>
      </c>
      <c r="B821" s="1">
        <v>363.4</v>
      </c>
      <c r="C821" s="1">
        <v>341.7</v>
      </c>
      <c r="D821" s="1">
        <v>21.6</v>
      </c>
      <c r="E821" s="1" t="str">
        <f t="shared" si="12"/>
        <v>2019/2020</v>
      </c>
    </row>
    <row r="822" spans="1:5" x14ac:dyDescent="0.25">
      <c r="A822" s="68">
        <v>43831</v>
      </c>
      <c r="B822" s="1">
        <v>367.7</v>
      </c>
      <c r="C822" s="1">
        <v>356.7</v>
      </c>
      <c r="D822" s="1">
        <v>11</v>
      </c>
      <c r="E822" s="1" t="str">
        <f t="shared" si="12"/>
        <v>2019/2020</v>
      </c>
    </row>
    <row r="823" spans="1:5" x14ac:dyDescent="0.25">
      <c r="A823" s="68">
        <v>43832</v>
      </c>
      <c r="B823" s="1">
        <v>365.1</v>
      </c>
      <c r="C823" s="1">
        <v>348.2</v>
      </c>
      <c r="D823" s="1">
        <v>16.899999999999999</v>
      </c>
      <c r="E823" s="1" t="str">
        <f t="shared" si="12"/>
        <v>2019/2020</v>
      </c>
    </row>
    <row r="824" spans="1:5" x14ac:dyDescent="0.25">
      <c r="A824" s="68">
        <v>43833</v>
      </c>
      <c r="B824" s="1">
        <v>365</v>
      </c>
      <c r="C824" s="1">
        <v>353.6</v>
      </c>
      <c r="D824" s="1">
        <v>11.4</v>
      </c>
      <c r="E824" s="1" t="str">
        <f t="shared" si="12"/>
        <v>2019/2020</v>
      </c>
    </row>
    <row r="825" spans="1:5" x14ac:dyDescent="0.25">
      <c r="A825" s="68">
        <v>43834</v>
      </c>
      <c r="B825" s="1">
        <v>362.9</v>
      </c>
      <c r="C825" s="1">
        <v>352.9</v>
      </c>
      <c r="D825" s="1">
        <v>10.1</v>
      </c>
      <c r="E825" s="1" t="str">
        <f t="shared" si="12"/>
        <v>2019/2020</v>
      </c>
    </row>
    <row r="826" spans="1:5" x14ac:dyDescent="0.25">
      <c r="A826" s="68">
        <v>43835</v>
      </c>
      <c r="B826" s="1">
        <v>367.3</v>
      </c>
      <c r="C826" s="1">
        <v>361</v>
      </c>
      <c r="D826" s="1">
        <v>6.3</v>
      </c>
      <c r="E826" s="1" t="str">
        <f t="shared" si="12"/>
        <v>2019/2020</v>
      </c>
    </row>
    <row r="827" spans="1:5" x14ac:dyDescent="0.25">
      <c r="A827" s="68">
        <v>43836</v>
      </c>
      <c r="B827" s="1">
        <v>364.1</v>
      </c>
      <c r="C827" s="1">
        <v>349.1</v>
      </c>
      <c r="D827" s="1">
        <v>15</v>
      </c>
      <c r="E827" s="1" t="str">
        <f t="shared" si="12"/>
        <v>2019/2020</v>
      </c>
    </row>
    <row r="828" spans="1:5" x14ac:dyDescent="0.25">
      <c r="A828" s="68">
        <v>43837</v>
      </c>
      <c r="B828" s="1">
        <v>365.3</v>
      </c>
      <c r="C828" s="1">
        <v>348.5</v>
      </c>
      <c r="D828" s="1">
        <v>16.8</v>
      </c>
      <c r="E828" s="1" t="str">
        <f t="shared" si="12"/>
        <v>2019/2020</v>
      </c>
    </row>
    <row r="829" spans="1:5" x14ac:dyDescent="0.25">
      <c r="A829" s="68">
        <v>43838</v>
      </c>
      <c r="B829" s="1">
        <v>364.3</v>
      </c>
      <c r="C829" s="1">
        <v>343.5</v>
      </c>
      <c r="D829" s="1">
        <v>20.8</v>
      </c>
      <c r="E829" s="1" t="str">
        <f t="shared" si="12"/>
        <v>2019/2020</v>
      </c>
    </row>
    <row r="830" spans="1:5" x14ac:dyDescent="0.25">
      <c r="A830" s="68">
        <v>43839</v>
      </c>
      <c r="B830" s="1">
        <v>362</v>
      </c>
      <c r="C830" s="1">
        <v>339</v>
      </c>
      <c r="D830" s="1">
        <v>22.9</v>
      </c>
      <c r="E830" s="1" t="str">
        <f t="shared" si="12"/>
        <v>2019/2020</v>
      </c>
    </row>
    <row r="831" spans="1:5" x14ac:dyDescent="0.25">
      <c r="A831" s="68">
        <v>43840</v>
      </c>
      <c r="B831" s="1">
        <v>359.7</v>
      </c>
      <c r="C831" s="1">
        <v>330.9</v>
      </c>
      <c r="D831" s="1">
        <v>28.8</v>
      </c>
      <c r="E831" s="1" t="str">
        <f t="shared" si="12"/>
        <v>2019/2020</v>
      </c>
    </row>
    <row r="832" spans="1:5" x14ac:dyDescent="0.25">
      <c r="A832" s="68">
        <v>43841</v>
      </c>
      <c r="B832" s="1">
        <v>360.7</v>
      </c>
      <c r="C832" s="1">
        <v>339.5</v>
      </c>
      <c r="D832" s="1">
        <v>21.2</v>
      </c>
      <c r="E832" s="1" t="str">
        <f t="shared" si="12"/>
        <v>2019/2020</v>
      </c>
    </row>
    <row r="833" spans="1:5" x14ac:dyDescent="0.25">
      <c r="A833" s="68">
        <v>43842</v>
      </c>
      <c r="B833" s="1">
        <v>363.9</v>
      </c>
      <c r="C833" s="1">
        <v>349.2</v>
      </c>
      <c r="D833" s="1">
        <v>14.7</v>
      </c>
      <c r="E833" s="1" t="str">
        <f t="shared" si="12"/>
        <v>2019/2020</v>
      </c>
    </row>
    <row r="834" spans="1:5" x14ac:dyDescent="0.25">
      <c r="A834" s="68">
        <v>43843</v>
      </c>
      <c r="B834" s="1">
        <v>364.2</v>
      </c>
      <c r="C834" s="1">
        <v>342.9</v>
      </c>
      <c r="D834" s="1">
        <v>21.3</v>
      </c>
      <c r="E834" s="1" t="str">
        <f t="shared" si="12"/>
        <v>2019/2020</v>
      </c>
    </row>
    <row r="835" spans="1:5" x14ac:dyDescent="0.25">
      <c r="A835" s="68">
        <v>43844</v>
      </c>
      <c r="B835" s="1">
        <v>362.8</v>
      </c>
      <c r="C835" s="1">
        <v>336.1</v>
      </c>
      <c r="D835" s="1">
        <v>26.7</v>
      </c>
      <c r="E835" s="1" t="str">
        <f t="shared" ref="E835:E898" si="13">IF(MONTH(A835)&gt;=10, YEAR(A835)&amp;"/"&amp;YEAR(A835)+1, YEAR(A835)-1&amp;"/"&amp;YEAR(A835))</f>
        <v>2019/2020</v>
      </c>
    </row>
    <row r="836" spans="1:5" x14ac:dyDescent="0.25">
      <c r="A836" s="68">
        <v>43845</v>
      </c>
      <c r="B836" s="1">
        <v>363.6</v>
      </c>
      <c r="C836" s="1">
        <v>345.4</v>
      </c>
      <c r="D836" s="1">
        <v>18.2</v>
      </c>
      <c r="E836" s="1" t="str">
        <f t="shared" si="13"/>
        <v>2019/2020</v>
      </c>
    </row>
    <row r="837" spans="1:5" x14ac:dyDescent="0.25">
      <c r="A837" s="68">
        <v>43846</v>
      </c>
      <c r="B837" s="1">
        <v>361.8</v>
      </c>
      <c r="C837" s="1">
        <v>339.2</v>
      </c>
      <c r="D837" s="1">
        <v>22.6</v>
      </c>
      <c r="E837" s="1" t="str">
        <f t="shared" si="13"/>
        <v>2019/2020</v>
      </c>
    </row>
    <row r="838" spans="1:5" x14ac:dyDescent="0.25">
      <c r="A838" s="68">
        <v>43847</v>
      </c>
      <c r="B838" s="1">
        <v>364.9</v>
      </c>
      <c r="C838" s="1">
        <v>343.2</v>
      </c>
      <c r="D838" s="1">
        <v>21.7</v>
      </c>
      <c r="E838" s="1" t="str">
        <f t="shared" si="13"/>
        <v>2019/2020</v>
      </c>
    </row>
    <row r="839" spans="1:5" x14ac:dyDescent="0.25">
      <c r="A839" s="68">
        <v>43848</v>
      </c>
      <c r="B839" s="1">
        <v>367.7</v>
      </c>
      <c r="C839" s="1">
        <v>349.7</v>
      </c>
      <c r="D839" s="1">
        <v>18</v>
      </c>
      <c r="E839" s="1" t="str">
        <f t="shared" si="13"/>
        <v>2019/2020</v>
      </c>
    </row>
    <row r="840" spans="1:5" x14ac:dyDescent="0.25">
      <c r="A840" s="68">
        <v>43849</v>
      </c>
      <c r="B840" s="1">
        <v>362.6</v>
      </c>
      <c r="C840" s="1">
        <v>337.2</v>
      </c>
      <c r="D840" s="1">
        <v>25.4</v>
      </c>
      <c r="E840" s="1" t="str">
        <f t="shared" si="13"/>
        <v>2019/2020</v>
      </c>
    </row>
    <row r="841" spans="1:5" x14ac:dyDescent="0.25">
      <c r="A841" s="68">
        <v>43850</v>
      </c>
      <c r="B841" s="1">
        <v>361.3</v>
      </c>
      <c r="C841" s="1">
        <v>339.3</v>
      </c>
      <c r="D841" s="1">
        <v>21.9</v>
      </c>
      <c r="E841" s="1" t="str">
        <f t="shared" si="13"/>
        <v>2019/2020</v>
      </c>
    </row>
    <row r="842" spans="1:5" x14ac:dyDescent="0.25">
      <c r="A842" s="68">
        <v>43851</v>
      </c>
      <c r="B842" s="1">
        <v>358.4</v>
      </c>
      <c r="C842" s="1">
        <v>327.60000000000002</v>
      </c>
      <c r="D842" s="1">
        <v>30.9</v>
      </c>
      <c r="E842" s="1" t="str">
        <f t="shared" si="13"/>
        <v>2019/2020</v>
      </c>
    </row>
    <row r="843" spans="1:5" x14ac:dyDescent="0.25">
      <c r="A843" s="68">
        <v>43852</v>
      </c>
      <c r="B843" s="1">
        <v>362.2</v>
      </c>
      <c r="C843" s="1">
        <v>333.4</v>
      </c>
      <c r="D843" s="1">
        <v>28.9</v>
      </c>
      <c r="E843" s="1" t="str">
        <f t="shared" si="13"/>
        <v>2019/2020</v>
      </c>
    </row>
    <row r="844" spans="1:5" x14ac:dyDescent="0.25">
      <c r="A844" s="68">
        <v>43853</v>
      </c>
      <c r="B844" s="1">
        <v>363.7</v>
      </c>
      <c r="C844" s="1">
        <v>341.6</v>
      </c>
      <c r="D844" s="1">
        <v>22.1</v>
      </c>
      <c r="E844" s="1" t="str">
        <f t="shared" si="13"/>
        <v>2019/2020</v>
      </c>
    </row>
    <row r="845" spans="1:5" x14ac:dyDescent="0.25">
      <c r="A845" s="68">
        <v>43854</v>
      </c>
      <c r="B845" s="1">
        <v>364.8</v>
      </c>
      <c r="C845" s="1">
        <v>338.9</v>
      </c>
      <c r="D845" s="1">
        <v>25.9</v>
      </c>
      <c r="E845" s="1" t="str">
        <f t="shared" si="13"/>
        <v>2019/2020</v>
      </c>
    </row>
    <row r="846" spans="1:5" x14ac:dyDescent="0.25">
      <c r="A846" s="68">
        <v>43855</v>
      </c>
      <c r="B846" s="1">
        <v>364.4</v>
      </c>
      <c r="C846" s="1">
        <v>340.2</v>
      </c>
      <c r="D846" s="1">
        <v>24.2</v>
      </c>
      <c r="E846" s="1" t="str">
        <f t="shared" si="13"/>
        <v>2019/2020</v>
      </c>
    </row>
    <row r="847" spans="1:5" x14ac:dyDescent="0.25">
      <c r="A847" s="68">
        <v>43856</v>
      </c>
      <c r="B847" s="1">
        <v>364.3</v>
      </c>
      <c r="C847" s="1">
        <v>348.4</v>
      </c>
      <c r="D847" s="1">
        <v>15.9</v>
      </c>
      <c r="E847" s="1" t="str">
        <f t="shared" si="13"/>
        <v>2019/2020</v>
      </c>
    </row>
    <row r="848" spans="1:5" x14ac:dyDescent="0.25">
      <c r="A848" s="68">
        <v>43857</v>
      </c>
      <c r="B848" s="1">
        <v>363.7</v>
      </c>
      <c r="C848" s="1">
        <v>340.4</v>
      </c>
      <c r="D848" s="1">
        <v>23.4</v>
      </c>
      <c r="E848" s="1" t="str">
        <f t="shared" si="13"/>
        <v>2019/2020</v>
      </c>
    </row>
    <row r="849" spans="1:5" x14ac:dyDescent="0.25">
      <c r="A849" s="68">
        <v>43858</v>
      </c>
      <c r="B849" s="1">
        <v>365.2</v>
      </c>
      <c r="C849" s="1">
        <v>339.5</v>
      </c>
      <c r="D849" s="1">
        <v>25.7</v>
      </c>
      <c r="E849" s="1" t="str">
        <f t="shared" si="13"/>
        <v>2019/2020</v>
      </c>
    </row>
    <row r="850" spans="1:5" x14ac:dyDescent="0.25">
      <c r="A850" s="68">
        <v>43859</v>
      </c>
      <c r="B850" s="1">
        <v>363.6</v>
      </c>
      <c r="C850" s="1">
        <v>341.7</v>
      </c>
      <c r="D850" s="1">
        <v>21.9</v>
      </c>
      <c r="E850" s="1" t="str">
        <f t="shared" si="13"/>
        <v>2019/2020</v>
      </c>
    </row>
    <row r="851" spans="1:5" x14ac:dyDescent="0.25">
      <c r="A851" s="68">
        <v>43860</v>
      </c>
      <c r="B851" s="1">
        <v>362.1</v>
      </c>
      <c r="C851" s="1">
        <v>344.5</v>
      </c>
      <c r="D851" s="1">
        <v>17.5</v>
      </c>
      <c r="E851" s="1" t="str">
        <f t="shared" si="13"/>
        <v>2019/2020</v>
      </c>
    </row>
    <row r="852" spans="1:5" x14ac:dyDescent="0.25">
      <c r="A852" s="68">
        <v>43861</v>
      </c>
      <c r="B852" s="1">
        <v>361.8</v>
      </c>
      <c r="C852" s="1">
        <v>342.3</v>
      </c>
      <c r="D852" s="1">
        <v>19.5</v>
      </c>
      <c r="E852" s="1" t="str">
        <f t="shared" si="13"/>
        <v>2019/2020</v>
      </c>
    </row>
    <row r="853" spans="1:5" x14ac:dyDescent="0.25">
      <c r="A853" s="68">
        <v>43862</v>
      </c>
      <c r="B853" s="1">
        <v>362</v>
      </c>
      <c r="C853" s="1">
        <v>346.6</v>
      </c>
      <c r="D853" s="1">
        <v>15.4</v>
      </c>
      <c r="E853" s="1" t="str">
        <f t="shared" si="13"/>
        <v>2019/2020</v>
      </c>
    </row>
    <row r="854" spans="1:5" x14ac:dyDescent="0.25">
      <c r="A854" s="68">
        <v>43863</v>
      </c>
      <c r="B854" s="1">
        <v>363.2</v>
      </c>
      <c r="C854" s="1">
        <v>348</v>
      </c>
      <c r="D854" s="1">
        <v>15.2</v>
      </c>
      <c r="E854" s="1" t="str">
        <f t="shared" si="13"/>
        <v>2019/2020</v>
      </c>
    </row>
    <row r="855" spans="1:5" x14ac:dyDescent="0.25">
      <c r="A855" s="68">
        <v>43864</v>
      </c>
      <c r="B855" s="1">
        <v>360.6</v>
      </c>
      <c r="C855" s="1">
        <v>342.3</v>
      </c>
      <c r="D855" s="1">
        <v>18.3</v>
      </c>
      <c r="E855" s="1" t="str">
        <f t="shared" si="13"/>
        <v>2019/2020</v>
      </c>
    </row>
    <row r="856" spans="1:5" x14ac:dyDescent="0.25">
      <c r="A856" s="68">
        <v>43865</v>
      </c>
      <c r="B856" s="1">
        <v>361.5</v>
      </c>
      <c r="C856" s="1">
        <v>342.1</v>
      </c>
      <c r="D856" s="1">
        <v>19.399999999999999</v>
      </c>
      <c r="E856" s="1" t="str">
        <f t="shared" si="13"/>
        <v>2019/2020</v>
      </c>
    </row>
    <row r="857" spans="1:5" x14ac:dyDescent="0.25">
      <c r="A857" s="68">
        <v>43866</v>
      </c>
      <c r="B857" s="1">
        <v>360.3</v>
      </c>
      <c r="C857" s="1">
        <v>345.3</v>
      </c>
      <c r="D857" s="1">
        <v>14.9</v>
      </c>
      <c r="E857" s="1" t="str">
        <f t="shared" si="13"/>
        <v>2019/2020</v>
      </c>
    </row>
    <row r="858" spans="1:5" x14ac:dyDescent="0.25">
      <c r="A858" s="68">
        <v>43867</v>
      </c>
      <c r="B858" s="1">
        <v>360.6</v>
      </c>
      <c r="C858" s="1">
        <v>343.6</v>
      </c>
      <c r="D858" s="1">
        <v>17</v>
      </c>
      <c r="E858" s="1" t="str">
        <f t="shared" si="13"/>
        <v>2019/2020</v>
      </c>
    </row>
    <row r="859" spans="1:5" x14ac:dyDescent="0.25">
      <c r="A859" s="68">
        <v>43868</v>
      </c>
      <c r="B859" s="1">
        <v>361.8</v>
      </c>
      <c r="C859" s="1">
        <v>345.8</v>
      </c>
      <c r="D859" s="1">
        <v>16</v>
      </c>
      <c r="E859" s="1" t="str">
        <f t="shared" si="13"/>
        <v>2019/2020</v>
      </c>
    </row>
    <row r="860" spans="1:5" x14ac:dyDescent="0.25">
      <c r="A860" s="68">
        <v>43869</v>
      </c>
      <c r="B860" s="1">
        <v>364.1</v>
      </c>
      <c r="C860" s="1">
        <v>352.1</v>
      </c>
      <c r="D860" s="1">
        <v>12</v>
      </c>
      <c r="E860" s="1" t="str">
        <f t="shared" si="13"/>
        <v>2019/2020</v>
      </c>
    </row>
    <row r="861" spans="1:5" x14ac:dyDescent="0.25">
      <c r="A861" s="68">
        <v>43870</v>
      </c>
      <c r="B861" s="1">
        <v>364.8</v>
      </c>
      <c r="C861" s="1">
        <v>344.9</v>
      </c>
      <c r="D861" s="1">
        <v>19.899999999999999</v>
      </c>
      <c r="E861" s="1" t="str">
        <f t="shared" si="13"/>
        <v>2019/2020</v>
      </c>
    </row>
    <row r="862" spans="1:5" x14ac:dyDescent="0.25">
      <c r="A862" s="68">
        <v>43871</v>
      </c>
      <c r="B862" s="1">
        <v>361.5</v>
      </c>
      <c r="C862" s="1">
        <v>338.3</v>
      </c>
      <c r="D862" s="1">
        <v>23.1</v>
      </c>
      <c r="E862" s="1" t="str">
        <f t="shared" si="13"/>
        <v>2019/2020</v>
      </c>
    </row>
    <row r="863" spans="1:5" x14ac:dyDescent="0.25">
      <c r="A863" s="68">
        <v>43872</v>
      </c>
      <c r="B863" s="1">
        <v>359.8</v>
      </c>
      <c r="C863" s="1">
        <v>339.4</v>
      </c>
      <c r="D863" s="1">
        <v>20.399999999999999</v>
      </c>
      <c r="E863" s="1" t="str">
        <f t="shared" si="13"/>
        <v>2019/2020</v>
      </c>
    </row>
    <row r="864" spans="1:5" x14ac:dyDescent="0.25">
      <c r="A864" s="68">
        <v>43873</v>
      </c>
      <c r="B864" s="1">
        <v>359.7</v>
      </c>
      <c r="C864" s="1">
        <v>340.2</v>
      </c>
      <c r="D864" s="1">
        <v>19.5</v>
      </c>
      <c r="E864" s="1" t="str">
        <f t="shared" si="13"/>
        <v>2019/2020</v>
      </c>
    </row>
    <row r="865" spans="1:5" x14ac:dyDescent="0.25">
      <c r="A865" s="68">
        <v>43874</v>
      </c>
      <c r="B865" s="1">
        <v>361.6</v>
      </c>
      <c r="C865" s="1">
        <v>347.4</v>
      </c>
      <c r="D865" s="1">
        <v>14.2</v>
      </c>
      <c r="E865" s="1" t="str">
        <f t="shared" si="13"/>
        <v>2019/2020</v>
      </c>
    </row>
    <row r="866" spans="1:5" x14ac:dyDescent="0.25">
      <c r="A866" s="68">
        <v>43875</v>
      </c>
      <c r="B866" s="1">
        <v>360</v>
      </c>
      <c r="C866" s="1">
        <v>334.3</v>
      </c>
      <c r="D866" s="1">
        <v>25.7</v>
      </c>
      <c r="E866" s="1" t="str">
        <f t="shared" si="13"/>
        <v>2019/2020</v>
      </c>
    </row>
    <row r="867" spans="1:5" x14ac:dyDescent="0.25">
      <c r="A867" s="68">
        <v>43876</v>
      </c>
      <c r="B867" s="1">
        <v>358.8</v>
      </c>
      <c r="C867" s="1">
        <v>341.8</v>
      </c>
      <c r="D867" s="1">
        <v>17</v>
      </c>
      <c r="E867" s="1" t="str">
        <f t="shared" si="13"/>
        <v>2019/2020</v>
      </c>
    </row>
    <row r="868" spans="1:5" x14ac:dyDescent="0.25">
      <c r="A868" s="68">
        <v>43877</v>
      </c>
      <c r="B868" s="1">
        <v>359.6</v>
      </c>
      <c r="C868" s="1">
        <v>345.9</v>
      </c>
      <c r="D868" s="1">
        <v>13.7</v>
      </c>
      <c r="E868" s="1" t="str">
        <f t="shared" si="13"/>
        <v>2019/2020</v>
      </c>
    </row>
    <row r="869" spans="1:5" x14ac:dyDescent="0.25">
      <c r="A869" s="68">
        <v>43878</v>
      </c>
      <c r="B869" s="1">
        <v>356.1</v>
      </c>
      <c r="C869" s="1">
        <v>337.4</v>
      </c>
      <c r="D869" s="1">
        <v>18.7</v>
      </c>
      <c r="E869" s="1" t="str">
        <f t="shared" si="13"/>
        <v>2019/2020</v>
      </c>
    </row>
    <row r="870" spans="1:5" x14ac:dyDescent="0.25">
      <c r="A870" s="68">
        <v>43879</v>
      </c>
      <c r="B870" s="1">
        <v>354.8</v>
      </c>
      <c r="C870" s="1">
        <v>338</v>
      </c>
      <c r="D870" s="1">
        <v>16.8</v>
      </c>
      <c r="E870" s="1" t="str">
        <f t="shared" si="13"/>
        <v>2019/2020</v>
      </c>
    </row>
    <row r="871" spans="1:5" x14ac:dyDescent="0.25">
      <c r="A871" s="68">
        <v>43880</v>
      </c>
      <c r="B871" s="1">
        <v>355.2</v>
      </c>
      <c r="C871" s="1">
        <v>325.5</v>
      </c>
      <c r="D871" s="1">
        <v>29.7</v>
      </c>
      <c r="E871" s="1" t="str">
        <f t="shared" si="13"/>
        <v>2019/2020</v>
      </c>
    </row>
    <row r="872" spans="1:5" x14ac:dyDescent="0.25">
      <c r="A872" s="68">
        <v>43881</v>
      </c>
      <c r="B872" s="1">
        <v>356.3</v>
      </c>
      <c r="C872" s="1">
        <v>341.6</v>
      </c>
      <c r="D872" s="1">
        <v>14.7</v>
      </c>
      <c r="E872" s="1" t="str">
        <f t="shared" si="13"/>
        <v>2019/2020</v>
      </c>
    </row>
    <row r="873" spans="1:5" x14ac:dyDescent="0.25">
      <c r="A873" s="68">
        <v>43882</v>
      </c>
      <c r="B873" s="1">
        <v>357.2</v>
      </c>
      <c r="C873" s="1">
        <v>328.9</v>
      </c>
      <c r="D873" s="1">
        <v>28.2</v>
      </c>
      <c r="E873" s="1" t="str">
        <f t="shared" si="13"/>
        <v>2019/2020</v>
      </c>
    </row>
    <row r="874" spans="1:5" x14ac:dyDescent="0.25">
      <c r="A874" s="68">
        <v>43883</v>
      </c>
      <c r="B874" s="1">
        <v>354.8</v>
      </c>
      <c r="C874" s="1">
        <v>340.6</v>
      </c>
      <c r="D874" s="1">
        <v>14.2</v>
      </c>
      <c r="E874" s="1" t="str">
        <f t="shared" si="13"/>
        <v>2019/2020</v>
      </c>
    </row>
    <row r="875" spans="1:5" x14ac:dyDescent="0.25">
      <c r="A875" s="68">
        <v>43884</v>
      </c>
      <c r="B875" s="1">
        <v>355</v>
      </c>
      <c r="C875" s="1">
        <v>345.8</v>
      </c>
      <c r="D875" s="1">
        <v>9.1999999999999993</v>
      </c>
      <c r="E875" s="1" t="str">
        <f t="shared" si="13"/>
        <v>2019/2020</v>
      </c>
    </row>
    <row r="876" spans="1:5" x14ac:dyDescent="0.25">
      <c r="A876" s="68">
        <v>43885</v>
      </c>
      <c r="B876" s="1">
        <v>356.5</v>
      </c>
      <c r="C876" s="1">
        <v>330</v>
      </c>
      <c r="D876" s="1">
        <v>26.4</v>
      </c>
      <c r="E876" s="1" t="str">
        <f t="shared" si="13"/>
        <v>2019/2020</v>
      </c>
    </row>
    <row r="877" spans="1:5" x14ac:dyDescent="0.25">
      <c r="A877" s="68">
        <v>43886</v>
      </c>
      <c r="B877" s="1">
        <v>358.7</v>
      </c>
      <c r="C877" s="1">
        <v>337.6</v>
      </c>
      <c r="D877" s="1">
        <v>21.1</v>
      </c>
      <c r="E877" s="1" t="str">
        <f t="shared" si="13"/>
        <v>2019/2020</v>
      </c>
    </row>
    <row r="878" spans="1:5" x14ac:dyDescent="0.25">
      <c r="A878" s="68">
        <v>43887</v>
      </c>
      <c r="B878" s="1">
        <v>360.4</v>
      </c>
      <c r="C878" s="1">
        <v>342.1</v>
      </c>
      <c r="D878" s="1">
        <v>18.2</v>
      </c>
      <c r="E878" s="1" t="str">
        <f t="shared" si="13"/>
        <v>2019/2020</v>
      </c>
    </row>
    <row r="879" spans="1:5" x14ac:dyDescent="0.25">
      <c r="A879" s="68">
        <v>43888</v>
      </c>
      <c r="B879" s="1">
        <v>361.7</v>
      </c>
      <c r="C879" s="1">
        <v>339.5</v>
      </c>
      <c r="D879" s="1">
        <v>22.2</v>
      </c>
      <c r="E879" s="1" t="str">
        <f t="shared" si="13"/>
        <v>2019/2020</v>
      </c>
    </row>
    <row r="880" spans="1:5" x14ac:dyDescent="0.25">
      <c r="A880" s="68">
        <v>43889</v>
      </c>
      <c r="B880" s="1">
        <v>362.2</v>
      </c>
      <c r="C880" s="1">
        <v>333.5</v>
      </c>
      <c r="D880" s="1">
        <v>28.7</v>
      </c>
      <c r="E880" s="1" t="str">
        <f t="shared" si="13"/>
        <v>2019/2020</v>
      </c>
    </row>
    <row r="881" spans="1:5" x14ac:dyDescent="0.25">
      <c r="A881" s="68">
        <v>43890</v>
      </c>
      <c r="B881" s="1">
        <v>364.1</v>
      </c>
      <c r="C881" s="1">
        <v>356</v>
      </c>
      <c r="D881" s="1">
        <v>8.1</v>
      </c>
      <c r="E881" s="1" t="str">
        <f t="shared" si="13"/>
        <v>2019/2020</v>
      </c>
    </row>
    <row r="882" spans="1:5" x14ac:dyDescent="0.25">
      <c r="A882" s="68">
        <v>43891</v>
      </c>
      <c r="B882" s="1">
        <v>365.5</v>
      </c>
      <c r="C882" s="1">
        <v>351.9</v>
      </c>
      <c r="D882" s="1">
        <v>13.7</v>
      </c>
      <c r="E882" s="1" t="str">
        <f t="shared" si="13"/>
        <v>2019/2020</v>
      </c>
    </row>
    <row r="883" spans="1:5" x14ac:dyDescent="0.25">
      <c r="A883" s="68">
        <v>43892</v>
      </c>
      <c r="B883" s="1">
        <v>366</v>
      </c>
      <c r="C883" s="1">
        <v>347.2</v>
      </c>
      <c r="D883" s="1">
        <v>18.8</v>
      </c>
      <c r="E883" s="1" t="str">
        <f t="shared" si="13"/>
        <v>2019/2020</v>
      </c>
    </row>
    <row r="884" spans="1:5" x14ac:dyDescent="0.25">
      <c r="A884" s="68">
        <v>43893</v>
      </c>
      <c r="B884" s="1">
        <v>366.4</v>
      </c>
      <c r="C884" s="1">
        <v>348.2</v>
      </c>
      <c r="D884" s="1">
        <v>18.2</v>
      </c>
      <c r="E884" s="1" t="str">
        <f t="shared" si="13"/>
        <v>2019/2020</v>
      </c>
    </row>
    <row r="885" spans="1:5" x14ac:dyDescent="0.25">
      <c r="A885" s="68">
        <v>43894</v>
      </c>
      <c r="B885" s="1">
        <v>362.6</v>
      </c>
      <c r="C885" s="1">
        <v>347.8</v>
      </c>
      <c r="D885" s="1">
        <v>14.7</v>
      </c>
      <c r="E885" s="1" t="str">
        <f t="shared" si="13"/>
        <v>2019/2020</v>
      </c>
    </row>
    <row r="886" spans="1:5" x14ac:dyDescent="0.25">
      <c r="A886" s="68">
        <v>43895</v>
      </c>
      <c r="B886" s="1">
        <v>363.4</v>
      </c>
      <c r="C886" s="1">
        <v>346.6</v>
      </c>
      <c r="D886" s="1">
        <v>16.8</v>
      </c>
      <c r="E886" s="1" t="str">
        <f t="shared" si="13"/>
        <v>2019/2020</v>
      </c>
    </row>
    <row r="887" spans="1:5" x14ac:dyDescent="0.25">
      <c r="A887" s="68">
        <v>43896</v>
      </c>
      <c r="B887" s="1">
        <v>364.8</v>
      </c>
      <c r="C887" s="1">
        <v>353.2</v>
      </c>
      <c r="D887" s="1">
        <v>11.6</v>
      </c>
      <c r="E887" s="1" t="str">
        <f t="shared" si="13"/>
        <v>2019/2020</v>
      </c>
    </row>
    <row r="888" spans="1:5" x14ac:dyDescent="0.25">
      <c r="A888" s="68">
        <v>43897</v>
      </c>
      <c r="B888" s="1">
        <v>367</v>
      </c>
      <c r="C888" s="1">
        <v>350.1</v>
      </c>
      <c r="D888" s="1">
        <v>16.899999999999999</v>
      </c>
      <c r="E888" s="1" t="str">
        <f t="shared" si="13"/>
        <v>2019/2020</v>
      </c>
    </row>
    <row r="889" spans="1:5" x14ac:dyDescent="0.25">
      <c r="A889" s="68">
        <v>43898</v>
      </c>
      <c r="B889" s="1">
        <v>368.7</v>
      </c>
      <c r="C889" s="1">
        <v>361.8</v>
      </c>
      <c r="D889" s="1">
        <v>6.9</v>
      </c>
      <c r="E889" s="1" t="str">
        <f t="shared" si="13"/>
        <v>2019/2020</v>
      </c>
    </row>
    <row r="890" spans="1:5" x14ac:dyDescent="0.25">
      <c r="A890" s="68">
        <v>43899</v>
      </c>
      <c r="B890" s="1">
        <v>362.2</v>
      </c>
      <c r="C890" s="1">
        <v>342.6</v>
      </c>
      <c r="D890" s="1">
        <v>19.600000000000001</v>
      </c>
      <c r="E890" s="1" t="str">
        <f t="shared" si="13"/>
        <v>2019/2020</v>
      </c>
    </row>
    <row r="891" spans="1:5" x14ac:dyDescent="0.25">
      <c r="A891" s="68">
        <v>43900</v>
      </c>
      <c r="B891" s="1">
        <v>360.2</v>
      </c>
      <c r="C891" s="1">
        <v>346.7</v>
      </c>
      <c r="D891" s="1">
        <v>13.5</v>
      </c>
      <c r="E891" s="1" t="str">
        <f t="shared" si="13"/>
        <v>2019/2020</v>
      </c>
    </row>
    <row r="892" spans="1:5" x14ac:dyDescent="0.25">
      <c r="A892" s="68">
        <v>43901</v>
      </c>
      <c r="B892" s="1">
        <v>360.2</v>
      </c>
      <c r="C892" s="1">
        <v>345.9</v>
      </c>
      <c r="D892" s="1">
        <v>14.3</v>
      </c>
      <c r="E892" s="1" t="str">
        <f t="shared" si="13"/>
        <v>2019/2020</v>
      </c>
    </row>
    <row r="893" spans="1:5" x14ac:dyDescent="0.25">
      <c r="A893" s="68">
        <v>43902</v>
      </c>
      <c r="B893" s="1">
        <v>361.3</v>
      </c>
      <c r="C893" s="1">
        <v>354</v>
      </c>
      <c r="D893" s="1">
        <v>7.3</v>
      </c>
      <c r="E893" s="1" t="str">
        <f t="shared" si="13"/>
        <v>2019/2020</v>
      </c>
    </row>
    <row r="894" spans="1:5" x14ac:dyDescent="0.25">
      <c r="A894" s="68">
        <v>43903</v>
      </c>
      <c r="B894" s="1">
        <v>357.8</v>
      </c>
      <c r="C894" s="1">
        <v>343.2</v>
      </c>
      <c r="D894" s="1">
        <v>14.6</v>
      </c>
      <c r="E894" s="1" t="str">
        <f t="shared" si="13"/>
        <v>2019/2020</v>
      </c>
    </row>
    <row r="895" spans="1:5" x14ac:dyDescent="0.25">
      <c r="A895" s="68">
        <v>43904</v>
      </c>
      <c r="B895" s="1">
        <v>358.1</v>
      </c>
      <c r="C895" s="1">
        <v>350.8</v>
      </c>
      <c r="D895" s="1">
        <v>7.3</v>
      </c>
      <c r="E895" s="1" t="str">
        <f t="shared" si="13"/>
        <v>2019/2020</v>
      </c>
    </row>
    <row r="896" spans="1:5" x14ac:dyDescent="0.25">
      <c r="A896" s="68">
        <v>43905</v>
      </c>
      <c r="B896" s="1">
        <v>358.1</v>
      </c>
      <c r="C896" s="1">
        <v>353.3</v>
      </c>
      <c r="D896" s="1">
        <v>4.8</v>
      </c>
      <c r="E896" s="1" t="str">
        <f t="shared" si="13"/>
        <v>2019/2020</v>
      </c>
    </row>
    <row r="897" spans="1:5" x14ac:dyDescent="0.25">
      <c r="A897" s="68">
        <v>43906</v>
      </c>
      <c r="B897" s="1">
        <v>356.9</v>
      </c>
      <c r="C897" s="1">
        <v>347.8</v>
      </c>
      <c r="D897" s="1">
        <v>9.1</v>
      </c>
      <c r="E897" s="1" t="str">
        <f t="shared" si="13"/>
        <v>2019/2020</v>
      </c>
    </row>
    <row r="898" spans="1:5" x14ac:dyDescent="0.25">
      <c r="A898" s="68">
        <v>43907</v>
      </c>
      <c r="B898" s="1">
        <v>359.6</v>
      </c>
      <c r="C898" s="1">
        <v>339.4</v>
      </c>
      <c r="D898" s="1">
        <v>20.2</v>
      </c>
      <c r="E898" s="1" t="str">
        <f t="shared" si="13"/>
        <v>2019/2020</v>
      </c>
    </row>
    <row r="899" spans="1:5" x14ac:dyDescent="0.25">
      <c r="A899" s="68">
        <v>43908</v>
      </c>
      <c r="B899" s="1">
        <v>361.5</v>
      </c>
      <c r="C899" s="1">
        <v>340.7</v>
      </c>
      <c r="D899" s="1">
        <v>20.7</v>
      </c>
      <c r="E899" s="1" t="str">
        <f t="shared" ref="E899:E962" si="14">IF(MONTH(A899)&gt;=10, YEAR(A899)&amp;"/"&amp;YEAR(A899)+1, YEAR(A899)-1&amp;"/"&amp;YEAR(A899))</f>
        <v>2019/2020</v>
      </c>
    </row>
    <row r="900" spans="1:5" x14ac:dyDescent="0.25">
      <c r="A900" s="68">
        <v>43909</v>
      </c>
      <c r="B900" s="1">
        <v>362.3</v>
      </c>
      <c r="C900" s="1">
        <v>346.2</v>
      </c>
      <c r="D900" s="1">
        <v>16.2</v>
      </c>
      <c r="E900" s="1" t="str">
        <f t="shared" si="14"/>
        <v>2019/2020</v>
      </c>
    </row>
    <row r="901" spans="1:5" x14ac:dyDescent="0.25">
      <c r="A901" s="68">
        <v>43910</v>
      </c>
      <c r="B901" s="1">
        <v>363.7</v>
      </c>
      <c r="C901" s="1">
        <v>349.8</v>
      </c>
      <c r="D901" s="1">
        <v>13.9</v>
      </c>
      <c r="E901" s="1" t="str">
        <f t="shared" si="14"/>
        <v>2019/2020</v>
      </c>
    </row>
    <row r="902" spans="1:5" x14ac:dyDescent="0.25">
      <c r="A902" s="68">
        <v>43911</v>
      </c>
      <c r="B902" s="1">
        <v>360.3</v>
      </c>
      <c r="C902" s="1">
        <v>349.7</v>
      </c>
      <c r="D902" s="1">
        <v>10.5</v>
      </c>
      <c r="E902" s="1" t="str">
        <f t="shared" si="14"/>
        <v>2019/2020</v>
      </c>
    </row>
    <row r="903" spans="1:5" x14ac:dyDescent="0.25">
      <c r="A903" s="68">
        <v>43912</v>
      </c>
      <c r="B903" s="1">
        <v>362.6</v>
      </c>
      <c r="C903" s="1">
        <v>347.4</v>
      </c>
      <c r="D903" s="1">
        <v>15.2</v>
      </c>
      <c r="E903" s="1" t="str">
        <f t="shared" si="14"/>
        <v>2019/2020</v>
      </c>
    </row>
    <row r="904" spans="1:5" x14ac:dyDescent="0.25">
      <c r="A904" s="68">
        <v>43913</v>
      </c>
      <c r="B904" s="1">
        <v>364</v>
      </c>
      <c r="C904" s="1">
        <v>356.9</v>
      </c>
      <c r="D904" s="1">
        <v>7.2</v>
      </c>
      <c r="E904" s="1" t="str">
        <f t="shared" si="14"/>
        <v>2019/2020</v>
      </c>
    </row>
    <row r="905" spans="1:5" x14ac:dyDescent="0.25">
      <c r="A905" s="68">
        <v>43914</v>
      </c>
      <c r="B905" s="1">
        <v>366.6</v>
      </c>
      <c r="C905" s="1">
        <v>362.2</v>
      </c>
      <c r="D905" s="1">
        <v>4.4000000000000004</v>
      </c>
      <c r="E905" s="1" t="str">
        <f t="shared" si="14"/>
        <v>2019/2020</v>
      </c>
    </row>
    <row r="906" spans="1:5" x14ac:dyDescent="0.25">
      <c r="A906" s="68">
        <v>43915</v>
      </c>
      <c r="B906" s="1">
        <v>368.9</v>
      </c>
      <c r="C906" s="1">
        <v>364.8</v>
      </c>
      <c r="D906" s="1">
        <v>4.0999999999999996</v>
      </c>
      <c r="E906" s="1" t="str">
        <f t="shared" si="14"/>
        <v>2019/2020</v>
      </c>
    </row>
    <row r="907" spans="1:5" x14ac:dyDescent="0.25">
      <c r="A907" s="68">
        <v>43916</v>
      </c>
      <c r="B907" s="1">
        <v>367</v>
      </c>
      <c r="C907" s="1">
        <v>359.4</v>
      </c>
      <c r="D907" s="1">
        <v>7.7</v>
      </c>
      <c r="E907" s="1" t="str">
        <f t="shared" si="14"/>
        <v>2019/2020</v>
      </c>
    </row>
    <row r="908" spans="1:5" x14ac:dyDescent="0.25">
      <c r="A908" s="68">
        <v>43917</v>
      </c>
      <c r="B908" s="1">
        <v>364.7</v>
      </c>
      <c r="C908" s="1">
        <v>347.5</v>
      </c>
      <c r="D908" s="1">
        <v>17.2</v>
      </c>
      <c r="E908" s="1" t="str">
        <f t="shared" si="14"/>
        <v>2019/2020</v>
      </c>
    </row>
    <row r="909" spans="1:5" x14ac:dyDescent="0.25">
      <c r="A909" s="68">
        <v>43918</v>
      </c>
      <c r="B909" s="1">
        <v>364.4</v>
      </c>
      <c r="C909" s="1">
        <v>356.5</v>
      </c>
      <c r="D909" s="1">
        <v>7.9</v>
      </c>
      <c r="E909" s="1" t="str">
        <f t="shared" si="14"/>
        <v>2019/2020</v>
      </c>
    </row>
    <row r="910" spans="1:5" x14ac:dyDescent="0.25">
      <c r="A910" s="68">
        <v>43919</v>
      </c>
      <c r="B910" s="1">
        <v>357.1</v>
      </c>
      <c r="C910" s="1">
        <v>341</v>
      </c>
      <c r="D910" s="1">
        <v>16.100000000000001</v>
      </c>
      <c r="E910" s="1" t="str">
        <f t="shared" si="14"/>
        <v>2019/2020</v>
      </c>
    </row>
    <row r="911" spans="1:5" x14ac:dyDescent="0.25">
      <c r="A911" s="68">
        <v>43920</v>
      </c>
      <c r="B911" s="1">
        <v>358.8</v>
      </c>
      <c r="C911" s="1">
        <v>340.1</v>
      </c>
      <c r="D911" s="1">
        <v>18.7</v>
      </c>
      <c r="E911" s="1" t="str">
        <f t="shared" si="14"/>
        <v>2019/2020</v>
      </c>
    </row>
    <row r="912" spans="1:5" x14ac:dyDescent="0.25">
      <c r="A912" s="68">
        <v>43921</v>
      </c>
      <c r="B912" s="1">
        <v>360.9</v>
      </c>
      <c r="C912" s="1">
        <v>354.7</v>
      </c>
      <c r="D912" s="1">
        <v>6.2</v>
      </c>
      <c r="E912" s="1" t="str">
        <f t="shared" si="14"/>
        <v>2019/2020</v>
      </c>
    </row>
    <row r="913" spans="1:5" x14ac:dyDescent="0.25">
      <c r="A913" s="68">
        <v>44105</v>
      </c>
      <c r="B913" s="1">
        <v>343</v>
      </c>
      <c r="C913" s="1">
        <v>337.8</v>
      </c>
      <c r="D913" s="1">
        <v>5.3</v>
      </c>
      <c r="E913" s="1" t="str">
        <f t="shared" si="14"/>
        <v>2020/2021</v>
      </c>
    </row>
    <row r="914" spans="1:5" x14ac:dyDescent="0.25">
      <c r="A914" s="68">
        <v>44106</v>
      </c>
      <c r="B914" s="1">
        <v>343.5</v>
      </c>
      <c r="C914" s="1">
        <v>328.1</v>
      </c>
      <c r="D914" s="1">
        <v>15.5</v>
      </c>
      <c r="E914" s="1" t="str">
        <f t="shared" si="14"/>
        <v>2020/2021</v>
      </c>
    </row>
    <row r="915" spans="1:5" x14ac:dyDescent="0.25">
      <c r="A915" s="68">
        <v>44107</v>
      </c>
      <c r="B915" s="1">
        <v>342</v>
      </c>
      <c r="C915" s="1">
        <v>322.3</v>
      </c>
      <c r="D915" s="1">
        <v>19.7</v>
      </c>
      <c r="E915" s="1" t="str">
        <f t="shared" si="14"/>
        <v>2020/2021</v>
      </c>
    </row>
    <row r="916" spans="1:5" x14ac:dyDescent="0.25">
      <c r="A916" s="68">
        <v>44108</v>
      </c>
      <c r="B916" s="1">
        <v>342.5</v>
      </c>
      <c r="C916" s="1">
        <v>330.5</v>
      </c>
      <c r="D916" s="1">
        <v>12</v>
      </c>
      <c r="E916" s="1" t="str">
        <f t="shared" si="14"/>
        <v>2020/2021</v>
      </c>
    </row>
    <row r="917" spans="1:5" x14ac:dyDescent="0.25">
      <c r="A917" s="68">
        <v>44109</v>
      </c>
      <c r="B917" s="1">
        <v>343</v>
      </c>
      <c r="C917" s="1">
        <v>326.39999999999998</v>
      </c>
      <c r="D917" s="1">
        <v>16.7</v>
      </c>
      <c r="E917" s="1" t="str">
        <f t="shared" si="14"/>
        <v>2020/2021</v>
      </c>
    </row>
    <row r="918" spans="1:5" x14ac:dyDescent="0.25">
      <c r="A918" s="68">
        <v>44110</v>
      </c>
      <c r="B918" s="1">
        <v>345.6</v>
      </c>
      <c r="C918" s="1">
        <v>336.7</v>
      </c>
      <c r="D918" s="1">
        <v>8.9</v>
      </c>
      <c r="E918" s="1" t="str">
        <f t="shared" si="14"/>
        <v>2020/2021</v>
      </c>
    </row>
    <row r="919" spans="1:5" x14ac:dyDescent="0.25">
      <c r="A919" s="68">
        <v>44111</v>
      </c>
      <c r="B919" s="1">
        <v>344.6</v>
      </c>
      <c r="C919" s="1">
        <v>333.3</v>
      </c>
      <c r="D919" s="1">
        <v>11.3</v>
      </c>
      <c r="E919" s="1" t="str">
        <f t="shared" si="14"/>
        <v>2020/2021</v>
      </c>
    </row>
    <row r="920" spans="1:5" x14ac:dyDescent="0.25">
      <c r="A920" s="68">
        <v>44112</v>
      </c>
      <c r="B920" s="1">
        <v>347.8</v>
      </c>
      <c r="C920" s="1">
        <v>325.89999999999998</v>
      </c>
      <c r="D920" s="1">
        <v>21.9</v>
      </c>
      <c r="E920" s="1" t="str">
        <f t="shared" si="14"/>
        <v>2020/2021</v>
      </c>
    </row>
    <row r="921" spans="1:5" x14ac:dyDescent="0.25">
      <c r="A921" s="68">
        <v>44113</v>
      </c>
      <c r="B921" s="1">
        <v>342</v>
      </c>
      <c r="C921" s="1">
        <v>331.5</v>
      </c>
      <c r="D921" s="1">
        <v>10.5</v>
      </c>
      <c r="E921" s="1" t="str">
        <f t="shared" si="14"/>
        <v>2020/2021</v>
      </c>
    </row>
    <row r="922" spans="1:5" x14ac:dyDescent="0.25">
      <c r="A922" s="68">
        <v>44114</v>
      </c>
      <c r="B922" s="1">
        <v>345.6</v>
      </c>
      <c r="C922" s="1">
        <v>330.1</v>
      </c>
      <c r="D922" s="1">
        <v>15.5</v>
      </c>
      <c r="E922" s="1" t="str">
        <f t="shared" si="14"/>
        <v>2020/2021</v>
      </c>
    </row>
    <row r="923" spans="1:5" x14ac:dyDescent="0.25">
      <c r="A923" s="68">
        <v>44115</v>
      </c>
      <c r="B923" s="1">
        <v>342</v>
      </c>
      <c r="C923" s="1">
        <v>336.9</v>
      </c>
      <c r="D923" s="1">
        <v>5</v>
      </c>
      <c r="E923" s="1" t="str">
        <f t="shared" si="14"/>
        <v>2020/2021</v>
      </c>
    </row>
    <row r="924" spans="1:5" x14ac:dyDescent="0.25">
      <c r="A924" s="68">
        <v>44116</v>
      </c>
      <c r="B924" s="1">
        <v>341.4</v>
      </c>
      <c r="C924" s="1">
        <v>325.7</v>
      </c>
      <c r="D924" s="1">
        <v>15.7</v>
      </c>
      <c r="E924" s="1" t="str">
        <f t="shared" si="14"/>
        <v>2020/2021</v>
      </c>
    </row>
    <row r="925" spans="1:5" x14ac:dyDescent="0.25">
      <c r="A925" s="68">
        <v>44117</v>
      </c>
      <c r="B925" s="1">
        <v>341.7</v>
      </c>
      <c r="C925" s="1">
        <v>320.5</v>
      </c>
      <c r="D925" s="1">
        <v>21.3</v>
      </c>
      <c r="E925" s="1" t="str">
        <f t="shared" si="14"/>
        <v>2020/2021</v>
      </c>
    </row>
    <row r="926" spans="1:5" x14ac:dyDescent="0.25">
      <c r="A926" s="68">
        <v>44118</v>
      </c>
      <c r="B926" s="1">
        <v>344.2</v>
      </c>
      <c r="C926" s="1">
        <v>332.3</v>
      </c>
      <c r="D926" s="1">
        <v>12</v>
      </c>
      <c r="E926" s="1" t="str">
        <f t="shared" si="14"/>
        <v>2020/2021</v>
      </c>
    </row>
    <row r="927" spans="1:5" x14ac:dyDescent="0.25">
      <c r="A927" s="68">
        <v>44119</v>
      </c>
      <c r="B927" s="1">
        <v>344.1</v>
      </c>
      <c r="C927" s="1">
        <v>321.3</v>
      </c>
      <c r="D927" s="1">
        <v>22.8</v>
      </c>
      <c r="E927" s="1" t="str">
        <f t="shared" si="14"/>
        <v>2020/2021</v>
      </c>
    </row>
    <row r="928" spans="1:5" x14ac:dyDescent="0.25">
      <c r="A928" s="68">
        <v>44120</v>
      </c>
      <c r="B928" s="1">
        <v>344.9</v>
      </c>
      <c r="C928" s="1">
        <v>329.4</v>
      </c>
      <c r="D928" s="1">
        <v>15.5</v>
      </c>
      <c r="E928" s="1" t="str">
        <f t="shared" si="14"/>
        <v>2020/2021</v>
      </c>
    </row>
    <row r="929" spans="1:5" x14ac:dyDescent="0.25">
      <c r="A929" s="68">
        <v>44121</v>
      </c>
      <c r="B929" s="1">
        <v>347.4</v>
      </c>
      <c r="C929" s="1">
        <v>336.6</v>
      </c>
      <c r="D929" s="1">
        <v>10.7</v>
      </c>
      <c r="E929" s="1" t="str">
        <f t="shared" si="14"/>
        <v>2020/2021</v>
      </c>
    </row>
    <row r="930" spans="1:5" x14ac:dyDescent="0.25">
      <c r="A930" s="68">
        <v>44122</v>
      </c>
      <c r="B930" s="1">
        <v>349.8</v>
      </c>
      <c r="C930" s="1">
        <v>333.4</v>
      </c>
      <c r="D930" s="1">
        <v>16.399999999999999</v>
      </c>
      <c r="E930" s="1" t="str">
        <f t="shared" si="14"/>
        <v>2020/2021</v>
      </c>
    </row>
    <row r="931" spans="1:5" x14ac:dyDescent="0.25">
      <c r="A931" s="68">
        <v>44123</v>
      </c>
      <c r="B931" s="1">
        <v>347.7</v>
      </c>
      <c r="C931" s="1">
        <v>337.9</v>
      </c>
      <c r="D931" s="1">
        <v>9.9</v>
      </c>
      <c r="E931" s="1" t="str">
        <f t="shared" si="14"/>
        <v>2020/2021</v>
      </c>
    </row>
    <row r="932" spans="1:5" x14ac:dyDescent="0.25">
      <c r="A932" s="68">
        <v>44124</v>
      </c>
      <c r="B932" s="1">
        <v>347.1</v>
      </c>
      <c r="C932" s="1">
        <v>341.1</v>
      </c>
      <c r="D932" s="1">
        <v>6</v>
      </c>
      <c r="E932" s="1" t="str">
        <f t="shared" si="14"/>
        <v>2020/2021</v>
      </c>
    </row>
    <row r="933" spans="1:5" x14ac:dyDescent="0.25">
      <c r="A933" s="68">
        <v>44125</v>
      </c>
      <c r="B933" s="1">
        <v>347.1</v>
      </c>
      <c r="C933" s="1">
        <v>327.60000000000002</v>
      </c>
      <c r="D933" s="1">
        <v>19.5</v>
      </c>
      <c r="E933" s="1" t="str">
        <f t="shared" si="14"/>
        <v>2020/2021</v>
      </c>
    </row>
    <row r="934" spans="1:5" x14ac:dyDescent="0.25">
      <c r="A934" s="68">
        <v>44126</v>
      </c>
      <c r="B934" s="1">
        <v>347.7</v>
      </c>
      <c r="C934" s="1">
        <v>337.9</v>
      </c>
      <c r="D934" s="1">
        <v>9.9</v>
      </c>
      <c r="E934" s="1" t="str">
        <f t="shared" si="14"/>
        <v>2020/2021</v>
      </c>
    </row>
    <row r="935" spans="1:5" x14ac:dyDescent="0.25">
      <c r="A935" s="68">
        <v>44127</v>
      </c>
      <c r="B935" s="1">
        <v>346.3</v>
      </c>
      <c r="C935" s="1">
        <v>332.4</v>
      </c>
      <c r="D935" s="1">
        <v>13.9</v>
      </c>
      <c r="E935" s="1" t="str">
        <f t="shared" si="14"/>
        <v>2020/2021</v>
      </c>
    </row>
    <row r="936" spans="1:5" x14ac:dyDescent="0.25">
      <c r="A936" s="68">
        <v>44128</v>
      </c>
      <c r="B936" s="1">
        <v>346.5</v>
      </c>
      <c r="C936" s="1">
        <v>323.3</v>
      </c>
      <c r="D936" s="1">
        <v>23.2</v>
      </c>
      <c r="E936" s="1" t="str">
        <f t="shared" si="14"/>
        <v>2020/2021</v>
      </c>
    </row>
    <row r="937" spans="1:5" x14ac:dyDescent="0.25">
      <c r="A937" s="68">
        <v>44129</v>
      </c>
      <c r="B937" s="1">
        <v>346</v>
      </c>
      <c r="C937" s="1">
        <v>331.8</v>
      </c>
      <c r="D937" s="1">
        <v>14.3</v>
      </c>
      <c r="E937" s="1" t="str">
        <f t="shared" si="14"/>
        <v>2020/2021</v>
      </c>
    </row>
    <row r="938" spans="1:5" x14ac:dyDescent="0.25">
      <c r="A938" s="68">
        <v>44130</v>
      </c>
      <c r="B938" s="1">
        <v>346.9</v>
      </c>
      <c r="C938" s="1">
        <v>338.1</v>
      </c>
      <c r="D938" s="1">
        <v>8.8000000000000007</v>
      </c>
      <c r="E938" s="1" t="str">
        <f t="shared" si="14"/>
        <v>2020/2021</v>
      </c>
    </row>
    <row r="939" spans="1:5" x14ac:dyDescent="0.25">
      <c r="A939" s="68">
        <v>44131</v>
      </c>
      <c r="B939" s="1">
        <v>347.5</v>
      </c>
      <c r="C939" s="1">
        <v>332.1</v>
      </c>
      <c r="D939" s="1">
        <v>15.4</v>
      </c>
      <c r="E939" s="1" t="str">
        <f t="shared" si="14"/>
        <v>2020/2021</v>
      </c>
    </row>
    <row r="940" spans="1:5" x14ac:dyDescent="0.25">
      <c r="A940" s="68">
        <v>44132</v>
      </c>
      <c r="B940" s="1">
        <v>347.6</v>
      </c>
      <c r="C940" s="1">
        <v>327.39999999999998</v>
      </c>
      <c r="D940" s="1">
        <v>20.2</v>
      </c>
      <c r="E940" s="1" t="str">
        <f t="shared" si="14"/>
        <v>2020/2021</v>
      </c>
    </row>
    <row r="941" spans="1:5" x14ac:dyDescent="0.25">
      <c r="A941" s="68">
        <v>44133</v>
      </c>
      <c r="B941" s="1">
        <v>345.8</v>
      </c>
      <c r="C941" s="1">
        <v>324.2</v>
      </c>
      <c r="D941" s="1">
        <v>21.6</v>
      </c>
      <c r="E941" s="1" t="str">
        <f t="shared" si="14"/>
        <v>2020/2021</v>
      </c>
    </row>
    <row r="942" spans="1:5" x14ac:dyDescent="0.25">
      <c r="A942" s="68">
        <v>44134</v>
      </c>
      <c r="B942" s="1">
        <v>347.7</v>
      </c>
      <c r="C942" s="1">
        <v>336</v>
      </c>
      <c r="D942" s="1">
        <v>11.7</v>
      </c>
      <c r="E942" s="1" t="str">
        <f t="shared" si="14"/>
        <v>2020/2021</v>
      </c>
    </row>
    <row r="943" spans="1:5" x14ac:dyDescent="0.25">
      <c r="A943" s="68">
        <v>44135</v>
      </c>
      <c r="B943" s="1">
        <v>348.3</v>
      </c>
      <c r="C943" s="1">
        <v>338.8</v>
      </c>
      <c r="D943" s="1">
        <v>9.6</v>
      </c>
      <c r="E943" s="1" t="str">
        <f t="shared" si="14"/>
        <v>2020/2021</v>
      </c>
    </row>
    <row r="944" spans="1:5" x14ac:dyDescent="0.25">
      <c r="A944" s="68">
        <v>44136</v>
      </c>
      <c r="B944" s="1">
        <v>350</v>
      </c>
      <c r="C944" s="1">
        <v>338.5</v>
      </c>
      <c r="D944" s="1">
        <v>11.5</v>
      </c>
      <c r="E944" s="1" t="str">
        <f t="shared" si="14"/>
        <v>2020/2021</v>
      </c>
    </row>
    <row r="945" spans="1:5" x14ac:dyDescent="0.25">
      <c r="A945" s="68">
        <v>44137</v>
      </c>
      <c r="B945" s="1">
        <v>358.5</v>
      </c>
      <c r="C945" s="1">
        <v>347.8</v>
      </c>
      <c r="D945" s="1">
        <v>10.6</v>
      </c>
      <c r="E945" s="1" t="str">
        <f t="shared" si="14"/>
        <v>2020/2021</v>
      </c>
    </row>
    <row r="946" spans="1:5" x14ac:dyDescent="0.25">
      <c r="A946" s="68">
        <v>44138</v>
      </c>
      <c r="B946" s="1">
        <v>348.6</v>
      </c>
      <c r="C946" s="1">
        <v>327</v>
      </c>
      <c r="D946" s="1">
        <v>21.6</v>
      </c>
      <c r="E946" s="1" t="str">
        <f t="shared" si="14"/>
        <v>2020/2021</v>
      </c>
    </row>
    <row r="947" spans="1:5" x14ac:dyDescent="0.25">
      <c r="A947" s="68">
        <v>44139</v>
      </c>
      <c r="B947" s="1">
        <v>352.2</v>
      </c>
      <c r="C947" s="1">
        <v>336.2</v>
      </c>
      <c r="D947" s="1">
        <v>15.9</v>
      </c>
      <c r="E947" s="1" t="str">
        <f t="shared" si="14"/>
        <v>2020/2021</v>
      </c>
    </row>
    <row r="948" spans="1:5" x14ac:dyDescent="0.25">
      <c r="A948" s="68">
        <v>44140</v>
      </c>
      <c r="B948" s="1">
        <v>348.5</v>
      </c>
      <c r="C948" s="1">
        <v>335.7</v>
      </c>
      <c r="D948" s="1">
        <v>12.8</v>
      </c>
      <c r="E948" s="1" t="str">
        <f t="shared" si="14"/>
        <v>2020/2021</v>
      </c>
    </row>
    <row r="949" spans="1:5" x14ac:dyDescent="0.25">
      <c r="A949" s="68">
        <v>44141</v>
      </c>
      <c r="B949" s="1">
        <v>350.2</v>
      </c>
      <c r="C949" s="1">
        <v>329.9</v>
      </c>
      <c r="D949" s="1">
        <v>20.3</v>
      </c>
      <c r="E949" s="1" t="str">
        <f t="shared" si="14"/>
        <v>2020/2021</v>
      </c>
    </row>
    <row r="950" spans="1:5" x14ac:dyDescent="0.25">
      <c r="A950" s="68">
        <v>44142</v>
      </c>
      <c r="B950" s="1">
        <v>353.5</v>
      </c>
      <c r="C950" s="1">
        <v>333.5</v>
      </c>
      <c r="D950" s="1">
        <v>20</v>
      </c>
      <c r="E950" s="1" t="str">
        <f t="shared" si="14"/>
        <v>2020/2021</v>
      </c>
    </row>
    <row r="951" spans="1:5" x14ac:dyDescent="0.25">
      <c r="A951" s="68">
        <v>44143</v>
      </c>
      <c r="B951" s="1">
        <v>357.7</v>
      </c>
      <c r="C951" s="1">
        <v>343.7</v>
      </c>
      <c r="D951" s="1">
        <v>14</v>
      </c>
      <c r="E951" s="1" t="str">
        <f t="shared" si="14"/>
        <v>2020/2021</v>
      </c>
    </row>
    <row r="952" spans="1:5" x14ac:dyDescent="0.25">
      <c r="A952" s="68">
        <v>44144</v>
      </c>
      <c r="B952" s="1">
        <v>353.7</v>
      </c>
      <c r="C952" s="1">
        <v>336.3</v>
      </c>
      <c r="D952" s="1">
        <v>17.399999999999999</v>
      </c>
      <c r="E952" s="1" t="str">
        <f t="shared" si="14"/>
        <v>2020/2021</v>
      </c>
    </row>
    <row r="953" spans="1:5" x14ac:dyDescent="0.25">
      <c r="A953" s="68">
        <v>44145</v>
      </c>
      <c r="B953" s="1">
        <v>355.6</v>
      </c>
      <c r="C953" s="1">
        <v>345</v>
      </c>
      <c r="D953" s="1">
        <v>10.5</v>
      </c>
      <c r="E953" s="1" t="str">
        <f t="shared" si="14"/>
        <v>2020/2021</v>
      </c>
    </row>
    <row r="954" spans="1:5" x14ac:dyDescent="0.25">
      <c r="A954" s="68">
        <v>44146</v>
      </c>
      <c r="B954" s="1">
        <v>355.9</v>
      </c>
      <c r="C954" s="1">
        <v>342.7</v>
      </c>
      <c r="D954" s="1">
        <v>13.2</v>
      </c>
      <c r="E954" s="1" t="str">
        <f t="shared" si="14"/>
        <v>2020/2021</v>
      </c>
    </row>
    <row r="955" spans="1:5" x14ac:dyDescent="0.25">
      <c r="A955" s="68">
        <v>44147</v>
      </c>
      <c r="B955" s="1">
        <v>357.1</v>
      </c>
      <c r="C955" s="1">
        <v>346.1</v>
      </c>
      <c r="D955" s="1">
        <v>10.9</v>
      </c>
      <c r="E955" s="1" t="str">
        <f t="shared" si="14"/>
        <v>2020/2021</v>
      </c>
    </row>
    <row r="956" spans="1:5" x14ac:dyDescent="0.25">
      <c r="A956" s="68">
        <v>44148</v>
      </c>
      <c r="B956" s="1">
        <v>357.9</v>
      </c>
      <c r="C956" s="1">
        <v>344.5</v>
      </c>
      <c r="D956" s="1">
        <v>13.4</v>
      </c>
      <c r="E956" s="1" t="str">
        <f t="shared" si="14"/>
        <v>2020/2021</v>
      </c>
    </row>
    <row r="957" spans="1:5" x14ac:dyDescent="0.25">
      <c r="A957" s="68">
        <v>44149</v>
      </c>
      <c r="B957" s="1">
        <v>359.3</v>
      </c>
      <c r="C957" s="1">
        <v>348.7</v>
      </c>
      <c r="D957" s="1">
        <v>10.6</v>
      </c>
      <c r="E957" s="1" t="str">
        <f t="shared" si="14"/>
        <v>2020/2021</v>
      </c>
    </row>
    <row r="958" spans="1:5" x14ac:dyDescent="0.25">
      <c r="A958" s="68">
        <v>44150</v>
      </c>
      <c r="B958" s="1">
        <v>363.4</v>
      </c>
      <c r="C958" s="1">
        <v>355.6</v>
      </c>
      <c r="D958" s="1">
        <v>7.8</v>
      </c>
      <c r="E958" s="1" t="str">
        <f t="shared" si="14"/>
        <v>2020/2021</v>
      </c>
    </row>
    <row r="959" spans="1:5" x14ac:dyDescent="0.25">
      <c r="A959" s="68">
        <v>44151</v>
      </c>
      <c r="B959" s="1">
        <v>360.4</v>
      </c>
      <c r="C959" s="1">
        <v>338.9</v>
      </c>
      <c r="D959" s="1">
        <v>21.5</v>
      </c>
      <c r="E959" s="1" t="str">
        <f t="shared" si="14"/>
        <v>2020/2021</v>
      </c>
    </row>
    <row r="960" spans="1:5" x14ac:dyDescent="0.25">
      <c r="A960" s="68">
        <v>44152</v>
      </c>
      <c r="B960" s="1">
        <v>360.5</v>
      </c>
      <c r="C960" s="1">
        <v>350.3</v>
      </c>
      <c r="D960" s="1">
        <v>10.199999999999999</v>
      </c>
      <c r="E960" s="1" t="str">
        <f t="shared" si="14"/>
        <v>2020/2021</v>
      </c>
    </row>
    <row r="961" spans="1:5" x14ac:dyDescent="0.25">
      <c r="A961" s="68">
        <v>44153</v>
      </c>
      <c r="B961" s="1">
        <v>358</v>
      </c>
      <c r="C961" s="1">
        <v>345.9</v>
      </c>
      <c r="D961" s="1">
        <v>12.1</v>
      </c>
      <c r="E961" s="1" t="str">
        <f t="shared" si="14"/>
        <v>2020/2021</v>
      </c>
    </row>
    <row r="962" spans="1:5" x14ac:dyDescent="0.25">
      <c r="A962" s="68">
        <v>44154</v>
      </c>
      <c r="B962" s="1">
        <v>358.5</v>
      </c>
      <c r="C962" s="1">
        <v>334.9</v>
      </c>
      <c r="D962" s="1">
        <v>23.6</v>
      </c>
      <c r="E962" s="1" t="str">
        <f t="shared" si="14"/>
        <v>2020/2021</v>
      </c>
    </row>
    <row r="963" spans="1:5" x14ac:dyDescent="0.25">
      <c r="A963" s="68">
        <v>44155</v>
      </c>
      <c r="B963" s="1">
        <v>356.8</v>
      </c>
      <c r="C963" s="1">
        <v>334.2</v>
      </c>
      <c r="D963" s="1">
        <v>22.6</v>
      </c>
      <c r="E963" s="1" t="str">
        <f t="shared" ref="E963:E1026" si="15">IF(MONTH(A963)&gt;=10, YEAR(A963)&amp;"/"&amp;YEAR(A963)+1, YEAR(A963)-1&amp;"/"&amp;YEAR(A963))</f>
        <v>2020/2021</v>
      </c>
    </row>
    <row r="964" spans="1:5" x14ac:dyDescent="0.25">
      <c r="A964" s="68">
        <v>44156</v>
      </c>
      <c r="B964" s="1">
        <v>358.5</v>
      </c>
      <c r="C964" s="1">
        <v>344.1</v>
      </c>
      <c r="D964" s="1">
        <v>14.4</v>
      </c>
      <c r="E964" s="1" t="str">
        <f t="shared" si="15"/>
        <v>2020/2021</v>
      </c>
    </row>
    <row r="965" spans="1:5" x14ac:dyDescent="0.25">
      <c r="A965" s="68">
        <v>44157</v>
      </c>
      <c r="B965" s="1">
        <v>359.6</v>
      </c>
      <c r="C965" s="1">
        <v>347.6</v>
      </c>
      <c r="D965" s="1">
        <v>12</v>
      </c>
      <c r="E965" s="1" t="str">
        <f t="shared" si="15"/>
        <v>2020/2021</v>
      </c>
    </row>
    <row r="966" spans="1:5" x14ac:dyDescent="0.25">
      <c r="A966" s="68">
        <v>44158</v>
      </c>
      <c r="B966" s="1">
        <v>358.4</v>
      </c>
      <c r="C966" s="1">
        <v>332.4</v>
      </c>
      <c r="D966" s="1">
        <v>26</v>
      </c>
      <c r="E966" s="1" t="str">
        <f t="shared" si="15"/>
        <v>2020/2021</v>
      </c>
    </row>
    <row r="967" spans="1:5" x14ac:dyDescent="0.25">
      <c r="A967" s="68">
        <v>44159</v>
      </c>
      <c r="B967" s="1">
        <v>360.6</v>
      </c>
      <c r="C967" s="1">
        <v>347</v>
      </c>
      <c r="D967" s="1">
        <v>13.6</v>
      </c>
      <c r="E967" s="1" t="str">
        <f t="shared" si="15"/>
        <v>2020/2021</v>
      </c>
    </row>
    <row r="968" spans="1:5" x14ac:dyDescent="0.25">
      <c r="A968" s="68">
        <v>44160</v>
      </c>
      <c r="B968" s="1">
        <v>363.1</v>
      </c>
      <c r="C968" s="1">
        <v>344.1</v>
      </c>
      <c r="D968" s="1">
        <v>18.899999999999999</v>
      </c>
      <c r="E968" s="1" t="str">
        <f t="shared" si="15"/>
        <v>2020/2021</v>
      </c>
    </row>
    <row r="969" spans="1:5" x14ac:dyDescent="0.25">
      <c r="A969" s="68">
        <v>44161</v>
      </c>
      <c r="B969" s="1">
        <v>363.1</v>
      </c>
      <c r="C969" s="1">
        <v>335.5</v>
      </c>
      <c r="D969" s="1">
        <v>27.7</v>
      </c>
      <c r="E969" s="1" t="str">
        <f t="shared" si="15"/>
        <v>2020/2021</v>
      </c>
    </row>
    <row r="970" spans="1:5" x14ac:dyDescent="0.25">
      <c r="A970" s="68">
        <v>44162</v>
      </c>
      <c r="B970" s="1">
        <v>363.5</v>
      </c>
      <c r="C970" s="1">
        <v>332.2</v>
      </c>
      <c r="D970" s="1">
        <v>31.3</v>
      </c>
      <c r="E970" s="1" t="str">
        <f t="shared" si="15"/>
        <v>2020/2021</v>
      </c>
    </row>
    <row r="971" spans="1:5" x14ac:dyDescent="0.25">
      <c r="A971" s="68">
        <v>44163</v>
      </c>
      <c r="B971" s="1">
        <v>367.2</v>
      </c>
      <c r="C971" s="1">
        <v>347.6</v>
      </c>
      <c r="D971" s="1">
        <v>19.600000000000001</v>
      </c>
      <c r="E971" s="1" t="str">
        <f t="shared" si="15"/>
        <v>2020/2021</v>
      </c>
    </row>
    <row r="972" spans="1:5" x14ac:dyDescent="0.25">
      <c r="A972" s="68">
        <v>44164</v>
      </c>
      <c r="B972" s="1">
        <v>371.9</v>
      </c>
      <c r="C972" s="1">
        <v>349.4</v>
      </c>
      <c r="D972" s="1">
        <v>22.5</v>
      </c>
      <c r="E972" s="1" t="str">
        <f t="shared" si="15"/>
        <v>2020/2021</v>
      </c>
    </row>
    <row r="973" spans="1:5" x14ac:dyDescent="0.25">
      <c r="A973" s="68">
        <v>44165</v>
      </c>
      <c r="B973" s="1">
        <v>367.1</v>
      </c>
      <c r="C973" s="1">
        <v>342.2</v>
      </c>
      <c r="D973" s="1">
        <v>25</v>
      </c>
      <c r="E973" s="1" t="str">
        <f t="shared" si="15"/>
        <v>2020/2021</v>
      </c>
    </row>
    <row r="974" spans="1:5" x14ac:dyDescent="0.25">
      <c r="A974" s="68">
        <v>44166</v>
      </c>
      <c r="B974" s="1">
        <v>363.5</v>
      </c>
      <c r="C974" s="1">
        <v>337.9</v>
      </c>
      <c r="D974" s="1">
        <v>25.6</v>
      </c>
      <c r="E974" s="1" t="str">
        <f t="shared" si="15"/>
        <v>2020/2021</v>
      </c>
    </row>
    <row r="975" spans="1:5" x14ac:dyDescent="0.25">
      <c r="A975" s="68">
        <v>44167</v>
      </c>
      <c r="B975" s="1">
        <v>364.1</v>
      </c>
      <c r="C975" s="1">
        <v>344.2</v>
      </c>
      <c r="D975" s="1">
        <v>19.899999999999999</v>
      </c>
      <c r="E975" s="1" t="str">
        <f t="shared" si="15"/>
        <v>2020/2021</v>
      </c>
    </row>
    <row r="976" spans="1:5" x14ac:dyDescent="0.25">
      <c r="A976" s="68">
        <v>44168</v>
      </c>
      <c r="B976" s="1">
        <v>366.7</v>
      </c>
      <c r="C976" s="1">
        <v>339.1</v>
      </c>
      <c r="D976" s="1">
        <v>27.6</v>
      </c>
      <c r="E976" s="1" t="str">
        <f t="shared" si="15"/>
        <v>2020/2021</v>
      </c>
    </row>
    <row r="977" spans="1:5" x14ac:dyDescent="0.25">
      <c r="A977" s="68">
        <v>44169</v>
      </c>
      <c r="B977" s="1">
        <v>367.7</v>
      </c>
      <c r="C977" s="1">
        <v>339.5</v>
      </c>
      <c r="D977" s="1">
        <v>28.3</v>
      </c>
      <c r="E977" s="1" t="str">
        <f t="shared" si="15"/>
        <v>2020/2021</v>
      </c>
    </row>
    <row r="978" spans="1:5" x14ac:dyDescent="0.25">
      <c r="A978" s="68">
        <v>44170</v>
      </c>
      <c r="B978" s="1">
        <v>368.7</v>
      </c>
      <c r="C978" s="1">
        <v>355.4</v>
      </c>
      <c r="D978" s="1">
        <v>13.3</v>
      </c>
      <c r="E978" s="1" t="str">
        <f t="shared" si="15"/>
        <v>2020/2021</v>
      </c>
    </row>
    <row r="979" spans="1:5" x14ac:dyDescent="0.25">
      <c r="A979" s="68">
        <v>44171</v>
      </c>
      <c r="B979" s="1">
        <v>369.7</v>
      </c>
      <c r="C979" s="1">
        <v>345.3</v>
      </c>
      <c r="D979" s="1">
        <v>24.5</v>
      </c>
      <c r="E979" s="1" t="str">
        <f t="shared" si="15"/>
        <v>2020/2021</v>
      </c>
    </row>
    <row r="980" spans="1:5" x14ac:dyDescent="0.25">
      <c r="A980" s="68">
        <v>44172</v>
      </c>
      <c r="B980" s="1">
        <v>366.8</v>
      </c>
      <c r="C980" s="1">
        <v>332.4</v>
      </c>
      <c r="D980" s="1">
        <v>34.4</v>
      </c>
      <c r="E980" s="1" t="str">
        <f t="shared" si="15"/>
        <v>2020/2021</v>
      </c>
    </row>
    <row r="981" spans="1:5" x14ac:dyDescent="0.25">
      <c r="A981" s="68">
        <v>44173</v>
      </c>
      <c r="B981" s="1">
        <v>367.7</v>
      </c>
      <c r="C981" s="1">
        <v>340.1</v>
      </c>
      <c r="D981" s="1">
        <v>27.6</v>
      </c>
      <c r="E981" s="1" t="str">
        <f t="shared" si="15"/>
        <v>2020/2021</v>
      </c>
    </row>
    <row r="982" spans="1:5" x14ac:dyDescent="0.25">
      <c r="A982" s="68">
        <v>44174</v>
      </c>
      <c r="B982" s="1">
        <v>364.6</v>
      </c>
      <c r="C982" s="1">
        <v>335</v>
      </c>
      <c r="D982" s="1">
        <v>29.6</v>
      </c>
      <c r="E982" s="1" t="str">
        <f t="shared" si="15"/>
        <v>2020/2021</v>
      </c>
    </row>
    <row r="983" spans="1:5" x14ac:dyDescent="0.25">
      <c r="A983" s="68">
        <v>44175</v>
      </c>
      <c r="B983" s="1">
        <v>364.7</v>
      </c>
      <c r="C983" s="1">
        <v>342.9</v>
      </c>
      <c r="D983" s="1">
        <v>21.8</v>
      </c>
      <c r="E983" s="1" t="str">
        <f t="shared" si="15"/>
        <v>2020/2021</v>
      </c>
    </row>
    <row r="984" spans="1:5" x14ac:dyDescent="0.25">
      <c r="A984" s="68">
        <v>44176</v>
      </c>
      <c r="B984" s="1">
        <v>364.3</v>
      </c>
      <c r="C984" s="1">
        <v>345.8</v>
      </c>
      <c r="D984" s="1">
        <v>18.5</v>
      </c>
      <c r="E984" s="1" t="str">
        <f t="shared" si="15"/>
        <v>2020/2021</v>
      </c>
    </row>
    <row r="985" spans="1:5" x14ac:dyDescent="0.25">
      <c r="A985" s="68">
        <v>44177</v>
      </c>
      <c r="B985" s="1">
        <v>362.9</v>
      </c>
      <c r="C985" s="1">
        <v>347.6</v>
      </c>
      <c r="D985" s="1">
        <v>15.3</v>
      </c>
      <c r="E985" s="1" t="str">
        <f t="shared" si="15"/>
        <v>2020/2021</v>
      </c>
    </row>
    <row r="986" spans="1:5" x14ac:dyDescent="0.25">
      <c r="A986" s="68">
        <v>44178</v>
      </c>
      <c r="B986" s="1">
        <v>362.1</v>
      </c>
      <c r="C986" s="1">
        <v>345.5</v>
      </c>
      <c r="D986" s="1">
        <v>16.600000000000001</v>
      </c>
      <c r="E986" s="1" t="str">
        <f t="shared" si="15"/>
        <v>2020/2021</v>
      </c>
    </row>
    <row r="987" spans="1:5" x14ac:dyDescent="0.25">
      <c r="A987" s="68">
        <v>44179</v>
      </c>
      <c r="B987" s="1">
        <v>363.6</v>
      </c>
      <c r="C987" s="1">
        <v>348.9</v>
      </c>
      <c r="D987" s="1">
        <v>14.7</v>
      </c>
      <c r="E987" s="1" t="str">
        <f t="shared" si="15"/>
        <v>2020/2021</v>
      </c>
    </row>
    <row r="988" spans="1:5" x14ac:dyDescent="0.25">
      <c r="A988" s="68">
        <v>44180</v>
      </c>
      <c r="B988" s="1">
        <v>364.4</v>
      </c>
      <c r="C988" s="1">
        <v>344.9</v>
      </c>
      <c r="D988" s="1">
        <v>19.5</v>
      </c>
      <c r="E988" s="1" t="str">
        <f t="shared" si="15"/>
        <v>2020/2021</v>
      </c>
    </row>
    <row r="989" spans="1:5" x14ac:dyDescent="0.25">
      <c r="A989" s="68">
        <v>44181</v>
      </c>
      <c r="B989" s="1">
        <v>363.5</v>
      </c>
      <c r="C989" s="1">
        <v>340.9</v>
      </c>
      <c r="D989" s="1">
        <v>22.6</v>
      </c>
      <c r="E989" s="1" t="str">
        <f t="shared" si="15"/>
        <v>2020/2021</v>
      </c>
    </row>
    <row r="990" spans="1:5" x14ac:dyDescent="0.25">
      <c r="A990" s="68">
        <v>44182</v>
      </c>
      <c r="B990" s="1">
        <v>362</v>
      </c>
      <c r="C990" s="1">
        <v>336.1</v>
      </c>
      <c r="D990" s="1">
        <v>26</v>
      </c>
      <c r="E990" s="1" t="str">
        <f t="shared" si="15"/>
        <v>2020/2021</v>
      </c>
    </row>
    <row r="991" spans="1:5" x14ac:dyDescent="0.25">
      <c r="A991" s="68">
        <v>44183</v>
      </c>
      <c r="B991" s="1">
        <v>368.3</v>
      </c>
      <c r="C991" s="1">
        <v>351.1</v>
      </c>
      <c r="D991" s="1">
        <v>17.3</v>
      </c>
      <c r="E991" s="1" t="str">
        <f t="shared" si="15"/>
        <v>2020/2021</v>
      </c>
    </row>
    <row r="992" spans="1:5" x14ac:dyDescent="0.25">
      <c r="A992" s="68">
        <v>44184</v>
      </c>
      <c r="B992" s="1">
        <v>360.6</v>
      </c>
      <c r="C992" s="1">
        <v>350</v>
      </c>
      <c r="D992" s="1">
        <v>10.6</v>
      </c>
      <c r="E992" s="1" t="str">
        <f t="shared" si="15"/>
        <v>2020/2021</v>
      </c>
    </row>
    <row r="993" spans="1:5" x14ac:dyDescent="0.25">
      <c r="A993" s="68">
        <v>44185</v>
      </c>
      <c r="B993" s="1">
        <v>362.5</v>
      </c>
      <c r="C993" s="1">
        <v>338</v>
      </c>
      <c r="D993" s="1">
        <v>24.5</v>
      </c>
      <c r="E993" s="1" t="str">
        <f t="shared" si="15"/>
        <v>2020/2021</v>
      </c>
    </row>
    <row r="994" spans="1:5" x14ac:dyDescent="0.25">
      <c r="A994" s="68">
        <v>44186</v>
      </c>
      <c r="B994" s="1">
        <v>365.2</v>
      </c>
      <c r="C994" s="1">
        <v>340.2</v>
      </c>
      <c r="D994" s="1">
        <v>25</v>
      </c>
      <c r="E994" s="1" t="str">
        <f t="shared" si="15"/>
        <v>2020/2021</v>
      </c>
    </row>
    <row r="995" spans="1:5" x14ac:dyDescent="0.25">
      <c r="A995" s="68">
        <v>44187</v>
      </c>
      <c r="B995" s="1">
        <v>367</v>
      </c>
      <c r="C995" s="1">
        <v>348.4</v>
      </c>
      <c r="D995" s="1">
        <v>18.600000000000001</v>
      </c>
      <c r="E995" s="1" t="str">
        <f t="shared" si="15"/>
        <v>2020/2021</v>
      </c>
    </row>
    <row r="996" spans="1:5" x14ac:dyDescent="0.25">
      <c r="A996" s="68">
        <v>44188</v>
      </c>
      <c r="B996" s="1">
        <v>372.2</v>
      </c>
      <c r="C996" s="1">
        <v>359.8</v>
      </c>
      <c r="D996" s="1">
        <v>12.4</v>
      </c>
      <c r="E996" s="1" t="str">
        <f t="shared" si="15"/>
        <v>2020/2021</v>
      </c>
    </row>
    <row r="997" spans="1:5" x14ac:dyDescent="0.25">
      <c r="A997" s="68">
        <v>44189</v>
      </c>
      <c r="B997" s="1">
        <v>373.7</v>
      </c>
      <c r="C997" s="1">
        <v>350.3</v>
      </c>
      <c r="D997" s="1">
        <v>23.4</v>
      </c>
      <c r="E997" s="1" t="str">
        <f t="shared" si="15"/>
        <v>2020/2021</v>
      </c>
    </row>
    <row r="998" spans="1:5" x14ac:dyDescent="0.25">
      <c r="A998" s="68">
        <v>44190</v>
      </c>
      <c r="B998" s="1">
        <v>368.1</v>
      </c>
      <c r="C998" s="1">
        <v>338.9</v>
      </c>
      <c r="D998" s="1">
        <v>29.2</v>
      </c>
      <c r="E998" s="1" t="str">
        <f t="shared" si="15"/>
        <v>2020/2021</v>
      </c>
    </row>
    <row r="999" spans="1:5" x14ac:dyDescent="0.25">
      <c r="A999" s="68">
        <v>44191</v>
      </c>
      <c r="B999" s="1">
        <v>366.9</v>
      </c>
      <c r="C999" s="1">
        <v>354.4</v>
      </c>
      <c r="D999" s="1">
        <v>12.5</v>
      </c>
      <c r="E999" s="1" t="str">
        <f t="shared" si="15"/>
        <v>2020/2021</v>
      </c>
    </row>
    <row r="1000" spans="1:5" x14ac:dyDescent="0.25">
      <c r="A1000" s="68">
        <v>44192</v>
      </c>
      <c r="B1000" s="1">
        <v>371.5</v>
      </c>
      <c r="C1000" s="1">
        <v>354.3</v>
      </c>
      <c r="D1000" s="1">
        <v>17.2</v>
      </c>
      <c r="E1000" s="1" t="str">
        <f t="shared" si="15"/>
        <v>2020/2021</v>
      </c>
    </row>
    <row r="1001" spans="1:5" x14ac:dyDescent="0.25">
      <c r="A1001" s="68">
        <v>44193</v>
      </c>
      <c r="B1001" s="1">
        <v>372.1</v>
      </c>
      <c r="C1001" s="1">
        <v>341.8</v>
      </c>
      <c r="D1001" s="1">
        <v>30.2</v>
      </c>
      <c r="E1001" s="1" t="str">
        <f t="shared" si="15"/>
        <v>2020/2021</v>
      </c>
    </row>
    <row r="1002" spans="1:5" x14ac:dyDescent="0.25">
      <c r="A1002" s="68">
        <v>44194</v>
      </c>
      <c r="B1002" s="1">
        <v>370.3</v>
      </c>
      <c r="C1002" s="1">
        <v>335</v>
      </c>
      <c r="D1002" s="1">
        <v>35.299999999999997</v>
      </c>
      <c r="E1002" s="1" t="str">
        <f t="shared" si="15"/>
        <v>2020/2021</v>
      </c>
    </row>
    <row r="1003" spans="1:5" x14ac:dyDescent="0.25">
      <c r="A1003" s="68">
        <v>44195</v>
      </c>
      <c r="B1003" s="1">
        <v>370.8</v>
      </c>
      <c r="C1003" s="1">
        <v>344.2</v>
      </c>
      <c r="D1003" s="1">
        <v>26.5</v>
      </c>
      <c r="E1003" s="1" t="str">
        <f t="shared" si="15"/>
        <v>2020/2021</v>
      </c>
    </row>
    <row r="1004" spans="1:5" x14ac:dyDescent="0.25">
      <c r="A1004" s="68">
        <v>44196</v>
      </c>
      <c r="B1004" s="1">
        <v>368.4</v>
      </c>
      <c r="C1004" s="1">
        <v>339.8</v>
      </c>
      <c r="D1004" s="1">
        <v>28.6</v>
      </c>
      <c r="E1004" s="1" t="str">
        <f t="shared" si="15"/>
        <v>2020/2021</v>
      </c>
    </row>
    <row r="1005" spans="1:5" x14ac:dyDescent="0.25">
      <c r="A1005" s="68">
        <v>44197</v>
      </c>
      <c r="B1005" s="1">
        <v>369.2</v>
      </c>
      <c r="C1005" s="1">
        <v>340.5</v>
      </c>
      <c r="D1005" s="1">
        <v>28.7</v>
      </c>
      <c r="E1005" s="1" t="str">
        <f t="shared" si="15"/>
        <v>2020/2021</v>
      </c>
    </row>
    <row r="1006" spans="1:5" x14ac:dyDescent="0.25">
      <c r="A1006" s="68">
        <v>44198</v>
      </c>
      <c r="B1006" s="1">
        <v>370.2</v>
      </c>
      <c r="C1006" s="1">
        <v>345.9</v>
      </c>
      <c r="D1006" s="1">
        <v>24.3</v>
      </c>
      <c r="E1006" s="1" t="str">
        <f t="shared" si="15"/>
        <v>2020/2021</v>
      </c>
    </row>
    <row r="1007" spans="1:5" x14ac:dyDescent="0.25">
      <c r="A1007" s="68">
        <v>44199</v>
      </c>
      <c r="B1007" s="1">
        <v>373.1</v>
      </c>
      <c r="C1007" s="1">
        <v>350.7</v>
      </c>
      <c r="D1007" s="1">
        <v>22.4</v>
      </c>
      <c r="E1007" s="1" t="str">
        <f t="shared" si="15"/>
        <v>2020/2021</v>
      </c>
    </row>
    <row r="1008" spans="1:5" x14ac:dyDescent="0.25">
      <c r="A1008" s="68">
        <v>44200</v>
      </c>
      <c r="B1008" s="1">
        <v>371.7</v>
      </c>
      <c r="C1008" s="1">
        <v>338.6</v>
      </c>
      <c r="D1008" s="1">
        <v>33.1</v>
      </c>
      <c r="E1008" s="1" t="str">
        <f t="shared" si="15"/>
        <v>2020/2021</v>
      </c>
    </row>
    <row r="1009" spans="1:5" x14ac:dyDescent="0.25">
      <c r="A1009" s="68">
        <v>44201</v>
      </c>
      <c r="B1009" s="1">
        <v>374.5</v>
      </c>
      <c r="C1009" s="1">
        <v>346.1</v>
      </c>
      <c r="D1009" s="1">
        <v>28.4</v>
      </c>
      <c r="E1009" s="1" t="str">
        <f t="shared" si="15"/>
        <v>2020/2021</v>
      </c>
    </row>
    <row r="1010" spans="1:5" x14ac:dyDescent="0.25">
      <c r="A1010" s="68">
        <v>44202</v>
      </c>
      <c r="B1010" s="1">
        <v>372.9</v>
      </c>
      <c r="C1010" s="1">
        <v>341.9</v>
      </c>
      <c r="D1010" s="1">
        <v>31</v>
      </c>
      <c r="E1010" s="1" t="str">
        <f t="shared" si="15"/>
        <v>2020/2021</v>
      </c>
    </row>
    <row r="1011" spans="1:5" x14ac:dyDescent="0.25">
      <c r="A1011" s="68">
        <v>44203</v>
      </c>
      <c r="B1011" s="1">
        <v>369.5</v>
      </c>
      <c r="C1011" s="1">
        <v>339.2</v>
      </c>
      <c r="D1011" s="1">
        <v>30.3</v>
      </c>
      <c r="E1011" s="1" t="str">
        <f t="shared" si="15"/>
        <v>2020/2021</v>
      </c>
    </row>
    <row r="1012" spans="1:5" x14ac:dyDescent="0.25">
      <c r="A1012" s="68">
        <v>44204</v>
      </c>
      <c r="B1012" s="1">
        <v>368.3</v>
      </c>
      <c r="C1012" s="1">
        <v>342.7</v>
      </c>
      <c r="D1012" s="1">
        <v>25.6</v>
      </c>
      <c r="E1012" s="1" t="str">
        <f t="shared" si="15"/>
        <v>2020/2021</v>
      </c>
    </row>
    <row r="1013" spans="1:5" x14ac:dyDescent="0.25">
      <c r="A1013" s="68">
        <v>44205</v>
      </c>
      <c r="B1013" s="1">
        <v>368.7</v>
      </c>
      <c r="C1013" s="1">
        <v>343.5</v>
      </c>
      <c r="D1013" s="1">
        <v>25.2</v>
      </c>
      <c r="E1013" s="1" t="str">
        <f t="shared" si="15"/>
        <v>2020/2021</v>
      </c>
    </row>
    <row r="1014" spans="1:5" x14ac:dyDescent="0.25">
      <c r="A1014" s="68">
        <v>44206</v>
      </c>
      <c r="B1014" s="1">
        <v>368.4</v>
      </c>
      <c r="C1014" s="1">
        <v>349.6</v>
      </c>
      <c r="D1014" s="1">
        <v>18.899999999999999</v>
      </c>
      <c r="E1014" s="1" t="str">
        <f t="shared" si="15"/>
        <v>2020/2021</v>
      </c>
    </row>
    <row r="1015" spans="1:5" x14ac:dyDescent="0.25">
      <c r="A1015" s="68">
        <v>44207</v>
      </c>
      <c r="B1015" s="1">
        <v>367.3</v>
      </c>
      <c r="C1015" s="1">
        <v>346.8</v>
      </c>
      <c r="D1015" s="1">
        <v>20.5</v>
      </c>
      <c r="E1015" s="1" t="str">
        <f t="shared" si="15"/>
        <v>2020/2021</v>
      </c>
    </row>
    <row r="1016" spans="1:5" x14ac:dyDescent="0.25">
      <c r="A1016" s="68">
        <v>44208</v>
      </c>
      <c r="B1016" s="1">
        <v>370.8</v>
      </c>
      <c r="C1016" s="1">
        <v>342.1</v>
      </c>
      <c r="D1016" s="1">
        <v>28.6</v>
      </c>
      <c r="E1016" s="1" t="str">
        <f t="shared" si="15"/>
        <v>2020/2021</v>
      </c>
    </row>
    <row r="1017" spans="1:5" x14ac:dyDescent="0.25">
      <c r="A1017" s="68">
        <v>44209</v>
      </c>
      <c r="B1017" s="1">
        <v>368.8</v>
      </c>
      <c r="C1017" s="1">
        <v>338.6</v>
      </c>
      <c r="D1017" s="1">
        <v>30.2</v>
      </c>
      <c r="E1017" s="1" t="str">
        <f t="shared" si="15"/>
        <v>2020/2021</v>
      </c>
    </row>
    <row r="1018" spans="1:5" x14ac:dyDescent="0.25">
      <c r="A1018" s="68">
        <v>44210</v>
      </c>
      <c r="B1018" s="1">
        <v>369.6</v>
      </c>
      <c r="C1018" s="1">
        <v>355.1</v>
      </c>
      <c r="D1018" s="1">
        <v>14.5</v>
      </c>
      <c r="E1018" s="1" t="str">
        <f t="shared" si="15"/>
        <v>2020/2021</v>
      </c>
    </row>
    <row r="1019" spans="1:5" x14ac:dyDescent="0.25">
      <c r="A1019" s="68">
        <v>44211</v>
      </c>
      <c r="B1019" s="1">
        <v>368.5</v>
      </c>
      <c r="C1019" s="1">
        <v>344.5</v>
      </c>
      <c r="D1019" s="1">
        <v>24</v>
      </c>
      <c r="E1019" s="1" t="str">
        <f t="shared" si="15"/>
        <v>2020/2021</v>
      </c>
    </row>
    <row r="1020" spans="1:5" x14ac:dyDescent="0.25">
      <c r="A1020" s="68">
        <v>44212</v>
      </c>
      <c r="B1020" s="1">
        <v>369.9</v>
      </c>
      <c r="C1020" s="1">
        <v>350.8</v>
      </c>
      <c r="D1020" s="1">
        <v>19.2</v>
      </c>
      <c r="E1020" s="1" t="str">
        <f t="shared" si="15"/>
        <v>2020/2021</v>
      </c>
    </row>
    <row r="1021" spans="1:5" x14ac:dyDescent="0.25">
      <c r="A1021" s="68">
        <v>44213</v>
      </c>
      <c r="B1021" s="1">
        <v>374.6</v>
      </c>
      <c r="C1021" s="1">
        <v>355.6</v>
      </c>
      <c r="D1021" s="1">
        <v>19</v>
      </c>
      <c r="E1021" s="1" t="str">
        <f t="shared" si="15"/>
        <v>2020/2021</v>
      </c>
    </row>
    <row r="1022" spans="1:5" x14ac:dyDescent="0.25">
      <c r="A1022" s="68">
        <v>44214</v>
      </c>
      <c r="B1022" s="1">
        <v>369.4</v>
      </c>
      <c r="C1022" s="1">
        <v>342.5</v>
      </c>
      <c r="D1022" s="1">
        <v>26.9</v>
      </c>
      <c r="E1022" s="1" t="str">
        <f t="shared" si="15"/>
        <v>2020/2021</v>
      </c>
    </row>
    <row r="1023" spans="1:5" x14ac:dyDescent="0.25">
      <c r="A1023" s="68">
        <v>44215</v>
      </c>
      <c r="B1023" s="1">
        <v>369.7</v>
      </c>
      <c r="C1023" s="1">
        <v>349</v>
      </c>
      <c r="D1023" s="1">
        <v>20.7</v>
      </c>
      <c r="E1023" s="1" t="str">
        <f t="shared" si="15"/>
        <v>2020/2021</v>
      </c>
    </row>
    <row r="1024" spans="1:5" x14ac:dyDescent="0.25">
      <c r="A1024" s="68">
        <v>44216</v>
      </c>
      <c r="B1024" s="1">
        <v>369.2</v>
      </c>
      <c r="C1024" s="1">
        <v>338.3</v>
      </c>
      <c r="D1024" s="1">
        <v>30.9</v>
      </c>
      <c r="E1024" s="1" t="str">
        <f t="shared" si="15"/>
        <v>2020/2021</v>
      </c>
    </row>
    <row r="1025" spans="1:5" x14ac:dyDescent="0.25">
      <c r="A1025" s="68">
        <v>44217</v>
      </c>
      <c r="B1025" s="1">
        <v>366.2</v>
      </c>
      <c r="C1025" s="1">
        <v>336.1</v>
      </c>
      <c r="D1025" s="1">
        <v>30</v>
      </c>
      <c r="E1025" s="1" t="str">
        <f t="shared" si="15"/>
        <v>2020/2021</v>
      </c>
    </row>
    <row r="1026" spans="1:5" x14ac:dyDescent="0.25">
      <c r="A1026" s="68">
        <v>44218</v>
      </c>
      <c r="B1026" s="1">
        <v>364.3</v>
      </c>
      <c r="C1026" s="1">
        <v>339.6</v>
      </c>
      <c r="D1026" s="1">
        <v>24.7</v>
      </c>
      <c r="E1026" s="1" t="str">
        <f t="shared" si="15"/>
        <v>2020/2021</v>
      </c>
    </row>
    <row r="1027" spans="1:5" x14ac:dyDescent="0.25">
      <c r="A1027" s="68">
        <v>44219</v>
      </c>
      <c r="B1027" s="1">
        <v>369.5</v>
      </c>
      <c r="C1027" s="1">
        <v>349.9</v>
      </c>
      <c r="D1027" s="1">
        <v>19.600000000000001</v>
      </c>
      <c r="E1027" s="1" t="str">
        <f t="shared" ref="E1027:E1090" si="16">IF(MONTH(A1027)&gt;=10, YEAR(A1027)&amp;"/"&amp;YEAR(A1027)+1, YEAR(A1027)-1&amp;"/"&amp;YEAR(A1027))</f>
        <v>2020/2021</v>
      </c>
    </row>
    <row r="1028" spans="1:5" x14ac:dyDescent="0.25">
      <c r="A1028" s="68">
        <v>44220</v>
      </c>
      <c r="B1028" s="1">
        <v>368.7</v>
      </c>
      <c r="C1028" s="1">
        <v>343.6</v>
      </c>
      <c r="D1028" s="1">
        <v>25.2</v>
      </c>
      <c r="E1028" s="1" t="str">
        <f t="shared" si="16"/>
        <v>2020/2021</v>
      </c>
    </row>
    <row r="1029" spans="1:5" x14ac:dyDescent="0.25">
      <c r="A1029" s="68">
        <v>44221</v>
      </c>
      <c r="B1029" s="1">
        <v>366.9</v>
      </c>
      <c r="C1029" s="1">
        <v>341.2</v>
      </c>
      <c r="D1029" s="1">
        <v>25.7</v>
      </c>
      <c r="E1029" s="1" t="str">
        <f t="shared" si="16"/>
        <v>2020/2021</v>
      </c>
    </row>
    <row r="1030" spans="1:5" x14ac:dyDescent="0.25">
      <c r="A1030" s="68">
        <v>44222</v>
      </c>
      <c r="B1030" s="1">
        <v>368</v>
      </c>
      <c r="C1030" s="1">
        <v>336.7</v>
      </c>
      <c r="D1030" s="1">
        <v>31.3</v>
      </c>
      <c r="E1030" s="1" t="str">
        <f t="shared" si="16"/>
        <v>2020/2021</v>
      </c>
    </row>
    <row r="1031" spans="1:5" x14ac:dyDescent="0.25">
      <c r="A1031" s="68">
        <v>44223</v>
      </c>
      <c r="B1031" s="1">
        <v>368.2</v>
      </c>
      <c r="C1031" s="1">
        <v>342.8</v>
      </c>
      <c r="D1031" s="1">
        <v>25.4</v>
      </c>
      <c r="E1031" s="1" t="str">
        <f t="shared" si="16"/>
        <v>2020/2021</v>
      </c>
    </row>
    <row r="1032" spans="1:5" x14ac:dyDescent="0.25">
      <c r="A1032" s="68">
        <v>44224</v>
      </c>
      <c r="B1032" s="1">
        <v>373</v>
      </c>
      <c r="C1032" s="1">
        <v>349.1</v>
      </c>
      <c r="D1032" s="1">
        <v>23.8</v>
      </c>
      <c r="E1032" s="1" t="str">
        <f t="shared" si="16"/>
        <v>2020/2021</v>
      </c>
    </row>
    <row r="1033" spans="1:5" x14ac:dyDescent="0.25">
      <c r="A1033" s="68">
        <v>44225</v>
      </c>
      <c r="B1033" s="1">
        <v>370.3</v>
      </c>
      <c r="C1033" s="1">
        <v>350.8</v>
      </c>
      <c r="D1033" s="1">
        <v>19.5</v>
      </c>
      <c r="E1033" s="1" t="str">
        <f t="shared" si="16"/>
        <v>2020/2021</v>
      </c>
    </row>
    <row r="1034" spans="1:5" x14ac:dyDescent="0.25">
      <c r="A1034" s="68">
        <v>44226</v>
      </c>
      <c r="B1034" s="1">
        <v>374.2</v>
      </c>
      <c r="C1034" s="1">
        <v>357.4</v>
      </c>
      <c r="D1034" s="1">
        <v>16.8</v>
      </c>
      <c r="E1034" s="1" t="str">
        <f t="shared" si="16"/>
        <v>2020/2021</v>
      </c>
    </row>
    <row r="1035" spans="1:5" x14ac:dyDescent="0.25">
      <c r="A1035" s="68">
        <v>44227</v>
      </c>
      <c r="B1035" s="1">
        <v>365.2</v>
      </c>
      <c r="C1035" s="1">
        <v>345.1</v>
      </c>
      <c r="D1035" s="1">
        <v>20.100000000000001</v>
      </c>
      <c r="E1035" s="1" t="str">
        <f t="shared" si="16"/>
        <v>2020/2021</v>
      </c>
    </row>
    <row r="1036" spans="1:5" x14ac:dyDescent="0.25">
      <c r="A1036" s="68">
        <v>44228</v>
      </c>
      <c r="B1036" s="1">
        <v>361</v>
      </c>
      <c r="C1036" s="1">
        <v>331.8</v>
      </c>
      <c r="D1036" s="1">
        <v>29.2</v>
      </c>
      <c r="E1036" s="1" t="str">
        <f t="shared" si="16"/>
        <v>2020/2021</v>
      </c>
    </row>
    <row r="1037" spans="1:5" x14ac:dyDescent="0.25">
      <c r="A1037" s="68">
        <v>44229</v>
      </c>
      <c r="B1037" s="1">
        <v>363.5</v>
      </c>
      <c r="C1037" s="1">
        <v>336.2</v>
      </c>
      <c r="D1037" s="1">
        <v>27.3</v>
      </c>
      <c r="E1037" s="1" t="str">
        <f t="shared" si="16"/>
        <v>2020/2021</v>
      </c>
    </row>
    <row r="1038" spans="1:5" x14ac:dyDescent="0.25">
      <c r="A1038" s="68">
        <v>44230</v>
      </c>
      <c r="B1038" s="1">
        <v>362.3</v>
      </c>
      <c r="C1038" s="1">
        <v>343</v>
      </c>
      <c r="D1038" s="1">
        <v>19.3</v>
      </c>
      <c r="E1038" s="1" t="str">
        <f t="shared" si="16"/>
        <v>2020/2021</v>
      </c>
    </row>
    <row r="1039" spans="1:5" x14ac:dyDescent="0.25">
      <c r="A1039" s="68">
        <v>44231</v>
      </c>
      <c r="B1039" s="1">
        <v>361.9</v>
      </c>
      <c r="C1039" s="1">
        <v>326.5</v>
      </c>
      <c r="D1039" s="1">
        <v>35.4</v>
      </c>
      <c r="E1039" s="1" t="str">
        <f t="shared" si="16"/>
        <v>2020/2021</v>
      </c>
    </row>
    <row r="1040" spans="1:5" x14ac:dyDescent="0.25">
      <c r="A1040" s="68">
        <v>44232</v>
      </c>
      <c r="B1040" s="1">
        <v>363.6</v>
      </c>
      <c r="C1040" s="1">
        <v>341.4</v>
      </c>
      <c r="D1040" s="1">
        <v>22.1</v>
      </c>
      <c r="E1040" s="1" t="str">
        <f t="shared" si="16"/>
        <v>2020/2021</v>
      </c>
    </row>
    <row r="1041" spans="1:5" x14ac:dyDescent="0.25">
      <c r="A1041" s="68">
        <v>44233</v>
      </c>
      <c r="B1041" s="1">
        <v>367.5</v>
      </c>
      <c r="C1041" s="1">
        <v>346.2</v>
      </c>
      <c r="D1041" s="1">
        <v>21.3</v>
      </c>
      <c r="E1041" s="1" t="str">
        <f t="shared" si="16"/>
        <v>2020/2021</v>
      </c>
    </row>
    <row r="1042" spans="1:5" x14ac:dyDescent="0.25">
      <c r="A1042" s="68">
        <v>44234</v>
      </c>
      <c r="B1042" s="1">
        <v>365.2</v>
      </c>
      <c r="C1042" s="1">
        <v>342.3</v>
      </c>
      <c r="D1042" s="1">
        <v>22.8</v>
      </c>
      <c r="E1042" s="1" t="str">
        <f t="shared" si="16"/>
        <v>2020/2021</v>
      </c>
    </row>
    <row r="1043" spans="1:5" x14ac:dyDescent="0.25">
      <c r="A1043" s="68">
        <v>44235</v>
      </c>
      <c r="B1043" s="1">
        <v>359.7</v>
      </c>
      <c r="C1043" s="1">
        <v>336.7</v>
      </c>
      <c r="D1043" s="1">
        <v>23</v>
      </c>
      <c r="E1043" s="1" t="str">
        <f t="shared" si="16"/>
        <v>2020/2021</v>
      </c>
    </row>
    <row r="1044" spans="1:5" x14ac:dyDescent="0.25">
      <c r="A1044" s="68">
        <v>44236</v>
      </c>
      <c r="B1044" s="1">
        <v>363.3</v>
      </c>
      <c r="C1044" s="1">
        <v>333.5</v>
      </c>
      <c r="D1044" s="1">
        <v>29.8</v>
      </c>
      <c r="E1044" s="1" t="str">
        <f t="shared" si="16"/>
        <v>2020/2021</v>
      </c>
    </row>
    <row r="1045" spans="1:5" x14ac:dyDescent="0.25">
      <c r="A1045" s="68">
        <v>44237</v>
      </c>
      <c r="B1045" s="1">
        <v>362.9</v>
      </c>
      <c r="C1045" s="1">
        <v>341</v>
      </c>
      <c r="D1045" s="1">
        <v>21.8</v>
      </c>
      <c r="E1045" s="1" t="str">
        <f t="shared" si="16"/>
        <v>2020/2021</v>
      </c>
    </row>
    <row r="1046" spans="1:5" x14ac:dyDescent="0.25">
      <c r="A1046" s="68">
        <v>44238</v>
      </c>
      <c r="B1046" s="1">
        <v>359.5</v>
      </c>
      <c r="C1046" s="1">
        <v>336.5</v>
      </c>
      <c r="D1046" s="1">
        <v>23</v>
      </c>
      <c r="E1046" s="1" t="str">
        <f t="shared" si="16"/>
        <v>2020/2021</v>
      </c>
    </row>
    <row r="1047" spans="1:5" x14ac:dyDescent="0.25">
      <c r="A1047" s="68">
        <v>44239</v>
      </c>
      <c r="B1047" s="1">
        <v>358.3</v>
      </c>
      <c r="C1047" s="1">
        <v>334</v>
      </c>
      <c r="D1047" s="1">
        <v>24.3</v>
      </c>
      <c r="E1047" s="1" t="str">
        <f t="shared" si="16"/>
        <v>2020/2021</v>
      </c>
    </row>
    <row r="1048" spans="1:5" x14ac:dyDescent="0.25">
      <c r="A1048" s="68">
        <v>44240</v>
      </c>
      <c r="B1048" s="1">
        <v>356</v>
      </c>
      <c r="C1048" s="1">
        <v>329.4</v>
      </c>
      <c r="D1048" s="1">
        <v>26.6</v>
      </c>
      <c r="E1048" s="1" t="str">
        <f t="shared" si="16"/>
        <v>2020/2021</v>
      </c>
    </row>
    <row r="1049" spans="1:5" x14ac:dyDescent="0.25">
      <c r="A1049" s="68">
        <v>44241</v>
      </c>
      <c r="B1049" s="1">
        <v>355.9</v>
      </c>
      <c r="C1049" s="1">
        <v>329</v>
      </c>
      <c r="D1049" s="1">
        <v>26.9</v>
      </c>
      <c r="E1049" s="1" t="str">
        <f t="shared" si="16"/>
        <v>2020/2021</v>
      </c>
    </row>
    <row r="1050" spans="1:5" x14ac:dyDescent="0.25">
      <c r="A1050" s="68">
        <v>44242</v>
      </c>
      <c r="B1050" s="1">
        <v>363.8</v>
      </c>
      <c r="C1050" s="1">
        <v>341.3</v>
      </c>
      <c r="D1050" s="1">
        <v>22.5</v>
      </c>
      <c r="E1050" s="1" t="str">
        <f t="shared" si="16"/>
        <v>2020/2021</v>
      </c>
    </row>
    <row r="1051" spans="1:5" x14ac:dyDescent="0.25">
      <c r="A1051" s="68">
        <v>44243</v>
      </c>
      <c r="B1051" s="1">
        <v>366.6</v>
      </c>
      <c r="C1051" s="1">
        <v>353.5</v>
      </c>
      <c r="D1051" s="1">
        <v>13.1</v>
      </c>
      <c r="E1051" s="1" t="str">
        <f t="shared" si="16"/>
        <v>2020/2021</v>
      </c>
    </row>
    <row r="1052" spans="1:5" x14ac:dyDescent="0.25">
      <c r="A1052" s="68">
        <v>44244</v>
      </c>
      <c r="B1052" s="1">
        <v>362.6</v>
      </c>
      <c r="C1052" s="1">
        <v>348.6</v>
      </c>
      <c r="D1052" s="1">
        <v>14</v>
      </c>
      <c r="E1052" s="1" t="str">
        <f t="shared" si="16"/>
        <v>2020/2021</v>
      </c>
    </row>
    <row r="1053" spans="1:5" x14ac:dyDescent="0.25">
      <c r="A1053" s="68">
        <v>44245</v>
      </c>
      <c r="B1053" s="1">
        <v>359.5</v>
      </c>
      <c r="C1053" s="1">
        <v>340.4</v>
      </c>
      <c r="D1053" s="1">
        <v>19.100000000000001</v>
      </c>
      <c r="E1053" s="1" t="str">
        <f t="shared" si="16"/>
        <v>2020/2021</v>
      </c>
    </row>
    <row r="1054" spans="1:5" x14ac:dyDescent="0.25">
      <c r="A1054" s="68">
        <v>44246</v>
      </c>
      <c r="B1054" s="1">
        <v>358.5</v>
      </c>
      <c r="C1054" s="1">
        <v>327</v>
      </c>
      <c r="D1054" s="1">
        <v>31.6</v>
      </c>
      <c r="E1054" s="1" t="str">
        <f t="shared" si="16"/>
        <v>2020/2021</v>
      </c>
    </row>
    <row r="1055" spans="1:5" x14ac:dyDescent="0.25">
      <c r="A1055" s="68">
        <v>44247</v>
      </c>
      <c r="B1055" s="1">
        <v>359.1</v>
      </c>
      <c r="C1055" s="1">
        <v>346.9</v>
      </c>
      <c r="D1055" s="1">
        <v>12.3</v>
      </c>
      <c r="E1055" s="1" t="str">
        <f t="shared" si="16"/>
        <v>2020/2021</v>
      </c>
    </row>
    <row r="1056" spans="1:5" x14ac:dyDescent="0.25">
      <c r="A1056" s="68">
        <v>44248</v>
      </c>
      <c r="B1056" s="1">
        <v>361.6</v>
      </c>
      <c r="C1056" s="1">
        <v>346.9</v>
      </c>
      <c r="D1056" s="1">
        <v>14.7</v>
      </c>
      <c r="E1056" s="1" t="str">
        <f t="shared" si="16"/>
        <v>2020/2021</v>
      </c>
    </row>
    <row r="1057" spans="1:5" x14ac:dyDescent="0.25">
      <c r="A1057" s="68">
        <v>44249</v>
      </c>
      <c r="B1057" s="1">
        <v>358</v>
      </c>
      <c r="C1057" s="1">
        <v>339.2</v>
      </c>
      <c r="D1057" s="1">
        <v>18.8</v>
      </c>
      <c r="E1057" s="1" t="str">
        <f t="shared" si="16"/>
        <v>2020/2021</v>
      </c>
    </row>
    <row r="1058" spans="1:5" x14ac:dyDescent="0.25">
      <c r="A1058" s="68">
        <v>44250</v>
      </c>
      <c r="B1058" s="1">
        <v>356.6</v>
      </c>
      <c r="C1058" s="1">
        <v>341.3</v>
      </c>
      <c r="D1058" s="1">
        <v>15.3</v>
      </c>
      <c r="E1058" s="1" t="str">
        <f t="shared" si="16"/>
        <v>2020/2021</v>
      </c>
    </row>
    <row r="1059" spans="1:5" x14ac:dyDescent="0.25">
      <c r="A1059" s="68">
        <v>44251</v>
      </c>
      <c r="B1059" s="1">
        <v>357.2</v>
      </c>
      <c r="C1059" s="1">
        <v>348.7</v>
      </c>
      <c r="D1059" s="1">
        <v>8.5</v>
      </c>
      <c r="E1059" s="1" t="str">
        <f t="shared" si="16"/>
        <v>2020/2021</v>
      </c>
    </row>
    <row r="1060" spans="1:5" x14ac:dyDescent="0.25">
      <c r="A1060" s="68">
        <v>44252</v>
      </c>
      <c r="B1060" s="1">
        <v>356.5</v>
      </c>
      <c r="C1060" s="1">
        <v>341.6</v>
      </c>
      <c r="D1060" s="1">
        <v>14.9</v>
      </c>
      <c r="E1060" s="1" t="str">
        <f t="shared" si="16"/>
        <v>2020/2021</v>
      </c>
    </row>
    <row r="1061" spans="1:5" x14ac:dyDescent="0.25">
      <c r="A1061" s="68">
        <v>44253</v>
      </c>
      <c r="B1061" s="1">
        <v>356.6</v>
      </c>
      <c r="C1061" s="1">
        <v>338.4</v>
      </c>
      <c r="D1061" s="1">
        <v>18.2</v>
      </c>
      <c r="E1061" s="1" t="str">
        <f t="shared" si="16"/>
        <v>2020/2021</v>
      </c>
    </row>
    <row r="1062" spans="1:5" x14ac:dyDescent="0.25">
      <c r="A1062" s="68">
        <v>44254</v>
      </c>
      <c r="B1062" s="1">
        <v>360.5</v>
      </c>
      <c r="C1062" s="1">
        <v>346.6</v>
      </c>
      <c r="D1062" s="1">
        <v>13.9</v>
      </c>
      <c r="E1062" s="1" t="str">
        <f t="shared" si="16"/>
        <v>2020/2021</v>
      </c>
    </row>
    <row r="1063" spans="1:5" x14ac:dyDescent="0.25">
      <c r="A1063" s="68">
        <v>44255</v>
      </c>
      <c r="B1063" s="1">
        <v>362.4</v>
      </c>
      <c r="C1063" s="1">
        <v>349.9</v>
      </c>
      <c r="D1063" s="1">
        <v>12.5</v>
      </c>
      <c r="E1063" s="1" t="str">
        <f t="shared" si="16"/>
        <v>2020/2021</v>
      </c>
    </row>
    <row r="1064" spans="1:5" x14ac:dyDescent="0.25">
      <c r="A1064" s="68">
        <v>44256</v>
      </c>
      <c r="B1064" s="1">
        <v>361.7</v>
      </c>
      <c r="C1064" s="1">
        <v>337.4</v>
      </c>
      <c r="D1064" s="1">
        <v>24.3</v>
      </c>
      <c r="E1064" s="1" t="str">
        <f t="shared" si="16"/>
        <v>2020/2021</v>
      </c>
    </row>
    <row r="1065" spans="1:5" x14ac:dyDescent="0.25">
      <c r="A1065" s="68">
        <v>44257</v>
      </c>
      <c r="B1065" s="1">
        <v>362.5</v>
      </c>
      <c r="C1065" s="1">
        <v>345.9</v>
      </c>
      <c r="D1065" s="1">
        <v>16.600000000000001</v>
      </c>
      <c r="E1065" s="1" t="str">
        <f t="shared" si="16"/>
        <v>2020/2021</v>
      </c>
    </row>
    <row r="1066" spans="1:5" x14ac:dyDescent="0.25">
      <c r="A1066" s="68">
        <v>44258</v>
      </c>
      <c r="B1066" s="1">
        <v>361.2</v>
      </c>
      <c r="C1066" s="1">
        <v>335.6</v>
      </c>
      <c r="D1066" s="1">
        <v>25.5</v>
      </c>
      <c r="E1066" s="1" t="str">
        <f t="shared" si="16"/>
        <v>2020/2021</v>
      </c>
    </row>
    <row r="1067" spans="1:5" x14ac:dyDescent="0.25">
      <c r="A1067" s="68">
        <v>44259</v>
      </c>
      <c r="B1067" s="1">
        <v>359</v>
      </c>
      <c r="C1067" s="1">
        <v>339.6</v>
      </c>
      <c r="D1067" s="1">
        <v>19.399999999999999</v>
      </c>
      <c r="E1067" s="1" t="str">
        <f t="shared" si="16"/>
        <v>2020/2021</v>
      </c>
    </row>
    <row r="1068" spans="1:5" x14ac:dyDescent="0.25">
      <c r="A1068" s="68">
        <v>44260</v>
      </c>
      <c r="B1068" s="1">
        <v>359</v>
      </c>
      <c r="C1068" s="1">
        <v>343.8</v>
      </c>
      <c r="D1068" s="1">
        <v>15.2</v>
      </c>
      <c r="E1068" s="1" t="str">
        <f t="shared" si="16"/>
        <v>2020/2021</v>
      </c>
    </row>
    <row r="1069" spans="1:5" x14ac:dyDescent="0.25">
      <c r="A1069" s="68">
        <v>44261</v>
      </c>
      <c r="B1069" s="1">
        <v>359.2</v>
      </c>
      <c r="C1069" s="1">
        <v>348.9</v>
      </c>
      <c r="D1069" s="1">
        <v>10.3</v>
      </c>
      <c r="E1069" s="1" t="str">
        <f t="shared" si="16"/>
        <v>2020/2021</v>
      </c>
    </row>
    <row r="1070" spans="1:5" x14ac:dyDescent="0.25">
      <c r="A1070" s="68">
        <v>44262</v>
      </c>
      <c r="B1070" s="1">
        <v>359.5</v>
      </c>
      <c r="C1070" s="1">
        <v>344.9</v>
      </c>
      <c r="D1070" s="1">
        <v>14.6</v>
      </c>
      <c r="E1070" s="1" t="str">
        <f t="shared" si="16"/>
        <v>2020/2021</v>
      </c>
    </row>
    <row r="1071" spans="1:5" x14ac:dyDescent="0.25">
      <c r="A1071" s="68">
        <v>44263</v>
      </c>
      <c r="B1071" s="1">
        <v>360.8</v>
      </c>
      <c r="C1071" s="1">
        <v>337.9</v>
      </c>
      <c r="D1071" s="1">
        <v>22.9</v>
      </c>
      <c r="E1071" s="1" t="str">
        <f t="shared" si="16"/>
        <v>2020/2021</v>
      </c>
    </row>
    <row r="1072" spans="1:5" x14ac:dyDescent="0.25">
      <c r="A1072" s="68">
        <v>44264</v>
      </c>
      <c r="B1072" s="1">
        <v>361.9</v>
      </c>
      <c r="C1072" s="1">
        <v>347.2</v>
      </c>
      <c r="D1072" s="1">
        <v>14.6</v>
      </c>
      <c r="E1072" s="1" t="str">
        <f t="shared" si="16"/>
        <v>2020/2021</v>
      </c>
    </row>
    <row r="1073" spans="1:5" x14ac:dyDescent="0.25">
      <c r="A1073" s="68">
        <v>44265</v>
      </c>
      <c r="B1073" s="1">
        <v>363.9</v>
      </c>
      <c r="C1073" s="1">
        <v>339.1</v>
      </c>
      <c r="D1073" s="1">
        <v>24.8</v>
      </c>
      <c r="E1073" s="1" t="str">
        <f t="shared" si="16"/>
        <v>2020/2021</v>
      </c>
    </row>
    <row r="1074" spans="1:5" x14ac:dyDescent="0.25">
      <c r="A1074" s="68">
        <v>44266</v>
      </c>
      <c r="B1074" s="1">
        <v>359.2</v>
      </c>
      <c r="C1074" s="1">
        <v>350</v>
      </c>
      <c r="D1074" s="1">
        <v>9.1999999999999993</v>
      </c>
      <c r="E1074" s="1" t="str">
        <f t="shared" si="16"/>
        <v>2020/2021</v>
      </c>
    </row>
    <row r="1075" spans="1:5" x14ac:dyDescent="0.25">
      <c r="A1075" s="68">
        <v>44267</v>
      </c>
      <c r="B1075" s="1">
        <v>362.8</v>
      </c>
      <c r="C1075" s="1">
        <v>345.8</v>
      </c>
      <c r="D1075" s="1">
        <v>17</v>
      </c>
      <c r="E1075" s="1" t="str">
        <f t="shared" si="16"/>
        <v>2020/2021</v>
      </c>
    </row>
    <row r="1076" spans="1:5" x14ac:dyDescent="0.25">
      <c r="A1076" s="68">
        <v>44268</v>
      </c>
      <c r="B1076" s="1">
        <v>364</v>
      </c>
      <c r="C1076" s="1">
        <v>350.3</v>
      </c>
      <c r="D1076" s="1">
        <v>13.6</v>
      </c>
      <c r="E1076" s="1" t="str">
        <f t="shared" si="16"/>
        <v>2020/2021</v>
      </c>
    </row>
    <row r="1077" spans="1:5" x14ac:dyDescent="0.25">
      <c r="A1077" s="68">
        <v>44269</v>
      </c>
      <c r="B1077" s="1">
        <v>365.2</v>
      </c>
      <c r="C1077" s="1">
        <v>351.8</v>
      </c>
      <c r="D1077" s="1">
        <v>13.3</v>
      </c>
      <c r="E1077" s="1" t="str">
        <f t="shared" si="16"/>
        <v>2020/2021</v>
      </c>
    </row>
    <row r="1078" spans="1:5" x14ac:dyDescent="0.25">
      <c r="A1078" s="68">
        <v>44270</v>
      </c>
      <c r="B1078" s="1">
        <v>362.3</v>
      </c>
      <c r="C1078" s="1">
        <v>350.7</v>
      </c>
      <c r="D1078" s="1">
        <v>11.6</v>
      </c>
      <c r="E1078" s="1" t="str">
        <f t="shared" si="16"/>
        <v>2020/2021</v>
      </c>
    </row>
    <row r="1079" spans="1:5" x14ac:dyDescent="0.25">
      <c r="A1079" s="68">
        <v>44271</v>
      </c>
      <c r="B1079" s="1">
        <v>360.9</v>
      </c>
      <c r="C1079" s="1">
        <v>349.2</v>
      </c>
      <c r="D1079" s="1">
        <v>11.6</v>
      </c>
      <c r="E1079" s="1" t="str">
        <f t="shared" si="16"/>
        <v>2020/2021</v>
      </c>
    </row>
    <row r="1080" spans="1:5" x14ac:dyDescent="0.25">
      <c r="A1080" s="68">
        <v>44272</v>
      </c>
      <c r="B1080" s="1">
        <v>359.6</v>
      </c>
      <c r="C1080" s="1">
        <v>339.7</v>
      </c>
      <c r="D1080" s="1">
        <v>19.899999999999999</v>
      </c>
      <c r="E1080" s="1" t="str">
        <f t="shared" si="16"/>
        <v>2020/2021</v>
      </c>
    </row>
    <row r="1081" spans="1:5" x14ac:dyDescent="0.25">
      <c r="A1081" s="68">
        <v>44273</v>
      </c>
      <c r="B1081" s="1">
        <v>359.3</v>
      </c>
      <c r="C1081" s="1">
        <v>342.2</v>
      </c>
      <c r="D1081" s="1">
        <v>17</v>
      </c>
      <c r="E1081" s="1" t="str">
        <f t="shared" si="16"/>
        <v>2020/2021</v>
      </c>
    </row>
    <row r="1082" spans="1:5" x14ac:dyDescent="0.25">
      <c r="A1082" s="68">
        <v>44274</v>
      </c>
      <c r="B1082" s="1">
        <v>360</v>
      </c>
      <c r="C1082" s="1">
        <v>345.9</v>
      </c>
      <c r="D1082" s="1">
        <v>14</v>
      </c>
      <c r="E1082" s="1" t="str">
        <f t="shared" si="16"/>
        <v>2020/2021</v>
      </c>
    </row>
    <row r="1083" spans="1:5" x14ac:dyDescent="0.25">
      <c r="A1083" s="68">
        <v>44275</v>
      </c>
      <c r="B1083" s="1">
        <v>360.8</v>
      </c>
      <c r="C1083" s="1">
        <v>348.9</v>
      </c>
      <c r="D1083" s="1">
        <v>11.8</v>
      </c>
      <c r="E1083" s="1" t="str">
        <f t="shared" si="16"/>
        <v>2020/2021</v>
      </c>
    </row>
    <row r="1084" spans="1:5" x14ac:dyDescent="0.25">
      <c r="A1084" s="68">
        <v>44276</v>
      </c>
      <c r="B1084" s="1">
        <v>357.6</v>
      </c>
      <c r="C1084" s="1">
        <v>332.1</v>
      </c>
      <c r="D1084" s="1">
        <v>25.5</v>
      </c>
      <c r="E1084" s="1" t="str">
        <f t="shared" si="16"/>
        <v>2020/2021</v>
      </c>
    </row>
    <row r="1085" spans="1:5" x14ac:dyDescent="0.25">
      <c r="A1085" s="68">
        <v>44277</v>
      </c>
      <c r="B1085" s="1">
        <v>351.8</v>
      </c>
      <c r="C1085" s="1">
        <v>334.4</v>
      </c>
      <c r="D1085" s="1">
        <v>17.399999999999999</v>
      </c>
      <c r="E1085" s="1" t="str">
        <f t="shared" si="16"/>
        <v>2020/2021</v>
      </c>
    </row>
    <row r="1086" spans="1:5" x14ac:dyDescent="0.25">
      <c r="A1086" s="68">
        <v>44278</v>
      </c>
      <c r="B1086" s="1">
        <v>348.7</v>
      </c>
      <c r="C1086" s="1">
        <v>334.6</v>
      </c>
      <c r="D1086" s="1">
        <v>14.1</v>
      </c>
      <c r="E1086" s="1" t="str">
        <f t="shared" si="16"/>
        <v>2020/2021</v>
      </c>
    </row>
    <row r="1087" spans="1:5" x14ac:dyDescent="0.25">
      <c r="A1087" s="68">
        <v>44279</v>
      </c>
      <c r="B1087" s="1">
        <v>346.2</v>
      </c>
      <c r="C1087" s="1">
        <v>334.5</v>
      </c>
      <c r="D1087" s="1">
        <v>11.7</v>
      </c>
      <c r="E1087" s="1" t="str">
        <f t="shared" si="16"/>
        <v>2020/2021</v>
      </c>
    </row>
    <row r="1088" spans="1:5" x14ac:dyDescent="0.25">
      <c r="A1088" s="68">
        <v>44280</v>
      </c>
      <c r="B1088" s="1">
        <v>347</v>
      </c>
      <c r="C1088" s="1">
        <v>334.7</v>
      </c>
      <c r="D1088" s="1">
        <v>12.3</v>
      </c>
      <c r="E1088" s="1" t="str">
        <f t="shared" si="16"/>
        <v>2020/2021</v>
      </c>
    </row>
    <row r="1089" spans="1:5" x14ac:dyDescent="0.25">
      <c r="A1089" s="68">
        <v>44281</v>
      </c>
      <c r="B1089" s="1">
        <v>348.6</v>
      </c>
      <c r="C1089" s="1">
        <v>338</v>
      </c>
      <c r="D1089" s="1">
        <v>10.5</v>
      </c>
      <c r="E1089" s="1" t="str">
        <f t="shared" si="16"/>
        <v>2020/2021</v>
      </c>
    </row>
    <row r="1090" spans="1:5" x14ac:dyDescent="0.25">
      <c r="A1090" s="68">
        <v>44282</v>
      </c>
      <c r="B1090" s="1">
        <v>348.6</v>
      </c>
      <c r="C1090" s="1">
        <v>334.4</v>
      </c>
      <c r="D1090" s="1">
        <v>14.2</v>
      </c>
      <c r="E1090" s="1" t="str">
        <f t="shared" si="16"/>
        <v>2020/2021</v>
      </c>
    </row>
    <row r="1091" spans="1:5" x14ac:dyDescent="0.25">
      <c r="A1091" s="68">
        <v>44283</v>
      </c>
      <c r="B1091" s="1">
        <v>350.6</v>
      </c>
      <c r="C1091" s="1">
        <v>340.8</v>
      </c>
      <c r="D1091" s="1">
        <v>9.8000000000000007</v>
      </c>
      <c r="E1091" s="1" t="str">
        <f t="shared" ref="E1091:E1154" si="17">IF(MONTH(A1091)&gt;=10, YEAR(A1091)&amp;"/"&amp;YEAR(A1091)+1, YEAR(A1091)-1&amp;"/"&amp;YEAR(A1091))</f>
        <v>2020/2021</v>
      </c>
    </row>
    <row r="1092" spans="1:5" x14ac:dyDescent="0.25">
      <c r="A1092" s="68">
        <v>44284</v>
      </c>
      <c r="B1092" s="1">
        <v>355.2</v>
      </c>
      <c r="C1092" s="1">
        <v>344.5</v>
      </c>
      <c r="D1092" s="1">
        <v>10.7</v>
      </c>
      <c r="E1092" s="1" t="str">
        <f t="shared" si="17"/>
        <v>2020/2021</v>
      </c>
    </row>
    <row r="1093" spans="1:5" x14ac:dyDescent="0.25">
      <c r="A1093" s="68">
        <v>44285</v>
      </c>
      <c r="B1093" s="1">
        <v>358.5</v>
      </c>
      <c r="C1093" s="1">
        <v>348.2</v>
      </c>
      <c r="D1093" s="1">
        <v>10.3</v>
      </c>
      <c r="E1093" s="1" t="str">
        <f t="shared" si="17"/>
        <v>2020/2021</v>
      </c>
    </row>
    <row r="1094" spans="1:5" x14ac:dyDescent="0.25">
      <c r="A1094" s="68">
        <v>44286</v>
      </c>
      <c r="B1094" s="1">
        <v>357.7</v>
      </c>
      <c r="C1094" s="1">
        <v>349.2</v>
      </c>
      <c r="D1094" s="1">
        <v>8.5</v>
      </c>
      <c r="E1094" s="1" t="str">
        <f t="shared" si="17"/>
        <v>2020/2021</v>
      </c>
    </row>
    <row r="1095" spans="1:5" x14ac:dyDescent="0.25">
      <c r="A1095" s="68">
        <v>44470</v>
      </c>
      <c r="B1095" s="1">
        <v>355.9</v>
      </c>
      <c r="C1095" s="1">
        <v>352.2</v>
      </c>
      <c r="D1095" s="1">
        <v>3.7</v>
      </c>
      <c r="E1095" s="1" t="str">
        <f t="shared" si="17"/>
        <v>2021/2022</v>
      </c>
    </row>
    <row r="1096" spans="1:5" x14ac:dyDescent="0.25">
      <c r="A1096" s="68">
        <v>44471</v>
      </c>
      <c r="B1096" s="1">
        <v>355.7</v>
      </c>
      <c r="C1096" s="1">
        <v>337.3</v>
      </c>
      <c r="D1096" s="1">
        <v>18.5</v>
      </c>
      <c r="E1096" s="1" t="str">
        <f t="shared" si="17"/>
        <v>2021/2022</v>
      </c>
    </row>
    <row r="1097" spans="1:5" x14ac:dyDescent="0.25">
      <c r="A1097" s="68">
        <v>44472</v>
      </c>
      <c r="B1097" s="1">
        <v>349</v>
      </c>
      <c r="C1097" s="1">
        <v>343</v>
      </c>
      <c r="D1097" s="1">
        <v>6</v>
      </c>
      <c r="E1097" s="1" t="str">
        <f t="shared" si="17"/>
        <v>2021/2022</v>
      </c>
    </row>
    <row r="1098" spans="1:5" x14ac:dyDescent="0.25">
      <c r="A1098" s="68">
        <v>44473</v>
      </c>
      <c r="B1098" s="1">
        <v>353.4</v>
      </c>
      <c r="C1098" s="1">
        <v>343.6</v>
      </c>
      <c r="D1098" s="1">
        <v>9.6999999999999993</v>
      </c>
      <c r="E1098" s="1" t="str">
        <f t="shared" si="17"/>
        <v>2021/2022</v>
      </c>
    </row>
    <row r="1099" spans="1:5" x14ac:dyDescent="0.25">
      <c r="A1099" s="68">
        <v>44474</v>
      </c>
      <c r="B1099" s="1">
        <v>353.9</v>
      </c>
      <c r="C1099" s="1">
        <v>348.1</v>
      </c>
      <c r="D1099" s="1">
        <v>5.8</v>
      </c>
      <c r="E1099" s="1" t="str">
        <f t="shared" si="17"/>
        <v>2021/2022</v>
      </c>
    </row>
    <row r="1100" spans="1:5" x14ac:dyDescent="0.25">
      <c r="A1100" s="68">
        <v>44475</v>
      </c>
      <c r="B1100" s="1">
        <v>357.8</v>
      </c>
      <c r="C1100" s="1">
        <v>344.6</v>
      </c>
      <c r="D1100" s="1">
        <v>13.2</v>
      </c>
      <c r="E1100" s="1" t="str">
        <f t="shared" si="17"/>
        <v>2021/2022</v>
      </c>
    </row>
    <row r="1101" spans="1:5" x14ac:dyDescent="0.25">
      <c r="A1101" s="68">
        <v>44476</v>
      </c>
      <c r="B1101" s="1">
        <v>362.5</v>
      </c>
      <c r="C1101" s="1">
        <v>355</v>
      </c>
      <c r="D1101" s="1">
        <v>7.6</v>
      </c>
      <c r="E1101" s="1" t="str">
        <f t="shared" si="17"/>
        <v>2021/2022</v>
      </c>
    </row>
    <row r="1102" spans="1:5" x14ac:dyDescent="0.25">
      <c r="A1102" s="68">
        <v>44477</v>
      </c>
      <c r="B1102" s="1">
        <v>369.5</v>
      </c>
      <c r="C1102" s="1">
        <v>356.9</v>
      </c>
      <c r="D1102" s="1">
        <v>12.6</v>
      </c>
      <c r="E1102" s="1" t="str">
        <f t="shared" si="17"/>
        <v>2021/2022</v>
      </c>
    </row>
    <row r="1103" spans="1:5" x14ac:dyDescent="0.25">
      <c r="A1103" s="68">
        <v>44478</v>
      </c>
      <c r="B1103" s="1">
        <v>371.4</v>
      </c>
      <c r="C1103" s="1">
        <v>358.2</v>
      </c>
      <c r="D1103" s="1">
        <v>13.2</v>
      </c>
      <c r="E1103" s="1" t="str">
        <f t="shared" si="17"/>
        <v>2021/2022</v>
      </c>
    </row>
    <row r="1104" spans="1:5" x14ac:dyDescent="0.25">
      <c r="A1104" s="68">
        <v>44479</v>
      </c>
      <c r="B1104" s="1">
        <v>371.8</v>
      </c>
      <c r="C1104" s="1">
        <v>360.4</v>
      </c>
      <c r="D1104" s="1">
        <v>11.4</v>
      </c>
      <c r="E1104" s="1" t="str">
        <f t="shared" si="17"/>
        <v>2021/2022</v>
      </c>
    </row>
    <row r="1105" spans="1:5" x14ac:dyDescent="0.25">
      <c r="A1105" s="68">
        <v>44480</v>
      </c>
      <c r="B1105" s="1">
        <v>372.1</v>
      </c>
      <c r="C1105" s="1">
        <v>359.4</v>
      </c>
      <c r="D1105" s="1">
        <v>12.7</v>
      </c>
      <c r="E1105" s="1" t="str">
        <f t="shared" si="17"/>
        <v>2021/2022</v>
      </c>
    </row>
    <row r="1106" spans="1:5" x14ac:dyDescent="0.25">
      <c r="A1106" s="68">
        <v>44481</v>
      </c>
      <c r="B1106" s="1">
        <v>373.5</v>
      </c>
      <c r="C1106" s="1">
        <v>367.4</v>
      </c>
      <c r="D1106" s="1">
        <v>6.1</v>
      </c>
      <c r="E1106" s="1" t="str">
        <f t="shared" si="17"/>
        <v>2021/2022</v>
      </c>
    </row>
    <row r="1107" spans="1:5" x14ac:dyDescent="0.25">
      <c r="A1107" s="68">
        <v>44482</v>
      </c>
      <c r="B1107" s="1">
        <v>370.8</v>
      </c>
      <c r="C1107" s="1">
        <v>362.1</v>
      </c>
      <c r="D1107" s="1">
        <v>8.6999999999999993</v>
      </c>
      <c r="E1107" s="1" t="str">
        <f t="shared" si="17"/>
        <v>2021/2022</v>
      </c>
    </row>
    <row r="1108" spans="1:5" x14ac:dyDescent="0.25">
      <c r="A1108" s="68">
        <v>44483</v>
      </c>
      <c r="B1108" s="1">
        <v>367.4</v>
      </c>
      <c r="C1108" s="1">
        <v>360.9</v>
      </c>
      <c r="D1108" s="1">
        <v>6.6</v>
      </c>
      <c r="E1108" s="1" t="str">
        <f t="shared" si="17"/>
        <v>2021/2022</v>
      </c>
    </row>
    <row r="1109" spans="1:5" x14ac:dyDescent="0.25">
      <c r="A1109" s="68">
        <v>44484</v>
      </c>
      <c r="B1109" s="1">
        <v>376.1</v>
      </c>
      <c r="C1109" s="1">
        <v>365.2</v>
      </c>
      <c r="D1109" s="1">
        <v>11</v>
      </c>
      <c r="E1109" s="1" t="str">
        <f t="shared" si="17"/>
        <v>2021/2022</v>
      </c>
    </row>
    <row r="1110" spans="1:5" x14ac:dyDescent="0.25">
      <c r="A1110" s="68">
        <v>44485</v>
      </c>
      <c r="B1110" s="1">
        <v>368.6</v>
      </c>
      <c r="C1110" s="1">
        <v>347</v>
      </c>
      <c r="D1110" s="1">
        <v>21.6</v>
      </c>
      <c r="E1110" s="1" t="str">
        <f t="shared" si="17"/>
        <v>2021/2022</v>
      </c>
    </row>
    <row r="1111" spans="1:5" x14ac:dyDescent="0.25">
      <c r="A1111" s="68">
        <v>44486</v>
      </c>
      <c r="B1111" s="1">
        <v>375.1</v>
      </c>
      <c r="C1111" s="1">
        <v>368</v>
      </c>
      <c r="D1111" s="1">
        <v>7.1</v>
      </c>
      <c r="E1111" s="1" t="str">
        <f t="shared" si="17"/>
        <v>2021/2022</v>
      </c>
    </row>
    <row r="1112" spans="1:5" x14ac:dyDescent="0.25">
      <c r="A1112" s="68">
        <v>44487</v>
      </c>
      <c r="B1112" s="1">
        <v>370.8</v>
      </c>
      <c r="C1112" s="1">
        <v>353.6</v>
      </c>
      <c r="D1112" s="1">
        <v>17.2</v>
      </c>
      <c r="E1112" s="1" t="str">
        <f t="shared" si="17"/>
        <v>2021/2022</v>
      </c>
    </row>
    <row r="1113" spans="1:5" x14ac:dyDescent="0.25">
      <c r="A1113" s="68">
        <v>44488</v>
      </c>
      <c r="B1113" s="1">
        <v>370.9</v>
      </c>
      <c r="C1113" s="1">
        <v>360.7</v>
      </c>
      <c r="D1113" s="1">
        <v>10.199999999999999</v>
      </c>
      <c r="E1113" s="1" t="str">
        <f t="shared" si="17"/>
        <v>2021/2022</v>
      </c>
    </row>
    <row r="1114" spans="1:5" x14ac:dyDescent="0.25">
      <c r="A1114" s="68">
        <v>44489</v>
      </c>
      <c r="B1114" s="1">
        <v>368.8</v>
      </c>
      <c r="C1114" s="1">
        <v>355.8</v>
      </c>
      <c r="D1114" s="1">
        <v>13</v>
      </c>
      <c r="E1114" s="1" t="str">
        <f t="shared" si="17"/>
        <v>2021/2022</v>
      </c>
    </row>
    <row r="1115" spans="1:5" x14ac:dyDescent="0.25">
      <c r="A1115" s="68">
        <v>44490</v>
      </c>
      <c r="B1115" s="1">
        <v>365.7</v>
      </c>
      <c r="C1115" s="1">
        <v>349.1</v>
      </c>
      <c r="D1115" s="1">
        <v>16.600000000000001</v>
      </c>
      <c r="E1115" s="1" t="str">
        <f t="shared" si="17"/>
        <v>2021/2022</v>
      </c>
    </row>
    <row r="1116" spans="1:5" x14ac:dyDescent="0.25">
      <c r="A1116" s="68">
        <v>44491</v>
      </c>
      <c r="B1116" s="1">
        <v>364.3</v>
      </c>
      <c r="C1116" s="1">
        <v>351.1</v>
      </c>
      <c r="D1116" s="1">
        <v>13.2</v>
      </c>
      <c r="E1116" s="1" t="str">
        <f t="shared" si="17"/>
        <v>2021/2022</v>
      </c>
    </row>
    <row r="1117" spans="1:5" x14ac:dyDescent="0.25">
      <c r="A1117" s="68">
        <v>44492</v>
      </c>
      <c r="B1117" s="1">
        <v>361.3</v>
      </c>
      <c r="C1117" s="1">
        <v>355.5</v>
      </c>
      <c r="D1117" s="1">
        <v>5.8</v>
      </c>
      <c r="E1117" s="1" t="str">
        <f t="shared" si="17"/>
        <v>2021/2022</v>
      </c>
    </row>
    <row r="1118" spans="1:5" x14ac:dyDescent="0.25">
      <c r="A1118" s="68">
        <v>44493</v>
      </c>
      <c r="B1118" s="1">
        <v>367.9</v>
      </c>
      <c r="C1118" s="1">
        <v>361.4</v>
      </c>
      <c r="D1118" s="1">
        <v>6.5</v>
      </c>
      <c r="E1118" s="1" t="str">
        <f t="shared" si="17"/>
        <v>2021/2022</v>
      </c>
    </row>
    <row r="1119" spans="1:5" x14ac:dyDescent="0.25">
      <c r="A1119" s="68">
        <v>44494</v>
      </c>
      <c r="B1119" s="1">
        <v>369.3</v>
      </c>
      <c r="C1119" s="1">
        <v>361.1</v>
      </c>
      <c r="D1119" s="1">
        <v>8.1999999999999993</v>
      </c>
      <c r="E1119" s="1" t="str">
        <f t="shared" si="17"/>
        <v>2021/2022</v>
      </c>
    </row>
    <row r="1120" spans="1:5" x14ac:dyDescent="0.25">
      <c r="A1120" s="68">
        <v>44495</v>
      </c>
      <c r="B1120" s="1">
        <v>369.1</v>
      </c>
      <c r="C1120" s="1">
        <v>356.9</v>
      </c>
      <c r="D1120" s="1">
        <v>12.3</v>
      </c>
      <c r="E1120" s="1" t="str">
        <f t="shared" si="17"/>
        <v>2021/2022</v>
      </c>
    </row>
    <row r="1121" spans="1:5" x14ac:dyDescent="0.25">
      <c r="A1121" s="68">
        <v>44496</v>
      </c>
      <c r="B1121" s="1">
        <v>364.8</v>
      </c>
      <c r="C1121" s="1">
        <v>360.5</v>
      </c>
      <c r="D1121" s="1">
        <v>4.2</v>
      </c>
      <c r="E1121" s="1" t="str">
        <f t="shared" si="17"/>
        <v>2021/2022</v>
      </c>
    </row>
    <row r="1122" spans="1:5" x14ac:dyDescent="0.25">
      <c r="A1122" s="68">
        <v>44497</v>
      </c>
      <c r="B1122" s="1">
        <v>368</v>
      </c>
      <c r="C1122" s="1">
        <v>360.6</v>
      </c>
      <c r="D1122" s="1">
        <v>7.4</v>
      </c>
      <c r="E1122" s="1" t="str">
        <f t="shared" si="17"/>
        <v>2021/2022</v>
      </c>
    </row>
    <row r="1123" spans="1:5" x14ac:dyDescent="0.25">
      <c r="A1123" s="68">
        <v>44498</v>
      </c>
      <c r="B1123" s="1">
        <v>368.6</v>
      </c>
      <c r="C1123" s="1">
        <v>363.9</v>
      </c>
      <c r="D1123" s="1">
        <v>4.7</v>
      </c>
      <c r="E1123" s="1" t="str">
        <f t="shared" si="17"/>
        <v>2021/2022</v>
      </c>
    </row>
    <row r="1124" spans="1:5" x14ac:dyDescent="0.25">
      <c r="A1124" s="68">
        <v>44499</v>
      </c>
      <c r="B1124" s="1">
        <v>370.2</v>
      </c>
      <c r="C1124" s="1">
        <v>359.8</v>
      </c>
      <c r="D1124" s="1">
        <v>10.4</v>
      </c>
      <c r="E1124" s="1" t="str">
        <f t="shared" si="17"/>
        <v>2021/2022</v>
      </c>
    </row>
    <row r="1125" spans="1:5" x14ac:dyDescent="0.25">
      <c r="A1125" s="68">
        <v>44500</v>
      </c>
      <c r="B1125" s="1">
        <v>368.5</v>
      </c>
      <c r="C1125" s="1">
        <v>362.1</v>
      </c>
      <c r="D1125" s="1">
        <v>6.4</v>
      </c>
      <c r="E1125" s="1" t="str">
        <f t="shared" si="17"/>
        <v>2021/2022</v>
      </c>
    </row>
    <row r="1126" spans="1:5" x14ac:dyDescent="0.25">
      <c r="A1126" s="68">
        <v>44501</v>
      </c>
      <c r="B1126" s="1">
        <v>375.7</v>
      </c>
      <c r="C1126" s="1">
        <v>362.3</v>
      </c>
      <c r="D1126" s="1">
        <v>13.4</v>
      </c>
      <c r="E1126" s="1" t="str">
        <f t="shared" si="17"/>
        <v>2021/2022</v>
      </c>
    </row>
    <row r="1127" spans="1:5" x14ac:dyDescent="0.25">
      <c r="A1127" s="68">
        <v>44502</v>
      </c>
      <c r="B1127" s="1">
        <v>367.7</v>
      </c>
      <c r="C1127" s="1">
        <v>352.3</v>
      </c>
      <c r="D1127" s="1">
        <v>15.4</v>
      </c>
      <c r="E1127" s="1" t="str">
        <f t="shared" si="17"/>
        <v>2021/2022</v>
      </c>
    </row>
    <row r="1128" spans="1:5" x14ac:dyDescent="0.25">
      <c r="A1128" s="68">
        <v>44503</v>
      </c>
      <c r="B1128" s="1">
        <v>366.1</v>
      </c>
      <c r="C1128" s="1">
        <v>347.9</v>
      </c>
      <c r="D1128" s="1">
        <v>18.2</v>
      </c>
      <c r="E1128" s="1" t="str">
        <f t="shared" si="17"/>
        <v>2021/2022</v>
      </c>
    </row>
    <row r="1129" spans="1:5" x14ac:dyDescent="0.25">
      <c r="A1129" s="68">
        <v>44504</v>
      </c>
      <c r="B1129" s="1">
        <v>363.8</v>
      </c>
      <c r="C1129" s="1">
        <v>349.6</v>
      </c>
      <c r="D1129" s="1">
        <v>14.1</v>
      </c>
      <c r="E1129" s="1" t="str">
        <f t="shared" si="17"/>
        <v>2021/2022</v>
      </c>
    </row>
    <row r="1130" spans="1:5" x14ac:dyDescent="0.25">
      <c r="A1130" s="68">
        <v>44505</v>
      </c>
      <c r="B1130" s="1">
        <v>367.7</v>
      </c>
      <c r="C1130" s="1">
        <v>344.7</v>
      </c>
      <c r="D1130" s="1">
        <v>23</v>
      </c>
      <c r="E1130" s="1" t="str">
        <f t="shared" si="17"/>
        <v>2021/2022</v>
      </c>
    </row>
    <row r="1131" spans="1:5" x14ac:dyDescent="0.25">
      <c r="A1131" s="68">
        <v>44506</v>
      </c>
      <c r="B1131" s="1">
        <v>369.2</v>
      </c>
      <c r="C1131" s="1">
        <v>364</v>
      </c>
      <c r="D1131" s="1">
        <v>5.2</v>
      </c>
      <c r="E1131" s="1" t="str">
        <f t="shared" si="17"/>
        <v>2021/2022</v>
      </c>
    </row>
    <row r="1132" spans="1:5" x14ac:dyDescent="0.25">
      <c r="A1132" s="68">
        <v>44507</v>
      </c>
      <c r="B1132" s="1">
        <v>373</v>
      </c>
      <c r="C1132" s="1">
        <v>362</v>
      </c>
      <c r="D1132" s="1">
        <v>11</v>
      </c>
      <c r="E1132" s="1" t="str">
        <f t="shared" si="17"/>
        <v>2021/2022</v>
      </c>
    </row>
    <row r="1133" spans="1:5" x14ac:dyDescent="0.25">
      <c r="A1133" s="68">
        <v>44508</v>
      </c>
      <c r="B1133" s="1">
        <v>366.7</v>
      </c>
      <c r="C1133" s="1">
        <v>344.1</v>
      </c>
      <c r="D1133" s="1">
        <v>22.6</v>
      </c>
      <c r="E1133" s="1" t="str">
        <f t="shared" si="17"/>
        <v>2021/2022</v>
      </c>
    </row>
    <row r="1134" spans="1:5" x14ac:dyDescent="0.25">
      <c r="A1134" s="68">
        <v>44509</v>
      </c>
      <c r="B1134" s="1">
        <v>364.8</v>
      </c>
      <c r="C1134" s="1">
        <v>357</v>
      </c>
      <c r="D1134" s="1">
        <v>7.9</v>
      </c>
      <c r="E1134" s="1" t="str">
        <f t="shared" si="17"/>
        <v>2021/2022</v>
      </c>
    </row>
    <row r="1135" spans="1:5" x14ac:dyDescent="0.25">
      <c r="A1135" s="68">
        <v>44510</v>
      </c>
      <c r="B1135" s="1">
        <v>366.1</v>
      </c>
      <c r="C1135" s="1">
        <v>357.2</v>
      </c>
      <c r="D1135" s="1">
        <v>8.9</v>
      </c>
      <c r="E1135" s="1" t="str">
        <f t="shared" si="17"/>
        <v>2021/2022</v>
      </c>
    </row>
    <row r="1136" spans="1:5" x14ac:dyDescent="0.25">
      <c r="A1136" s="68">
        <v>44511</v>
      </c>
      <c r="B1136" s="1">
        <v>359.8</v>
      </c>
      <c r="C1136" s="1">
        <v>345.6</v>
      </c>
      <c r="D1136" s="1">
        <v>14.2</v>
      </c>
      <c r="E1136" s="1" t="str">
        <f t="shared" si="17"/>
        <v>2021/2022</v>
      </c>
    </row>
    <row r="1137" spans="1:5" x14ac:dyDescent="0.25">
      <c r="A1137" s="68">
        <v>44512</v>
      </c>
      <c r="B1137" s="1">
        <v>361.3</v>
      </c>
      <c r="C1137" s="1">
        <v>355.1</v>
      </c>
      <c r="D1137" s="1">
        <v>6.2</v>
      </c>
      <c r="E1137" s="1" t="str">
        <f t="shared" si="17"/>
        <v>2021/2022</v>
      </c>
    </row>
    <row r="1138" spans="1:5" x14ac:dyDescent="0.25">
      <c r="A1138" s="68">
        <v>44513</v>
      </c>
      <c r="B1138" s="1">
        <v>364.1</v>
      </c>
      <c r="C1138" s="1">
        <v>352.4</v>
      </c>
      <c r="D1138" s="1">
        <v>11.7</v>
      </c>
      <c r="E1138" s="1" t="str">
        <f t="shared" si="17"/>
        <v>2021/2022</v>
      </c>
    </row>
    <row r="1139" spans="1:5" x14ac:dyDescent="0.25">
      <c r="A1139" s="68">
        <v>44514</v>
      </c>
      <c r="B1139" s="1">
        <v>368.8</v>
      </c>
      <c r="C1139" s="1">
        <v>360.4</v>
      </c>
      <c r="D1139" s="1">
        <v>8.4</v>
      </c>
      <c r="E1139" s="1" t="str">
        <f t="shared" si="17"/>
        <v>2021/2022</v>
      </c>
    </row>
    <row r="1140" spans="1:5" x14ac:dyDescent="0.25">
      <c r="A1140" s="68">
        <v>44515</v>
      </c>
      <c r="B1140" s="1">
        <v>369.5</v>
      </c>
      <c r="C1140" s="1">
        <v>355.5</v>
      </c>
      <c r="D1140" s="1">
        <v>14</v>
      </c>
      <c r="E1140" s="1" t="str">
        <f t="shared" si="17"/>
        <v>2021/2022</v>
      </c>
    </row>
    <row r="1141" spans="1:5" x14ac:dyDescent="0.25">
      <c r="A1141" s="68">
        <v>44516</v>
      </c>
      <c r="B1141" s="1">
        <v>368.3</v>
      </c>
      <c r="C1141" s="1">
        <v>352.7</v>
      </c>
      <c r="D1141" s="1">
        <v>15.6</v>
      </c>
      <c r="E1141" s="1" t="str">
        <f t="shared" si="17"/>
        <v>2021/2022</v>
      </c>
    </row>
    <row r="1142" spans="1:5" x14ac:dyDescent="0.25">
      <c r="A1142" s="68">
        <v>44517</v>
      </c>
      <c r="B1142" s="1">
        <v>367.4</v>
      </c>
      <c r="C1142" s="1">
        <v>357.6</v>
      </c>
      <c r="D1142" s="1">
        <v>9.8000000000000007</v>
      </c>
      <c r="E1142" s="1" t="str">
        <f t="shared" si="17"/>
        <v>2021/2022</v>
      </c>
    </row>
    <row r="1143" spans="1:5" x14ac:dyDescent="0.25">
      <c r="A1143" s="68">
        <v>44518</v>
      </c>
      <c r="B1143" s="1">
        <v>367.9</v>
      </c>
      <c r="C1143" s="1">
        <v>353.9</v>
      </c>
      <c r="D1143" s="1">
        <v>13.9</v>
      </c>
      <c r="E1143" s="1" t="str">
        <f t="shared" si="17"/>
        <v>2021/2022</v>
      </c>
    </row>
    <row r="1144" spans="1:5" x14ac:dyDescent="0.25">
      <c r="A1144" s="68">
        <v>44519</v>
      </c>
      <c r="B1144" s="1">
        <v>367.2</v>
      </c>
      <c r="C1144" s="1">
        <v>357.1</v>
      </c>
      <c r="D1144" s="1">
        <v>10.199999999999999</v>
      </c>
      <c r="E1144" s="1" t="str">
        <f t="shared" si="17"/>
        <v>2021/2022</v>
      </c>
    </row>
    <row r="1145" spans="1:5" x14ac:dyDescent="0.25">
      <c r="A1145" s="68">
        <v>44520</v>
      </c>
      <c r="B1145" s="1">
        <v>371.3</v>
      </c>
      <c r="C1145" s="1">
        <v>359.8</v>
      </c>
      <c r="D1145" s="1">
        <v>11.5</v>
      </c>
      <c r="E1145" s="1" t="str">
        <f t="shared" si="17"/>
        <v>2021/2022</v>
      </c>
    </row>
    <row r="1146" spans="1:5" x14ac:dyDescent="0.25">
      <c r="A1146" s="68">
        <v>44521</v>
      </c>
      <c r="B1146" s="1">
        <v>371.5</v>
      </c>
      <c r="C1146" s="1">
        <v>356.7</v>
      </c>
      <c r="D1146" s="1">
        <v>14.8</v>
      </c>
      <c r="E1146" s="1" t="str">
        <f t="shared" si="17"/>
        <v>2021/2022</v>
      </c>
    </row>
    <row r="1147" spans="1:5" x14ac:dyDescent="0.25">
      <c r="A1147" s="68">
        <v>44522</v>
      </c>
      <c r="B1147" s="1">
        <v>365.9</v>
      </c>
      <c r="C1147" s="1">
        <v>345.4</v>
      </c>
      <c r="D1147" s="1">
        <v>20.5</v>
      </c>
      <c r="E1147" s="1" t="str">
        <f t="shared" si="17"/>
        <v>2021/2022</v>
      </c>
    </row>
    <row r="1148" spans="1:5" x14ac:dyDescent="0.25">
      <c r="A1148" s="68">
        <v>44523</v>
      </c>
      <c r="B1148" s="1">
        <v>368</v>
      </c>
      <c r="C1148" s="1">
        <v>344.2</v>
      </c>
      <c r="D1148" s="1">
        <v>23.8</v>
      </c>
      <c r="E1148" s="1" t="str">
        <f t="shared" si="17"/>
        <v>2021/2022</v>
      </c>
    </row>
    <row r="1149" spans="1:5" x14ac:dyDescent="0.25">
      <c r="A1149" s="68">
        <v>44524</v>
      </c>
      <c r="B1149" s="1">
        <v>366.7</v>
      </c>
      <c r="C1149" s="1">
        <v>350.3</v>
      </c>
      <c r="D1149" s="1">
        <v>16.399999999999999</v>
      </c>
      <c r="E1149" s="1" t="str">
        <f t="shared" si="17"/>
        <v>2021/2022</v>
      </c>
    </row>
    <row r="1150" spans="1:5" x14ac:dyDescent="0.25">
      <c r="A1150" s="68">
        <v>44525</v>
      </c>
      <c r="B1150" s="1">
        <v>369.4</v>
      </c>
      <c r="C1150" s="1">
        <v>350.1</v>
      </c>
      <c r="D1150" s="1">
        <v>19.3</v>
      </c>
      <c r="E1150" s="1" t="str">
        <f t="shared" si="17"/>
        <v>2021/2022</v>
      </c>
    </row>
    <row r="1151" spans="1:5" x14ac:dyDescent="0.25">
      <c r="A1151" s="68">
        <v>44526</v>
      </c>
      <c r="B1151" s="1">
        <v>371.7</v>
      </c>
      <c r="C1151" s="1">
        <v>355.2</v>
      </c>
      <c r="D1151" s="1">
        <v>16.5</v>
      </c>
      <c r="E1151" s="1" t="str">
        <f t="shared" si="17"/>
        <v>2021/2022</v>
      </c>
    </row>
    <row r="1152" spans="1:5" x14ac:dyDescent="0.25">
      <c r="A1152" s="68">
        <v>44527</v>
      </c>
      <c r="B1152" s="1">
        <v>366.3</v>
      </c>
      <c r="C1152" s="1">
        <v>342</v>
      </c>
      <c r="D1152" s="1">
        <v>24.3</v>
      </c>
      <c r="E1152" s="1" t="str">
        <f t="shared" si="17"/>
        <v>2021/2022</v>
      </c>
    </row>
    <row r="1153" spans="1:5" x14ac:dyDescent="0.25">
      <c r="A1153" s="68">
        <v>44528</v>
      </c>
      <c r="B1153" s="1">
        <v>363.5</v>
      </c>
      <c r="C1153" s="1">
        <v>338.5</v>
      </c>
      <c r="D1153" s="1">
        <v>25</v>
      </c>
      <c r="E1153" s="1" t="str">
        <f t="shared" si="17"/>
        <v>2021/2022</v>
      </c>
    </row>
    <row r="1154" spans="1:5" x14ac:dyDescent="0.25">
      <c r="A1154" s="68">
        <v>44529</v>
      </c>
      <c r="B1154" s="1">
        <v>361.5</v>
      </c>
      <c r="C1154" s="1">
        <v>320.3</v>
      </c>
      <c r="D1154" s="1">
        <v>41.2</v>
      </c>
      <c r="E1154" s="1" t="str">
        <f t="shared" si="17"/>
        <v>2021/2022</v>
      </c>
    </row>
    <row r="1155" spans="1:5" x14ac:dyDescent="0.25">
      <c r="A1155" s="68">
        <v>44530</v>
      </c>
      <c r="B1155" s="1">
        <v>363.7</v>
      </c>
      <c r="C1155" s="1">
        <v>347.4</v>
      </c>
      <c r="D1155" s="1">
        <v>16.3</v>
      </c>
      <c r="E1155" s="1" t="str">
        <f t="shared" ref="E1155:E1218" si="18">IF(MONTH(A1155)&gt;=10, YEAR(A1155)&amp;"/"&amp;YEAR(A1155)+1, YEAR(A1155)-1&amp;"/"&amp;YEAR(A1155))</f>
        <v>2021/2022</v>
      </c>
    </row>
    <row r="1156" spans="1:5" x14ac:dyDescent="0.25">
      <c r="A1156" s="68">
        <v>44531</v>
      </c>
      <c r="B1156" s="1">
        <v>365.8</v>
      </c>
      <c r="C1156" s="1">
        <v>340.3</v>
      </c>
      <c r="D1156" s="1">
        <v>25.6</v>
      </c>
      <c r="E1156" s="1" t="str">
        <f t="shared" si="18"/>
        <v>2021/2022</v>
      </c>
    </row>
    <row r="1157" spans="1:5" x14ac:dyDescent="0.25">
      <c r="A1157" s="68">
        <v>44532</v>
      </c>
      <c r="B1157" s="1">
        <v>364</v>
      </c>
      <c r="C1157" s="1">
        <v>332.3</v>
      </c>
      <c r="D1157" s="1">
        <v>31.7</v>
      </c>
      <c r="E1157" s="1" t="str">
        <f t="shared" si="18"/>
        <v>2021/2022</v>
      </c>
    </row>
    <row r="1158" spans="1:5" x14ac:dyDescent="0.25">
      <c r="A1158" s="68">
        <v>44533</v>
      </c>
      <c r="B1158" s="1">
        <v>366.4</v>
      </c>
      <c r="C1158" s="1">
        <v>342</v>
      </c>
      <c r="D1158" s="1">
        <v>24.5</v>
      </c>
      <c r="E1158" s="1" t="str">
        <f t="shared" si="18"/>
        <v>2021/2022</v>
      </c>
    </row>
    <row r="1159" spans="1:5" x14ac:dyDescent="0.25">
      <c r="A1159" s="68">
        <v>44534</v>
      </c>
      <c r="B1159" s="1">
        <v>370</v>
      </c>
      <c r="C1159" s="1">
        <v>358</v>
      </c>
      <c r="D1159" s="1">
        <v>12</v>
      </c>
      <c r="E1159" s="1" t="str">
        <f t="shared" si="18"/>
        <v>2021/2022</v>
      </c>
    </row>
    <row r="1160" spans="1:5" x14ac:dyDescent="0.25">
      <c r="A1160" s="68">
        <v>44535</v>
      </c>
      <c r="B1160" s="1">
        <v>370.9</v>
      </c>
      <c r="C1160" s="1">
        <v>351.7</v>
      </c>
      <c r="D1160" s="1">
        <v>19.2</v>
      </c>
      <c r="E1160" s="1" t="str">
        <f t="shared" si="18"/>
        <v>2021/2022</v>
      </c>
    </row>
    <row r="1161" spans="1:5" x14ac:dyDescent="0.25">
      <c r="A1161" s="68">
        <v>44536</v>
      </c>
      <c r="B1161" s="1">
        <v>366.8</v>
      </c>
      <c r="C1161" s="1">
        <v>341.2</v>
      </c>
      <c r="D1161" s="1">
        <v>25.6</v>
      </c>
      <c r="E1161" s="1" t="str">
        <f t="shared" si="18"/>
        <v>2021/2022</v>
      </c>
    </row>
    <row r="1162" spans="1:5" x14ac:dyDescent="0.25">
      <c r="A1162" s="68">
        <v>44537</v>
      </c>
      <c r="B1162" s="1">
        <v>364.5</v>
      </c>
      <c r="C1162" s="1">
        <v>331.1</v>
      </c>
      <c r="D1162" s="1">
        <v>33.4</v>
      </c>
      <c r="E1162" s="1" t="str">
        <f t="shared" si="18"/>
        <v>2021/2022</v>
      </c>
    </row>
    <row r="1163" spans="1:5" x14ac:dyDescent="0.25">
      <c r="A1163" s="68">
        <v>44538</v>
      </c>
      <c r="B1163" s="1">
        <v>363.1</v>
      </c>
      <c r="C1163" s="1">
        <v>335.6</v>
      </c>
      <c r="D1163" s="1">
        <v>27.6</v>
      </c>
      <c r="E1163" s="1" t="str">
        <f t="shared" si="18"/>
        <v>2021/2022</v>
      </c>
    </row>
    <row r="1164" spans="1:5" x14ac:dyDescent="0.25">
      <c r="A1164" s="68">
        <v>44539</v>
      </c>
      <c r="B1164" s="1">
        <v>363.1</v>
      </c>
      <c r="C1164" s="1">
        <v>337.5</v>
      </c>
      <c r="D1164" s="1">
        <v>25.7</v>
      </c>
      <c r="E1164" s="1" t="str">
        <f t="shared" si="18"/>
        <v>2021/2022</v>
      </c>
    </row>
    <row r="1165" spans="1:5" x14ac:dyDescent="0.25">
      <c r="A1165" s="68">
        <v>44540</v>
      </c>
      <c r="B1165" s="1">
        <v>366</v>
      </c>
      <c r="C1165" s="1">
        <v>344.3</v>
      </c>
      <c r="D1165" s="1">
        <v>21.7</v>
      </c>
      <c r="E1165" s="1" t="str">
        <f t="shared" si="18"/>
        <v>2021/2022</v>
      </c>
    </row>
    <row r="1166" spans="1:5" x14ac:dyDescent="0.25">
      <c r="A1166" s="68">
        <v>44541</v>
      </c>
      <c r="B1166" s="1">
        <v>359.4</v>
      </c>
      <c r="C1166" s="1">
        <v>333.8</v>
      </c>
      <c r="D1166" s="1">
        <v>25.5</v>
      </c>
      <c r="E1166" s="1" t="str">
        <f t="shared" si="18"/>
        <v>2021/2022</v>
      </c>
    </row>
    <row r="1167" spans="1:5" x14ac:dyDescent="0.25">
      <c r="A1167" s="68">
        <v>44542</v>
      </c>
      <c r="B1167" s="1">
        <v>362.5</v>
      </c>
      <c r="C1167" s="1">
        <v>352.1</v>
      </c>
      <c r="D1167" s="1">
        <v>10.4</v>
      </c>
      <c r="E1167" s="1" t="str">
        <f t="shared" si="18"/>
        <v>2021/2022</v>
      </c>
    </row>
    <row r="1168" spans="1:5" x14ac:dyDescent="0.25">
      <c r="A1168" s="68">
        <v>44543</v>
      </c>
      <c r="B1168" s="1">
        <v>362.9</v>
      </c>
      <c r="C1168" s="1">
        <v>338.8</v>
      </c>
      <c r="D1168" s="1">
        <v>24.1</v>
      </c>
      <c r="E1168" s="1" t="str">
        <f t="shared" si="18"/>
        <v>2021/2022</v>
      </c>
    </row>
    <row r="1169" spans="1:5" x14ac:dyDescent="0.25">
      <c r="A1169" s="68">
        <v>44544</v>
      </c>
      <c r="B1169" s="1">
        <v>360.2</v>
      </c>
      <c r="C1169" s="1">
        <v>344.9</v>
      </c>
      <c r="D1169" s="1">
        <v>15.3</v>
      </c>
      <c r="E1169" s="1" t="str">
        <f t="shared" si="18"/>
        <v>2021/2022</v>
      </c>
    </row>
    <row r="1170" spans="1:5" x14ac:dyDescent="0.25">
      <c r="A1170" s="68">
        <v>44545</v>
      </c>
      <c r="B1170" s="1">
        <v>366.1</v>
      </c>
      <c r="C1170" s="1">
        <v>356.4</v>
      </c>
      <c r="D1170" s="1">
        <v>9.8000000000000007</v>
      </c>
      <c r="E1170" s="1" t="str">
        <f t="shared" si="18"/>
        <v>2021/2022</v>
      </c>
    </row>
    <row r="1171" spans="1:5" x14ac:dyDescent="0.25">
      <c r="A1171" s="68">
        <v>44546</v>
      </c>
      <c r="B1171" s="1">
        <v>364.2</v>
      </c>
      <c r="C1171" s="1">
        <v>350.9</v>
      </c>
      <c r="D1171" s="1">
        <v>13.2</v>
      </c>
      <c r="E1171" s="1" t="str">
        <f t="shared" si="18"/>
        <v>2021/2022</v>
      </c>
    </row>
    <row r="1172" spans="1:5" x14ac:dyDescent="0.25">
      <c r="A1172" s="68">
        <v>44547</v>
      </c>
      <c r="B1172" s="1">
        <v>365.3</v>
      </c>
      <c r="C1172" s="1">
        <v>346.8</v>
      </c>
      <c r="D1172" s="1">
        <v>18.5</v>
      </c>
      <c r="E1172" s="1" t="str">
        <f t="shared" si="18"/>
        <v>2021/2022</v>
      </c>
    </row>
    <row r="1173" spans="1:5" x14ac:dyDescent="0.25">
      <c r="A1173" s="68">
        <v>44548</v>
      </c>
      <c r="B1173" s="1">
        <v>370.8</v>
      </c>
      <c r="C1173" s="1">
        <v>349.5</v>
      </c>
      <c r="D1173" s="1">
        <v>21.3</v>
      </c>
      <c r="E1173" s="1" t="str">
        <f t="shared" si="18"/>
        <v>2021/2022</v>
      </c>
    </row>
    <row r="1174" spans="1:5" x14ac:dyDescent="0.25">
      <c r="A1174" s="68">
        <v>44549</v>
      </c>
      <c r="B1174" s="1">
        <v>366.3</v>
      </c>
      <c r="C1174" s="1">
        <v>344.3</v>
      </c>
      <c r="D1174" s="1">
        <v>22</v>
      </c>
      <c r="E1174" s="1" t="str">
        <f t="shared" si="18"/>
        <v>2021/2022</v>
      </c>
    </row>
    <row r="1175" spans="1:5" x14ac:dyDescent="0.25">
      <c r="A1175" s="68">
        <v>44550</v>
      </c>
      <c r="B1175" s="1">
        <v>369.8</v>
      </c>
      <c r="C1175" s="1">
        <v>338.3</v>
      </c>
      <c r="D1175" s="1">
        <v>31.5</v>
      </c>
      <c r="E1175" s="1" t="str">
        <f t="shared" si="18"/>
        <v>2021/2022</v>
      </c>
    </row>
    <row r="1176" spans="1:5" x14ac:dyDescent="0.25">
      <c r="A1176" s="68">
        <v>44551</v>
      </c>
      <c r="B1176" s="1">
        <v>372.8</v>
      </c>
      <c r="C1176" s="1">
        <v>348.9</v>
      </c>
      <c r="D1176" s="1">
        <v>23.9</v>
      </c>
      <c r="E1176" s="1" t="str">
        <f t="shared" si="18"/>
        <v>2021/2022</v>
      </c>
    </row>
    <row r="1177" spans="1:5" x14ac:dyDescent="0.25">
      <c r="A1177" s="68">
        <v>44552</v>
      </c>
      <c r="B1177" s="1">
        <v>367.4</v>
      </c>
      <c r="C1177" s="1">
        <v>344</v>
      </c>
      <c r="D1177" s="1">
        <v>23.3</v>
      </c>
      <c r="E1177" s="1" t="str">
        <f t="shared" si="18"/>
        <v>2021/2022</v>
      </c>
    </row>
    <row r="1178" spans="1:5" x14ac:dyDescent="0.25">
      <c r="A1178" s="68">
        <v>44553</v>
      </c>
      <c r="B1178" s="1">
        <v>368</v>
      </c>
      <c r="C1178" s="1">
        <v>351</v>
      </c>
      <c r="D1178" s="1">
        <v>17</v>
      </c>
      <c r="E1178" s="1" t="str">
        <f t="shared" si="18"/>
        <v>2021/2022</v>
      </c>
    </row>
    <row r="1179" spans="1:5" x14ac:dyDescent="0.25">
      <c r="A1179" s="68">
        <v>44554</v>
      </c>
      <c r="B1179" s="1">
        <v>372.1</v>
      </c>
      <c r="C1179" s="1">
        <v>357.9</v>
      </c>
      <c r="D1179" s="1">
        <v>14.2</v>
      </c>
      <c r="E1179" s="1" t="str">
        <f t="shared" si="18"/>
        <v>2021/2022</v>
      </c>
    </row>
    <row r="1180" spans="1:5" x14ac:dyDescent="0.25">
      <c r="A1180" s="68">
        <v>44555</v>
      </c>
      <c r="B1180" s="1">
        <v>365.3</v>
      </c>
      <c r="C1180" s="1">
        <v>352.4</v>
      </c>
      <c r="D1180" s="1">
        <v>13</v>
      </c>
      <c r="E1180" s="1" t="str">
        <f t="shared" si="18"/>
        <v>2021/2022</v>
      </c>
    </row>
    <row r="1181" spans="1:5" x14ac:dyDescent="0.25">
      <c r="A1181" s="68">
        <v>44556</v>
      </c>
      <c r="B1181" s="1">
        <v>364.1</v>
      </c>
      <c r="C1181" s="1">
        <v>349</v>
      </c>
      <c r="D1181" s="1">
        <v>15</v>
      </c>
      <c r="E1181" s="1" t="str">
        <f t="shared" si="18"/>
        <v>2021/2022</v>
      </c>
    </row>
    <row r="1182" spans="1:5" x14ac:dyDescent="0.25">
      <c r="A1182" s="68">
        <v>44557</v>
      </c>
      <c r="B1182" s="1">
        <v>368.4</v>
      </c>
      <c r="C1182" s="1">
        <v>352.5</v>
      </c>
      <c r="D1182" s="1">
        <v>15.8</v>
      </c>
      <c r="E1182" s="1" t="str">
        <f t="shared" si="18"/>
        <v>2021/2022</v>
      </c>
    </row>
    <row r="1183" spans="1:5" x14ac:dyDescent="0.25">
      <c r="A1183" s="68">
        <v>44558</v>
      </c>
      <c r="B1183" s="1">
        <v>371.8</v>
      </c>
      <c r="C1183" s="1">
        <v>359.2</v>
      </c>
      <c r="D1183" s="1">
        <v>12.6</v>
      </c>
      <c r="E1183" s="1" t="str">
        <f t="shared" si="18"/>
        <v>2021/2022</v>
      </c>
    </row>
    <row r="1184" spans="1:5" x14ac:dyDescent="0.25">
      <c r="A1184" s="68">
        <v>44559</v>
      </c>
      <c r="B1184" s="1">
        <v>376.8</v>
      </c>
      <c r="C1184" s="1">
        <v>357.1</v>
      </c>
      <c r="D1184" s="1">
        <v>19.8</v>
      </c>
      <c r="E1184" s="1" t="str">
        <f t="shared" si="18"/>
        <v>2021/2022</v>
      </c>
    </row>
    <row r="1185" spans="1:5" x14ac:dyDescent="0.25">
      <c r="A1185" s="68">
        <v>44560</v>
      </c>
      <c r="B1185" s="1">
        <v>370.8</v>
      </c>
      <c r="C1185" s="1">
        <v>357.9</v>
      </c>
      <c r="D1185" s="1">
        <v>12.9</v>
      </c>
      <c r="E1185" s="1" t="str">
        <f t="shared" si="18"/>
        <v>2021/2022</v>
      </c>
    </row>
    <row r="1186" spans="1:5" x14ac:dyDescent="0.25">
      <c r="A1186" s="68">
        <v>44561</v>
      </c>
      <c r="B1186" s="1">
        <v>371</v>
      </c>
      <c r="C1186" s="1">
        <v>364.4</v>
      </c>
      <c r="D1186" s="1">
        <v>6.5</v>
      </c>
      <c r="E1186" s="1" t="str">
        <f t="shared" si="18"/>
        <v>2021/2022</v>
      </c>
    </row>
    <row r="1187" spans="1:5" x14ac:dyDescent="0.25">
      <c r="A1187" s="68">
        <v>44562</v>
      </c>
      <c r="B1187" s="1">
        <v>380.1</v>
      </c>
      <c r="C1187" s="1">
        <v>368.7</v>
      </c>
      <c r="D1187" s="1">
        <v>11.3</v>
      </c>
      <c r="E1187" s="1" t="str">
        <f t="shared" si="18"/>
        <v>2021/2022</v>
      </c>
    </row>
    <row r="1188" spans="1:5" x14ac:dyDescent="0.25">
      <c r="A1188" s="68">
        <v>44563</v>
      </c>
      <c r="B1188" s="1">
        <v>375</v>
      </c>
      <c r="C1188" s="1">
        <v>360.2</v>
      </c>
      <c r="D1188" s="1">
        <v>14.8</v>
      </c>
      <c r="E1188" s="1" t="str">
        <f t="shared" si="18"/>
        <v>2021/2022</v>
      </c>
    </row>
    <row r="1189" spans="1:5" x14ac:dyDescent="0.25">
      <c r="A1189" s="68">
        <v>44564</v>
      </c>
      <c r="B1189" s="1">
        <v>366.6</v>
      </c>
      <c r="C1189" s="1">
        <v>349.7</v>
      </c>
      <c r="D1189" s="1">
        <v>16.899999999999999</v>
      </c>
      <c r="E1189" s="1" t="str">
        <f t="shared" si="18"/>
        <v>2021/2022</v>
      </c>
    </row>
    <row r="1190" spans="1:5" x14ac:dyDescent="0.25">
      <c r="A1190" s="68">
        <v>44565</v>
      </c>
      <c r="B1190" s="1">
        <v>364.5</v>
      </c>
      <c r="C1190" s="1">
        <v>340.9</v>
      </c>
      <c r="D1190" s="1">
        <v>23.6</v>
      </c>
      <c r="E1190" s="1" t="str">
        <f t="shared" si="18"/>
        <v>2021/2022</v>
      </c>
    </row>
    <row r="1191" spans="1:5" x14ac:dyDescent="0.25">
      <c r="A1191" s="68">
        <v>44566</v>
      </c>
      <c r="B1191" s="1">
        <v>359.9</v>
      </c>
      <c r="C1191" s="1">
        <v>338.1</v>
      </c>
      <c r="D1191" s="1">
        <v>21.8</v>
      </c>
      <c r="E1191" s="1" t="str">
        <f t="shared" si="18"/>
        <v>2021/2022</v>
      </c>
    </row>
    <row r="1192" spans="1:5" x14ac:dyDescent="0.25">
      <c r="A1192" s="68">
        <v>44567</v>
      </c>
      <c r="B1192" s="1">
        <v>360.9</v>
      </c>
      <c r="C1192" s="1">
        <v>329.3</v>
      </c>
      <c r="D1192" s="1">
        <v>31.6</v>
      </c>
      <c r="E1192" s="1" t="str">
        <f t="shared" si="18"/>
        <v>2021/2022</v>
      </c>
    </row>
    <row r="1193" spans="1:5" x14ac:dyDescent="0.25">
      <c r="A1193" s="68">
        <v>44568</v>
      </c>
      <c r="B1193" s="1">
        <v>364.1</v>
      </c>
      <c r="C1193" s="1">
        <v>342.4</v>
      </c>
      <c r="D1193" s="1">
        <v>21.7</v>
      </c>
      <c r="E1193" s="1" t="str">
        <f t="shared" si="18"/>
        <v>2021/2022</v>
      </c>
    </row>
    <row r="1194" spans="1:5" x14ac:dyDescent="0.25">
      <c r="A1194" s="68">
        <v>44569</v>
      </c>
      <c r="B1194" s="1">
        <v>358.1</v>
      </c>
      <c r="C1194" s="1">
        <v>337.6</v>
      </c>
      <c r="D1194" s="1">
        <v>20.5</v>
      </c>
      <c r="E1194" s="1" t="str">
        <f t="shared" si="18"/>
        <v>2021/2022</v>
      </c>
    </row>
    <row r="1195" spans="1:5" x14ac:dyDescent="0.25">
      <c r="A1195" s="68">
        <v>44570</v>
      </c>
      <c r="B1195" s="1">
        <v>361.8</v>
      </c>
      <c r="C1195" s="1">
        <v>337.6</v>
      </c>
      <c r="D1195" s="1">
        <v>24.2</v>
      </c>
      <c r="E1195" s="1" t="str">
        <f t="shared" si="18"/>
        <v>2021/2022</v>
      </c>
    </row>
    <row r="1196" spans="1:5" x14ac:dyDescent="0.25">
      <c r="A1196" s="68">
        <v>44571</v>
      </c>
      <c r="B1196" s="1">
        <v>358.8</v>
      </c>
      <c r="C1196" s="1">
        <v>329.7</v>
      </c>
      <c r="D1196" s="1">
        <v>29</v>
      </c>
      <c r="E1196" s="1" t="str">
        <f t="shared" si="18"/>
        <v>2021/2022</v>
      </c>
    </row>
    <row r="1197" spans="1:5" x14ac:dyDescent="0.25">
      <c r="A1197" s="68">
        <v>44572</v>
      </c>
      <c r="B1197" s="1">
        <v>358</v>
      </c>
      <c r="C1197" s="1">
        <v>338.3</v>
      </c>
      <c r="D1197" s="1">
        <v>19.7</v>
      </c>
      <c r="E1197" s="1" t="str">
        <f t="shared" si="18"/>
        <v>2021/2022</v>
      </c>
    </row>
    <row r="1198" spans="1:5" x14ac:dyDescent="0.25">
      <c r="A1198" s="68">
        <v>44573</v>
      </c>
      <c r="B1198" s="1">
        <v>357.7</v>
      </c>
      <c r="C1198" s="1">
        <v>337.6</v>
      </c>
      <c r="D1198" s="1">
        <v>20.100000000000001</v>
      </c>
      <c r="E1198" s="1" t="str">
        <f t="shared" si="18"/>
        <v>2021/2022</v>
      </c>
    </row>
    <row r="1199" spans="1:5" x14ac:dyDescent="0.25">
      <c r="A1199" s="68">
        <v>44574</v>
      </c>
      <c r="B1199" s="1">
        <v>357.6</v>
      </c>
      <c r="C1199" s="1">
        <v>338.8</v>
      </c>
      <c r="D1199" s="1">
        <v>18.7</v>
      </c>
      <c r="E1199" s="1" t="str">
        <f t="shared" si="18"/>
        <v>2021/2022</v>
      </c>
    </row>
    <row r="1200" spans="1:5" x14ac:dyDescent="0.25">
      <c r="A1200" s="68">
        <v>44575</v>
      </c>
      <c r="B1200" s="1">
        <v>355.9</v>
      </c>
      <c r="C1200" s="1">
        <v>329.5</v>
      </c>
      <c r="D1200" s="1">
        <v>26.5</v>
      </c>
      <c r="E1200" s="1" t="str">
        <f t="shared" si="18"/>
        <v>2021/2022</v>
      </c>
    </row>
    <row r="1201" spans="1:5" x14ac:dyDescent="0.25">
      <c r="A1201" s="68">
        <v>44576</v>
      </c>
      <c r="B1201" s="1">
        <v>358.4</v>
      </c>
      <c r="C1201" s="1">
        <v>324.7</v>
      </c>
      <c r="D1201" s="1">
        <v>33.700000000000003</v>
      </c>
      <c r="E1201" s="1" t="str">
        <f t="shared" si="18"/>
        <v>2021/2022</v>
      </c>
    </row>
    <row r="1202" spans="1:5" x14ac:dyDescent="0.25">
      <c r="A1202" s="68">
        <v>44577</v>
      </c>
      <c r="B1202" s="1">
        <v>361.6</v>
      </c>
      <c r="C1202" s="1">
        <v>346.3</v>
      </c>
      <c r="D1202" s="1">
        <v>15.4</v>
      </c>
      <c r="E1202" s="1" t="str">
        <f t="shared" si="18"/>
        <v>2021/2022</v>
      </c>
    </row>
    <row r="1203" spans="1:5" x14ac:dyDescent="0.25">
      <c r="A1203" s="68">
        <v>44578</v>
      </c>
      <c r="B1203" s="1">
        <v>360.4</v>
      </c>
      <c r="C1203" s="1">
        <v>331.8</v>
      </c>
      <c r="D1203" s="1">
        <v>28.6</v>
      </c>
      <c r="E1203" s="1" t="str">
        <f t="shared" si="18"/>
        <v>2021/2022</v>
      </c>
    </row>
    <row r="1204" spans="1:5" x14ac:dyDescent="0.25">
      <c r="A1204" s="68">
        <v>44579</v>
      </c>
      <c r="B1204" s="1">
        <v>360.9</v>
      </c>
      <c r="C1204" s="1">
        <v>322.7</v>
      </c>
      <c r="D1204" s="1">
        <v>38.200000000000003</v>
      </c>
      <c r="E1204" s="1" t="str">
        <f t="shared" si="18"/>
        <v>2021/2022</v>
      </c>
    </row>
    <row r="1205" spans="1:5" x14ac:dyDescent="0.25">
      <c r="A1205" s="68">
        <v>44580</v>
      </c>
      <c r="B1205" s="1">
        <v>366.7</v>
      </c>
      <c r="C1205" s="1">
        <v>343.3</v>
      </c>
      <c r="D1205" s="1">
        <v>23.4</v>
      </c>
      <c r="E1205" s="1" t="str">
        <f t="shared" si="18"/>
        <v>2021/2022</v>
      </c>
    </row>
    <row r="1206" spans="1:5" x14ac:dyDescent="0.25">
      <c r="A1206" s="68">
        <v>44581</v>
      </c>
      <c r="B1206" s="1">
        <v>369.1</v>
      </c>
      <c r="C1206" s="1">
        <v>341.3</v>
      </c>
      <c r="D1206" s="1">
        <v>27.8</v>
      </c>
      <c r="E1206" s="1" t="str">
        <f t="shared" si="18"/>
        <v>2021/2022</v>
      </c>
    </row>
    <row r="1207" spans="1:5" x14ac:dyDescent="0.25">
      <c r="A1207" s="68">
        <v>44582</v>
      </c>
      <c r="B1207" s="1">
        <v>366.1</v>
      </c>
      <c r="C1207" s="1">
        <v>336.4</v>
      </c>
      <c r="D1207" s="1">
        <v>29.7</v>
      </c>
      <c r="E1207" s="1" t="str">
        <f t="shared" si="18"/>
        <v>2021/2022</v>
      </c>
    </row>
    <row r="1208" spans="1:5" x14ac:dyDescent="0.25">
      <c r="A1208" s="68">
        <v>44583</v>
      </c>
      <c r="B1208" s="1">
        <v>362.5</v>
      </c>
      <c r="C1208" s="1">
        <v>347.6</v>
      </c>
      <c r="D1208" s="1">
        <v>14.8</v>
      </c>
      <c r="E1208" s="1" t="str">
        <f t="shared" si="18"/>
        <v>2021/2022</v>
      </c>
    </row>
    <row r="1209" spans="1:5" x14ac:dyDescent="0.25">
      <c r="A1209" s="68">
        <v>44584</v>
      </c>
      <c r="B1209" s="1">
        <v>366.9</v>
      </c>
      <c r="C1209" s="1">
        <v>353.2</v>
      </c>
      <c r="D1209" s="1">
        <v>13.7</v>
      </c>
      <c r="E1209" s="1" t="str">
        <f t="shared" si="18"/>
        <v>2021/2022</v>
      </c>
    </row>
    <row r="1210" spans="1:5" x14ac:dyDescent="0.25">
      <c r="A1210" s="68">
        <v>44585</v>
      </c>
      <c r="B1210" s="1">
        <v>367.9</v>
      </c>
      <c r="C1210" s="1">
        <v>341.2</v>
      </c>
      <c r="D1210" s="1">
        <v>26.7</v>
      </c>
      <c r="E1210" s="1" t="str">
        <f t="shared" si="18"/>
        <v>2021/2022</v>
      </c>
    </row>
    <row r="1211" spans="1:5" x14ac:dyDescent="0.25">
      <c r="A1211" s="68">
        <v>44586</v>
      </c>
      <c r="B1211" s="1">
        <v>364.6</v>
      </c>
      <c r="C1211" s="1">
        <v>332.9</v>
      </c>
      <c r="D1211" s="1">
        <v>31.7</v>
      </c>
      <c r="E1211" s="1" t="str">
        <f t="shared" si="18"/>
        <v>2021/2022</v>
      </c>
    </row>
    <row r="1212" spans="1:5" x14ac:dyDescent="0.25">
      <c r="A1212" s="68">
        <v>44587</v>
      </c>
      <c r="B1212" s="1">
        <v>363.7</v>
      </c>
      <c r="C1212" s="1">
        <v>332.2</v>
      </c>
      <c r="D1212" s="1">
        <v>31.6</v>
      </c>
      <c r="E1212" s="1" t="str">
        <f t="shared" si="18"/>
        <v>2021/2022</v>
      </c>
    </row>
    <row r="1213" spans="1:5" x14ac:dyDescent="0.25">
      <c r="A1213" s="68">
        <v>44588</v>
      </c>
      <c r="B1213" s="1">
        <v>361.8</v>
      </c>
      <c r="C1213" s="1">
        <v>349.2</v>
      </c>
      <c r="D1213" s="1">
        <v>12.7</v>
      </c>
      <c r="E1213" s="1" t="str">
        <f t="shared" si="18"/>
        <v>2021/2022</v>
      </c>
    </row>
    <row r="1214" spans="1:5" x14ac:dyDescent="0.25">
      <c r="A1214" s="68">
        <v>44589</v>
      </c>
      <c r="B1214" s="1">
        <v>360.7</v>
      </c>
      <c r="C1214" s="1">
        <v>332.1</v>
      </c>
      <c r="D1214" s="1">
        <v>28.6</v>
      </c>
      <c r="E1214" s="1" t="str">
        <f t="shared" si="18"/>
        <v>2021/2022</v>
      </c>
    </row>
    <row r="1215" spans="1:5" x14ac:dyDescent="0.25">
      <c r="A1215" s="68">
        <v>44590</v>
      </c>
      <c r="B1215" s="1">
        <v>363.8</v>
      </c>
      <c r="C1215" s="1">
        <v>355.6</v>
      </c>
      <c r="D1215" s="1">
        <v>8.1999999999999993</v>
      </c>
      <c r="E1215" s="1" t="str">
        <f t="shared" si="18"/>
        <v>2021/2022</v>
      </c>
    </row>
    <row r="1216" spans="1:5" x14ac:dyDescent="0.25">
      <c r="A1216" s="68">
        <v>44591</v>
      </c>
      <c r="B1216" s="1">
        <v>364.8</v>
      </c>
      <c r="C1216" s="1">
        <v>342.6</v>
      </c>
      <c r="D1216" s="1">
        <v>22.2</v>
      </c>
      <c r="E1216" s="1" t="str">
        <f t="shared" si="18"/>
        <v>2021/2022</v>
      </c>
    </row>
    <row r="1217" spans="1:5" x14ac:dyDescent="0.25">
      <c r="A1217" s="68">
        <v>44592</v>
      </c>
      <c r="B1217" s="1">
        <v>365</v>
      </c>
      <c r="C1217" s="1">
        <v>342.6</v>
      </c>
      <c r="D1217" s="1">
        <v>22.4</v>
      </c>
      <c r="E1217" s="1" t="str">
        <f t="shared" si="18"/>
        <v>2021/2022</v>
      </c>
    </row>
    <row r="1218" spans="1:5" x14ac:dyDescent="0.25">
      <c r="A1218" s="68">
        <v>44593</v>
      </c>
      <c r="B1218" s="1">
        <v>368.6</v>
      </c>
      <c r="C1218" s="1">
        <v>360</v>
      </c>
      <c r="D1218" s="1">
        <v>8.5</v>
      </c>
      <c r="E1218" s="1" t="str">
        <f t="shared" si="18"/>
        <v>2021/2022</v>
      </c>
    </row>
    <row r="1219" spans="1:5" x14ac:dyDescent="0.25">
      <c r="A1219" s="68">
        <v>44594</v>
      </c>
      <c r="B1219" s="1">
        <v>371.2</v>
      </c>
      <c r="C1219" s="1">
        <v>357.9</v>
      </c>
      <c r="D1219" s="1">
        <v>13.2</v>
      </c>
      <c r="E1219" s="1" t="str">
        <f t="shared" ref="E1219:E1282" si="19">IF(MONTH(A1219)&gt;=10, YEAR(A1219)&amp;"/"&amp;YEAR(A1219)+1, YEAR(A1219)-1&amp;"/"&amp;YEAR(A1219))</f>
        <v>2021/2022</v>
      </c>
    </row>
    <row r="1220" spans="1:5" x14ac:dyDescent="0.25">
      <c r="A1220" s="68">
        <v>44595</v>
      </c>
      <c r="B1220" s="1">
        <v>366.9</v>
      </c>
      <c r="C1220" s="1">
        <v>349</v>
      </c>
      <c r="D1220" s="1">
        <v>17.899999999999999</v>
      </c>
      <c r="E1220" s="1" t="str">
        <f t="shared" si="19"/>
        <v>2021/2022</v>
      </c>
    </row>
    <row r="1221" spans="1:5" x14ac:dyDescent="0.25">
      <c r="A1221" s="68">
        <v>44596</v>
      </c>
      <c r="B1221" s="1">
        <v>366.5</v>
      </c>
      <c r="C1221" s="1">
        <v>349.4</v>
      </c>
      <c r="D1221" s="1">
        <v>17.100000000000001</v>
      </c>
      <c r="E1221" s="1" t="str">
        <f t="shared" si="19"/>
        <v>2021/2022</v>
      </c>
    </row>
    <row r="1222" spans="1:5" x14ac:dyDescent="0.25">
      <c r="A1222" s="68">
        <v>44597</v>
      </c>
      <c r="B1222" s="1">
        <v>362.8</v>
      </c>
      <c r="C1222" s="1">
        <v>342.9</v>
      </c>
      <c r="D1222" s="1">
        <v>19.899999999999999</v>
      </c>
      <c r="E1222" s="1" t="str">
        <f t="shared" si="19"/>
        <v>2021/2022</v>
      </c>
    </row>
    <row r="1223" spans="1:5" x14ac:dyDescent="0.25">
      <c r="A1223" s="68">
        <v>44598</v>
      </c>
      <c r="B1223" s="1">
        <v>364</v>
      </c>
      <c r="C1223" s="1">
        <v>356.7</v>
      </c>
      <c r="D1223" s="1">
        <v>7.3</v>
      </c>
      <c r="E1223" s="1" t="str">
        <f t="shared" si="19"/>
        <v>2021/2022</v>
      </c>
    </row>
    <row r="1224" spans="1:5" x14ac:dyDescent="0.25">
      <c r="A1224" s="68">
        <v>44599</v>
      </c>
      <c r="B1224" s="1">
        <v>360.5</v>
      </c>
      <c r="C1224" s="1">
        <v>328.8</v>
      </c>
      <c r="D1224" s="1">
        <v>31.7</v>
      </c>
      <c r="E1224" s="1" t="str">
        <f t="shared" si="19"/>
        <v>2021/2022</v>
      </c>
    </row>
    <row r="1225" spans="1:5" x14ac:dyDescent="0.25">
      <c r="A1225" s="68">
        <v>44600</v>
      </c>
      <c r="B1225" s="1">
        <v>361.5</v>
      </c>
      <c r="C1225" s="1">
        <v>346.7</v>
      </c>
      <c r="D1225" s="1">
        <v>14.8</v>
      </c>
      <c r="E1225" s="1" t="str">
        <f t="shared" si="19"/>
        <v>2021/2022</v>
      </c>
    </row>
    <row r="1226" spans="1:5" x14ac:dyDescent="0.25">
      <c r="A1226" s="68">
        <v>44601</v>
      </c>
      <c r="B1226" s="1">
        <v>363.5</v>
      </c>
      <c r="C1226" s="1">
        <v>348.7</v>
      </c>
      <c r="D1226" s="1">
        <v>14.9</v>
      </c>
      <c r="E1226" s="1" t="str">
        <f t="shared" si="19"/>
        <v>2021/2022</v>
      </c>
    </row>
    <row r="1227" spans="1:5" x14ac:dyDescent="0.25">
      <c r="A1227" s="68">
        <v>44602</v>
      </c>
      <c r="B1227" s="1">
        <v>362</v>
      </c>
      <c r="C1227" s="1">
        <v>353.7</v>
      </c>
      <c r="D1227" s="1">
        <v>8.3000000000000007</v>
      </c>
      <c r="E1227" s="1" t="str">
        <f t="shared" si="19"/>
        <v>2021/2022</v>
      </c>
    </row>
    <row r="1228" spans="1:5" x14ac:dyDescent="0.25">
      <c r="A1228" s="68">
        <v>44603</v>
      </c>
      <c r="B1228" s="1">
        <v>360.6</v>
      </c>
      <c r="C1228" s="1">
        <v>338.4</v>
      </c>
      <c r="D1228" s="1">
        <v>22.1</v>
      </c>
      <c r="E1228" s="1" t="str">
        <f t="shared" si="19"/>
        <v>2021/2022</v>
      </c>
    </row>
    <row r="1229" spans="1:5" x14ac:dyDescent="0.25">
      <c r="A1229" s="68">
        <v>44604</v>
      </c>
      <c r="B1229" s="1">
        <v>359.7</v>
      </c>
      <c r="C1229" s="1">
        <v>344.4</v>
      </c>
      <c r="D1229" s="1">
        <v>15.3</v>
      </c>
      <c r="E1229" s="1" t="str">
        <f t="shared" si="19"/>
        <v>2021/2022</v>
      </c>
    </row>
    <row r="1230" spans="1:5" x14ac:dyDescent="0.25">
      <c r="A1230" s="68">
        <v>44605</v>
      </c>
      <c r="B1230" s="1">
        <v>362</v>
      </c>
      <c r="C1230" s="1">
        <v>346.7</v>
      </c>
      <c r="D1230" s="1">
        <v>15.3</v>
      </c>
      <c r="E1230" s="1" t="str">
        <f t="shared" si="19"/>
        <v>2021/2022</v>
      </c>
    </row>
    <row r="1231" spans="1:5" x14ac:dyDescent="0.25">
      <c r="A1231" s="68">
        <v>44606</v>
      </c>
      <c r="B1231" s="1">
        <v>365.6</v>
      </c>
      <c r="C1231" s="1">
        <v>355.2</v>
      </c>
      <c r="D1231" s="1">
        <v>10.4</v>
      </c>
      <c r="E1231" s="1" t="str">
        <f t="shared" si="19"/>
        <v>2021/2022</v>
      </c>
    </row>
    <row r="1232" spans="1:5" x14ac:dyDescent="0.25">
      <c r="A1232" s="68">
        <v>44607</v>
      </c>
      <c r="B1232" s="1">
        <v>366.6</v>
      </c>
      <c r="C1232" s="1">
        <v>353.6</v>
      </c>
      <c r="D1232" s="1">
        <v>13.1</v>
      </c>
      <c r="E1232" s="1" t="str">
        <f t="shared" si="19"/>
        <v>2021/2022</v>
      </c>
    </row>
    <row r="1233" spans="1:5" x14ac:dyDescent="0.25">
      <c r="A1233" s="68">
        <v>44608</v>
      </c>
      <c r="B1233" s="1">
        <v>367.7</v>
      </c>
      <c r="C1233" s="1">
        <v>357.4</v>
      </c>
      <c r="D1233" s="1">
        <v>10.3</v>
      </c>
      <c r="E1233" s="1" t="str">
        <f t="shared" si="19"/>
        <v>2021/2022</v>
      </c>
    </row>
    <row r="1234" spans="1:5" x14ac:dyDescent="0.25">
      <c r="A1234" s="68">
        <v>44609</v>
      </c>
      <c r="B1234" s="1">
        <v>365.5</v>
      </c>
      <c r="C1234" s="1">
        <v>355.5</v>
      </c>
      <c r="D1234" s="1">
        <v>9.9</v>
      </c>
      <c r="E1234" s="1" t="str">
        <f t="shared" si="19"/>
        <v>2021/2022</v>
      </c>
    </row>
    <row r="1235" spans="1:5" x14ac:dyDescent="0.25">
      <c r="A1235" s="68">
        <v>44610</v>
      </c>
      <c r="B1235" s="1">
        <v>366.1</v>
      </c>
      <c r="C1235" s="1">
        <v>355.4</v>
      </c>
      <c r="D1235" s="1">
        <v>10.7</v>
      </c>
      <c r="E1235" s="1" t="str">
        <f t="shared" si="19"/>
        <v>2021/2022</v>
      </c>
    </row>
    <row r="1236" spans="1:5" x14ac:dyDescent="0.25">
      <c r="A1236" s="68">
        <v>44611</v>
      </c>
      <c r="B1236" s="1">
        <v>366</v>
      </c>
      <c r="C1236" s="1">
        <v>341.7</v>
      </c>
      <c r="D1236" s="1">
        <v>24.3</v>
      </c>
      <c r="E1236" s="1" t="str">
        <f t="shared" si="19"/>
        <v>2021/2022</v>
      </c>
    </row>
    <row r="1237" spans="1:5" x14ac:dyDescent="0.25">
      <c r="A1237" s="68">
        <v>44612</v>
      </c>
      <c r="B1237" s="1">
        <v>363.1</v>
      </c>
      <c r="C1237" s="1">
        <v>357.6</v>
      </c>
      <c r="D1237" s="1">
        <v>5.5</v>
      </c>
      <c r="E1237" s="1" t="str">
        <f t="shared" si="19"/>
        <v>2021/2022</v>
      </c>
    </row>
    <row r="1238" spans="1:5" x14ac:dyDescent="0.25">
      <c r="A1238" s="68">
        <v>44613</v>
      </c>
      <c r="B1238" s="1">
        <v>363</v>
      </c>
      <c r="C1238" s="1">
        <v>347.2</v>
      </c>
      <c r="D1238" s="1">
        <v>15.8</v>
      </c>
      <c r="E1238" s="1" t="str">
        <f t="shared" si="19"/>
        <v>2021/2022</v>
      </c>
    </row>
    <row r="1239" spans="1:5" x14ac:dyDescent="0.25">
      <c r="A1239" s="68">
        <v>44614</v>
      </c>
      <c r="B1239" s="1">
        <v>364.1</v>
      </c>
      <c r="C1239" s="1">
        <v>352.1</v>
      </c>
      <c r="D1239" s="1">
        <v>12.1</v>
      </c>
      <c r="E1239" s="1" t="str">
        <f t="shared" si="19"/>
        <v>2021/2022</v>
      </c>
    </row>
    <row r="1240" spans="1:5" x14ac:dyDescent="0.25">
      <c r="A1240" s="68">
        <v>44615</v>
      </c>
      <c r="B1240" s="1">
        <v>365.4</v>
      </c>
      <c r="C1240" s="1">
        <v>323.3</v>
      </c>
      <c r="D1240" s="1">
        <v>42</v>
      </c>
      <c r="E1240" s="1" t="str">
        <f t="shared" si="19"/>
        <v>2021/2022</v>
      </c>
    </row>
    <row r="1241" spans="1:5" x14ac:dyDescent="0.25">
      <c r="A1241" s="68">
        <v>44616</v>
      </c>
      <c r="B1241" s="1">
        <v>363.2</v>
      </c>
      <c r="C1241" s="1">
        <v>352.1</v>
      </c>
      <c r="D1241" s="1">
        <v>11</v>
      </c>
      <c r="E1241" s="1" t="str">
        <f t="shared" si="19"/>
        <v>2021/2022</v>
      </c>
    </row>
    <row r="1242" spans="1:5" x14ac:dyDescent="0.25">
      <c r="A1242" s="68">
        <v>44617</v>
      </c>
      <c r="B1242" s="1">
        <v>365.1</v>
      </c>
      <c r="C1242" s="1">
        <v>356.8</v>
      </c>
      <c r="D1242" s="1">
        <v>8.1999999999999993</v>
      </c>
      <c r="E1242" s="1" t="str">
        <f t="shared" si="19"/>
        <v>2021/2022</v>
      </c>
    </row>
    <row r="1243" spans="1:5" x14ac:dyDescent="0.25">
      <c r="A1243" s="68">
        <v>44618</v>
      </c>
      <c r="B1243" s="1">
        <v>365.1</v>
      </c>
      <c r="C1243" s="1">
        <v>355</v>
      </c>
      <c r="D1243" s="1">
        <v>10.199999999999999</v>
      </c>
      <c r="E1243" s="1" t="str">
        <f t="shared" si="19"/>
        <v>2021/2022</v>
      </c>
    </row>
    <row r="1244" spans="1:5" x14ac:dyDescent="0.25">
      <c r="A1244" s="68">
        <v>44619</v>
      </c>
      <c r="B1244" s="1">
        <v>367.6</v>
      </c>
      <c r="C1244" s="1">
        <v>358.9</v>
      </c>
      <c r="D1244" s="1">
        <v>8.6999999999999993</v>
      </c>
      <c r="E1244" s="1" t="str">
        <f t="shared" si="19"/>
        <v>2021/2022</v>
      </c>
    </row>
    <row r="1245" spans="1:5" x14ac:dyDescent="0.25">
      <c r="A1245" s="68">
        <v>44620</v>
      </c>
      <c r="B1245" s="1">
        <v>368.5</v>
      </c>
      <c r="C1245" s="1">
        <v>351.5</v>
      </c>
      <c r="D1245" s="1">
        <v>17</v>
      </c>
      <c r="E1245" s="1" t="str">
        <f t="shared" si="19"/>
        <v>2021/2022</v>
      </c>
    </row>
    <row r="1246" spans="1:5" x14ac:dyDescent="0.25">
      <c r="A1246" s="68">
        <v>44621</v>
      </c>
      <c r="B1246" s="1">
        <v>365.1</v>
      </c>
      <c r="C1246" s="1">
        <v>347.3</v>
      </c>
      <c r="D1246" s="1">
        <v>17.7</v>
      </c>
      <c r="E1246" s="1" t="str">
        <f t="shared" si="19"/>
        <v>2021/2022</v>
      </c>
    </row>
    <row r="1247" spans="1:5" x14ac:dyDescent="0.25">
      <c r="A1247" s="68">
        <v>44622</v>
      </c>
      <c r="B1247" s="1">
        <v>366.2</v>
      </c>
      <c r="C1247" s="1">
        <v>346</v>
      </c>
      <c r="D1247" s="1">
        <v>20.2</v>
      </c>
      <c r="E1247" s="1" t="str">
        <f t="shared" si="19"/>
        <v>2021/2022</v>
      </c>
    </row>
    <row r="1248" spans="1:5" x14ac:dyDescent="0.25">
      <c r="A1248" s="68">
        <v>44623</v>
      </c>
      <c r="B1248" s="1">
        <v>364.6</v>
      </c>
      <c r="C1248" s="1">
        <v>351.2</v>
      </c>
      <c r="D1248" s="1">
        <v>13.4</v>
      </c>
      <c r="E1248" s="1" t="str">
        <f t="shared" si="19"/>
        <v>2021/2022</v>
      </c>
    </row>
    <row r="1249" spans="1:5" x14ac:dyDescent="0.25">
      <c r="A1249" s="68">
        <v>44624</v>
      </c>
      <c r="B1249" s="1">
        <v>366.5</v>
      </c>
      <c r="C1249" s="1">
        <v>351.4</v>
      </c>
      <c r="D1249" s="1">
        <v>15.1</v>
      </c>
      <c r="E1249" s="1" t="str">
        <f t="shared" si="19"/>
        <v>2021/2022</v>
      </c>
    </row>
    <row r="1250" spans="1:5" x14ac:dyDescent="0.25">
      <c r="A1250" s="68">
        <v>44625</v>
      </c>
      <c r="B1250" s="1">
        <v>369.9</v>
      </c>
      <c r="C1250" s="1">
        <v>355.2</v>
      </c>
      <c r="D1250" s="1">
        <v>14.7</v>
      </c>
      <c r="E1250" s="1" t="str">
        <f t="shared" si="19"/>
        <v>2021/2022</v>
      </c>
    </row>
    <row r="1251" spans="1:5" x14ac:dyDescent="0.25">
      <c r="A1251" s="68">
        <v>44626</v>
      </c>
      <c r="B1251" s="1">
        <v>371.9</v>
      </c>
      <c r="C1251" s="1">
        <v>362.4</v>
      </c>
      <c r="D1251" s="1">
        <v>9.5</v>
      </c>
      <c r="E1251" s="1" t="str">
        <f t="shared" si="19"/>
        <v>2021/2022</v>
      </c>
    </row>
    <row r="1252" spans="1:5" x14ac:dyDescent="0.25">
      <c r="A1252" s="68">
        <v>44627</v>
      </c>
      <c r="B1252" s="1">
        <v>368</v>
      </c>
      <c r="C1252" s="1">
        <v>357</v>
      </c>
      <c r="D1252" s="1">
        <v>11</v>
      </c>
      <c r="E1252" s="1" t="str">
        <f t="shared" si="19"/>
        <v>2021/2022</v>
      </c>
    </row>
    <row r="1253" spans="1:5" x14ac:dyDescent="0.25">
      <c r="A1253" s="68">
        <v>44628</v>
      </c>
      <c r="B1253" s="1">
        <v>366.1</v>
      </c>
      <c r="C1253" s="1">
        <v>351.7</v>
      </c>
      <c r="D1253" s="1">
        <v>14.4</v>
      </c>
      <c r="E1253" s="1" t="str">
        <f t="shared" si="19"/>
        <v>2021/2022</v>
      </c>
    </row>
    <row r="1254" spans="1:5" x14ac:dyDescent="0.25">
      <c r="A1254" s="68">
        <v>44629</v>
      </c>
      <c r="B1254" s="1">
        <v>366.4</v>
      </c>
      <c r="C1254" s="1">
        <v>352.4</v>
      </c>
      <c r="D1254" s="1">
        <v>14</v>
      </c>
      <c r="E1254" s="1" t="str">
        <f t="shared" si="19"/>
        <v>2021/2022</v>
      </c>
    </row>
    <row r="1255" spans="1:5" x14ac:dyDescent="0.25">
      <c r="A1255" s="68">
        <v>44630</v>
      </c>
      <c r="B1255" s="1">
        <v>369.3</v>
      </c>
      <c r="C1255" s="1">
        <v>359.6</v>
      </c>
      <c r="D1255" s="1">
        <v>9.6999999999999993</v>
      </c>
      <c r="E1255" s="1" t="str">
        <f t="shared" si="19"/>
        <v>2021/2022</v>
      </c>
    </row>
    <row r="1256" spans="1:5" x14ac:dyDescent="0.25">
      <c r="A1256" s="68">
        <v>44631</v>
      </c>
      <c r="B1256" s="1">
        <v>370.6</v>
      </c>
      <c r="C1256" s="1">
        <v>355.5</v>
      </c>
      <c r="D1256" s="1">
        <v>15.2</v>
      </c>
      <c r="E1256" s="1" t="str">
        <f t="shared" si="19"/>
        <v>2021/2022</v>
      </c>
    </row>
    <row r="1257" spans="1:5" x14ac:dyDescent="0.25">
      <c r="A1257" s="68">
        <v>44632</v>
      </c>
      <c r="B1257" s="1">
        <v>371.6</v>
      </c>
      <c r="C1257" s="1">
        <v>361.9</v>
      </c>
      <c r="D1257" s="1">
        <v>9.6999999999999993</v>
      </c>
      <c r="E1257" s="1" t="str">
        <f t="shared" si="19"/>
        <v>2021/2022</v>
      </c>
    </row>
    <row r="1258" spans="1:5" x14ac:dyDescent="0.25">
      <c r="A1258" s="68">
        <v>44633</v>
      </c>
      <c r="B1258" s="1">
        <v>366.3</v>
      </c>
      <c r="C1258" s="1">
        <v>354.4</v>
      </c>
      <c r="D1258" s="1">
        <v>12</v>
      </c>
      <c r="E1258" s="1" t="str">
        <f t="shared" si="19"/>
        <v>2021/2022</v>
      </c>
    </row>
    <row r="1259" spans="1:5" x14ac:dyDescent="0.25">
      <c r="A1259" s="68">
        <v>44634</v>
      </c>
      <c r="B1259" s="1">
        <v>365.2</v>
      </c>
      <c r="C1259" s="1">
        <v>355</v>
      </c>
      <c r="D1259" s="1">
        <v>10.3</v>
      </c>
      <c r="E1259" s="1" t="str">
        <f t="shared" si="19"/>
        <v>2021/2022</v>
      </c>
    </row>
    <row r="1260" spans="1:5" x14ac:dyDescent="0.25">
      <c r="A1260" s="68">
        <v>44635</v>
      </c>
      <c r="B1260" s="1">
        <v>365.5</v>
      </c>
      <c r="C1260" s="1">
        <v>348.8</v>
      </c>
      <c r="D1260" s="1">
        <v>16.7</v>
      </c>
      <c r="E1260" s="1" t="str">
        <f t="shared" si="19"/>
        <v>2021/2022</v>
      </c>
    </row>
    <row r="1261" spans="1:5" x14ac:dyDescent="0.25">
      <c r="A1261" s="68">
        <v>44636</v>
      </c>
      <c r="B1261" s="1">
        <v>365.5</v>
      </c>
      <c r="C1261" s="1">
        <v>347.6</v>
      </c>
      <c r="D1261" s="1">
        <v>17.8</v>
      </c>
      <c r="E1261" s="1" t="str">
        <f t="shared" si="19"/>
        <v>2021/2022</v>
      </c>
    </row>
    <row r="1262" spans="1:5" x14ac:dyDescent="0.25">
      <c r="A1262" s="68">
        <v>44637</v>
      </c>
      <c r="B1262" s="1">
        <v>366.1</v>
      </c>
      <c r="C1262" s="1">
        <v>360.4</v>
      </c>
      <c r="D1262" s="1">
        <v>5.7</v>
      </c>
      <c r="E1262" s="1" t="str">
        <f t="shared" si="19"/>
        <v>2021/2022</v>
      </c>
    </row>
    <row r="1263" spans="1:5" x14ac:dyDescent="0.25">
      <c r="A1263" s="68">
        <v>44638</v>
      </c>
      <c r="B1263" s="1">
        <v>369.8</v>
      </c>
      <c r="C1263" s="1">
        <v>350.2</v>
      </c>
      <c r="D1263" s="1">
        <v>19.600000000000001</v>
      </c>
      <c r="E1263" s="1" t="str">
        <f t="shared" si="19"/>
        <v>2021/2022</v>
      </c>
    </row>
    <row r="1264" spans="1:5" x14ac:dyDescent="0.25">
      <c r="A1264" s="68">
        <v>44639</v>
      </c>
      <c r="B1264" s="1">
        <v>373.9</v>
      </c>
      <c r="C1264" s="1">
        <v>366.4</v>
      </c>
      <c r="D1264" s="1">
        <v>7.4</v>
      </c>
      <c r="E1264" s="1" t="str">
        <f t="shared" si="19"/>
        <v>2021/2022</v>
      </c>
    </row>
    <row r="1265" spans="1:5" x14ac:dyDescent="0.25">
      <c r="A1265" s="68">
        <v>44640</v>
      </c>
      <c r="B1265" s="1">
        <v>371.2</v>
      </c>
      <c r="C1265" s="1">
        <v>364.6</v>
      </c>
      <c r="D1265" s="1">
        <v>6.6</v>
      </c>
      <c r="E1265" s="1" t="str">
        <f t="shared" si="19"/>
        <v>2021/2022</v>
      </c>
    </row>
    <row r="1266" spans="1:5" x14ac:dyDescent="0.25">
      <c r="A1266" s="68">
        <v>44641</v>
      </c>
      <c r="B1266" s="1">
        <v>367.6</v>
      </c>
      <c r="C1266" s="1">
        <v>353.7</v>
      </c>
      <c r="D1266" s="1">
        <v>13.9</v>
      </c>
      <c r="E1266" s="1" t="str">
        <f t="shared" si="19"/>
        <v>2021/2022</v>
      </c>
    </row>
    <row r="1267" spans="1:5" x14ac:dyDescent="0.25">
      <c r="A1267" s="68">
        <v>44642</v>
      </c>
      <c r="B1267" s="1">
        <v>368.4</v>
      </c>
      <c r="C1267" s="1">
        <v>361.8</v>
      </c>
      <c r="D1267" s="1">
        <v>6.6</v>
      </c>
      <c r="E1267" s="1" t="str">
        <f t="shared" si="19"/>
        <v>2021/2022</v>
      </c>
    </row>
    <row r="1268" spans="1:5" x14ac:dyDescent="0.25">
      <c r="A1268" s="68">
        <v>44643</v>
      </c>
      <c r="B1268" s="1">
        <v>365.7</v>
      </c>
      <c r="C1268" s="1">
        <v>352.8</v>
      </c>
      <c r="D1268" s="1">
        <v>12.9</v>
      </c>
      <c r="E1268" s="1" t="str">
        <f t="shared" si="19"/>
        <v>2021/2022</v>
      </c>
    </row>
    <row r="1269" spans="1:5" x14ac:dyDescent="0.25">
      <c r="A1269" s="68">
        <v>44644</v>
      </c>
      <c r="B1269" s="1">
        <v>365.1</v>
      </c>
      <c r="C1269" s="1">
        <v>359.7</v>
      </c>
      <c r="D1269" s="1">
        <v>5.5</v>
      </c>
      <c r="E1269" s="1" t="str">
        <f t="shared" si="19"/>
        <v>2021/2022</v>
      </c>
    </row>
    <row r="1270" spans="1:5" x14ac:dyDescent="0.25">
      <c r="A1270" s="68">
        <v>44645</v>
      </c>
      <c r="B1270" s="1">
        <v>368.2</v>
      </c>
      <c r="C1270" s="1">
        <v>359.9</v>
      </c>
      <c r="D1270" s="1">
        <v>8.3000000000000007</v>
      </c>
      <c r="E1270" s="1" t="str">
        <f t="shared" si="19"/>
        <v>2021/2022</v>
      </c>
    </row>
    <row r="1271" spans="1:5" x14ac:dyDescent="0.25">
      <c r="A1271" s="68">
        <v>44646</v>
      </c>
      <c r="B1271" s="1">
        <v>369.7</v>
      </c>
      <c r="C1271" s="1">
        <v>361.8</v>
      </c>
      <c r="D1271" s="1">
        <v>7.9</v>
      </c>
      <c r="E1271" s="1" t="str">
        <f t="shared" si="19"/>
        <v>2021/2022</v>
      </c>
    </row>
    <row r="1272" spans="1:5" x14ac:dyDescent="0.25">
      <c r="A1272" s="68">
        <v>44647</v>
      </c>
      <c r="B1272" s="1">
        <v>369.2</v>
      </c>
      <c r="C1272" s="1">
        <v>365.7</v>
      </c>
      <c r="D1272" s="1">
        <v>3.5</v>
      </c>
      <c r="E1272" s="1" t="str">
        <f t="shared" si="19"/>
        <v>2021/2022</v>
      </c>
    </row>
    <row r="1273" spans="1:5" x14ac:dyDescent="0.25">
      <c r="A1273" s="68">
        <v>44648</v>
      </c>
      <c r="B1273" s="1">
        <v>367.1</v>
      </c>
      <c r="C1273" s="1">
        <v>355.7</v>
      </c>
      <c r="D1273" s="1">
        <v>11.3</v>
      </c>
      <c r="E1273" s="1" t="str">
        <f t="shared" si="19"/>
        <v>2021/2022</v>
      </c>
    </row>
    <row r="1274" spans="1:5" x14ac:dyDescent="0.25">
      <c r="A1274" s="68">
        <v>44649</v>
      </c>
      <c r="B1274" s="1">
        <v>365.6</v>
      </c>
      <c r="C1274" s="1">
        <v>353.3</v>
      </c>
      <c r="D1274" s="1">
        <v>12.3</v>
      </c>
      <c r="E1274" s="1" t="str">
        <f t="shared" si="19"/>
        <v>2021/2022</v>
      </c>
    </row>
    <row r="1275" spans="1:5" x14ac:dyDescent="0.25">
      <c r="A1275" s="68">
        <v>44650</v>
      </c>
      <c r="B1275" s="1">
        <v>367</v>
      </c>
      <c r="C1275" s="1">
        <v>357.6</v>
      </c>
      <c r="D1275" s="1">
        <v>9.3000000000000007</v>
      </c>
      <c r="E1275" s="1" t="str">
        <f t="shared" si="19"/>
        <v>2021/2022</v>
      </c>
    </row>
    <row r="1276" spans="1:5" x14ac:dyDescent="0.25">
      <c r="A1276" s="68">
        <v>44651</v>
      </c>
      <c r="B1276" s="1">
        <v>366.5</v>
      </c>
      <c r="C1276" s="1">
        <v>349.7</v>
      </c>
      <c r="D1276" s="1">
        <v>16.899999999999999</v>
      </c>
      <c r="E1276" s="1" t="str">
        <f t="shared" si="19"/>
        <v>2021/2022</v>
      </c>
    </row>
    <row r="1277" spans="1:5" x14ac:dyDescent="0.25">
      <c r="A1277" s="68">
        <v>44835</v>
      </c>
      <c r="B1277" s="1">
        <v>344.8</v>
      </c>
      <c r="C1277" s="1">
        <v>331.1</v>
      </c>
      <c r="D1277" s="1">
        <v>13.8</v>
      </c>
      <c r="E1277" s="1" t="str">
        <f t="shared" si="19"/>
        <v>2022/2023</v>
      </c>
    </row>
    <row r="1278" spans="1:5" x14ac:dyDescent="0.25">
      <c r="A1278" s="68">
        <v>44836</v>
      </c>
      <c r="B1278" s="1">
        <v>345</v>
      </c>
      <c r="C1278" s="1">
        <v>341.4</v>
      </c>
      <c r="D1278" s="1">
        <v>3.6</v>
      </c>
      <c r="E1278" s="1" t="str">
        <f t="shared" si="19"/>
        <v>2022/2023</v>
      </c>
    </row>
    <row r="1279" spans="1:5" x14ac:dyDescent="0.25">
      <c r="A1279" s="68">
        <v>44837</v>
      </c>
      <c r="B1279" s="1">
        <v>345.8</v>
      </c>
      <c r="C1279" s="1">
        <v>324.7</v>
      </c>
      <c r="D1279" s="1">
        <v>21</v>
      </c>
      <c r="E1279" s="1" t="str">
        <f t="shared" si="19"/>
        <v>2022/2023</v>
      </c>
    </row>
    <row r="1280" spans="1:5" x14ac:dyDescent="0.25">
      <c r="A1280" s="68">
        <v>44838</v>
      </c>
      <c r="B1280" s="1">
        <v>350.2</v>
      </c>
      <c r="C1280" s="1">
        <v>343</v>
      </c>
      <c r="D1280" s="1">
        <v>7.2</v>
      </c>
      <c r="E1280" s="1" t="str">
        <f t="shared" si="19"/>
        <v>2022/2023</v>
      </c>
    </row>
    <row r="1281" spans="1:5" x14ac:dyDescent="0.25">
      <c r="A1281" s="68">
        <v>44839</v>
      </c>
      <c r="B1281" s="1">
        <v>351.7</v>
      </c>
      <c r="C1281" s="1">
        <v>338.4</v>
      </c>
      <c r="D1281" s="1">
        <v>13.3</v>
      </c>
      <c r="E1281" s="1" t="str">
        <f t="shared" si="19"/>
        <v>2022/2023</v>
      </c>
    </row>
    <row r="1282" spans="1:5" x14ac:dyDescent="0.25">
      <c r="A1282" s="68">
        <v>44840</v>
      </c>
      <c r="B1282" s="1">
        <v>346.7</v>
      </c>
      <c r="C1282" s="1">
        <v>326.5</v>
      </c>
      <c r="D1282" s="1">
        <v>20.2</v>
      </c>
      <c r="E1282" s="1" t="str">
        <f t="shared" si="19"/>
        <v>2022/2023</v>
      </c>
    </row>
    <row r="1283" spans="1:5" x14ac:dyDescent="0.25">
      <c r="A1283" s="68">
        <v>44841</v>
      </c>
      <c r="B1283" s="1">
        <v>345.5</v>
      </c>
      <c r="C1283" s="1">
        <v>334.3</v>
      </c>
      <c r="D1283" s="1">
        <v>11.2</v>
      </c>
      <c r="E1283" s="1" t="str">
        <f t="shared" ref="E1283:E1346" si="20">IF(MONTH(A1283)&gt;=10, YEAR(A1283)&amp;"/"&amp;YEAR(A1283)+1, YEAR(A1283)-1&amp;"/"&amp;YEAR(A1283))</f>
        <v>2022/2023</v>
      </c>
    </row>
    <row r="1284" spans="1:5" x14ac:dyDescent="0.25">
      <c r="A1284" s="68">
        <v>44842</v>
      </c>
      <c r="B1284" s="1">
        <v>350.4</v>
      </c>
      <c r="C1284" s="1">
        <v>342.4</v>
      </c>
      <c r="D1284" s="1">
        <v>7.9</v>
      </c>
      <c r="E1284" s="1" t="str">
        <f t="shared" si="20"/>
        <v>2022/2023</v>
      </c>
    </row>
    <row r="1285" spans="1:5" x14ac:dyDescent="0.25">
      <c r="A1285" s="68">
        <v>44843</v>
      </c>
      <c r="B1285" s="1">
        <v>346.2</v>
      </c>
      <c r="C1285" s="1">
        <v>334.6</v>
      </c>
      <c r="D1285" s="1">
        <v>11.6</v>
      </c>
      <c r="E1285" s="1" t="str">
        <f t="shared" si="20"/>
        <v>2022/2023</v>
      </c>
    </row>
    <row r="1286" spans="1:5" x14ac:dyDescent="0.25">
      <c r="A1286" s="68">
        <v>44844</v>
      </c>
      <c r="B1286" s="1">
        <v>347.4</v>
      </c>
      <c r="C1286" s="1">
        <v>339.8</v>
      </c>
      <c r="D1286" s="1">
        <v>7.6</v>
      </c>
      <c r="E1286" s="1" t="str">
        <f t="shared" si="20"/>
        <v>2022/2023</v>
      </c>
    </row>
    <row r="1287" spans="1:5" x14ac:dyDescent="0.25">
      <c r="A1287" s="68">
        <v>44845</v>
      </c>
      <c r="B1287" s="1">
        <v>350.4</v>
      </c>
      <c r="C1287" s="1">
        <v>337.2</v>
      </c>
      <c r="D1287" s="1">
        <v>13.2</v>
      </c>
      <c r="E1287" s="1" t="str">
        <f t="shared" si="20"/>
        <v>2022/2023</v>
      </c>
    </row>
    <row r="1288" spans="1:5" x14ac:dyDescent="0.25">
      <c r="A1288" s="68">
        <v>44846</v>
      </c>
      <c r="B1288" s="1">
        <v>352</v>
      </c>
      <c r="C1288" s="1">
        <v>343.8</v>
      </c>
      <c r="D1288" s="1">
        <v>8.1999999999999993</v>
      </c>
      <c r="E1288" s="1" t="str">
        <f t="shared" si="20"/>
        <v>2022/2023</v>
      </c>
    </row>
    <row r="1289" spans="1:5" x14ac:dyDescent="0.25">
      <c r="A1289" s="68">
        <v>44847</v>
      </c>
      <c r="B1289" s="1">
        <v>355.8</v>
      </c>
      <c r="C1289" s="1">
        <v>345.5</v>
      </c>
      <c r="D1289" s="1">
        <v>10.3</v>
      </c>
      <c r="E1289" s="1" t="str">
        <f t="shared" si="20"/>
        <v>2022/2023</v>
      </c>
    </row>
    <row r="1290" spans="1:5" x14ac:dyDescent="0.25">
      <c r="A1290" s="68">
        <v>44848</v>
      </c>
      <c r="B1290" s="1">
        <v>360.8</v>
      </c>
      <c r="C1290" s="1">
        <v>352.8</v>
      </c>
      <c r="D1290" s="1">
        <v>8</v>
      </c>
      <c r="E1290" s="1" t="str">
        <f t="shared" si="20"/>
        <v>2022/2023</v>
      </c>
    </row>
    <row r="1291" spans="1:5" x14ac:dyDescent="0.25">
      <c r="A1291" s="68">
        <v>44849</v>
      </c>
      <c r="B1291" s="1">
        <v>361.3</v>
      </c>
      <c r="C1291" s="1">
        <v>351.5</v>
      </c>
      <c r="D1291" s="1">
        <v>9.9</v>
      </c>
      <c r="E1291" s="1" t="str">
        <f t="shared" si="20"/>
        <v>2022/2023</v>
      </c>
    </row>
    <row r="1292" spans="1:5" x14ac:dyDescent="0.25">
      <c r="A1292" s="68">
        <v>44850</v>
      </c>
      <c r="B1292" s="1">
        <v>364.8</v>
      </c>
      <c r="C1292" s="1">
        <v>352.8</v>
      </c>
      <c r="D1292" s="1">
        <v>11.9</v>
      </c>
      <c r="E1292" s="1" t="str">
        <f t="shared" si="20"/>
        <v>2022/2023</v>
      </c>
    </row>
    <row r="1293" spans="1:5" x14ac:dyDescent="0.25">
      <c r="A1293" s="68">
        <v>44851</v>
      </c>
      <c r="B1293" s="1">
        <v>368.9</v>
      </c>
      <c r="C1293" s="1">
        <v>364</v>
      </c>
      <c r="D1293" s="1">
        <v>4.9000000000000004</v>
      </c>
      <c r="E1293" s="1" t="str">
        <f t="shared" si="20"/>
        <v>2022/2023</v>
      </c>
    </row>
    <row r="1294" spans="1:5" x14ac:dyDescent="0.25">
      <c r="A1294" s="68">
        <v>44852</v>
      </c>
      <c r="B1294" s="1">
        <v>367.5</v>
      </c>
      <c r="C1294" s="1">
        <v>358.6</v>
      </c>
      <c r="D1294" s="1">
        <v>9</v>
      </c>
      <c r="E1294" s="1" t="str">
        <f t="shared" si="20"/>
        <v>2022/2023</v>
      </c>
    </row>
    <row r="1295" spans="1:5" x14ac:dyDescent="0.25">
      <c r="A1295" s="68">
        <v>44853</v>
      </c>
      <c r="B1295" s="1">
        <v>358.8</v>
      </c>
      <c r="C1295" s="1">
        <v>346</v>
      </c>
      <c r="D1295" s="1">
        <v>12.9</v>
      </c>
      <c r="E1295" s="1" t="str">
        <f t="shared" si="20"/>
        <v>2022/2023</v>
      </c>
    </row>
    <row r="1296" spans="1:5" x14ac:dyDescent="0.25">
      <c r="A1296" s="68">
        <v>44854</v>
      </c>
      <c r="B1296" s="1">
        <v>354.6</v>
      </c>
      <c r="C1296" s="1">
        <v>347.1</v>
      </c>
      <c r="D1296" s="1">
        <v>7.5</v>
      </c>
      <c r="E1296" s="1" t="str">
        <f t="shared" si="20"/>
        <v>2022/2023</v>
      </c>
    </row>
    <row r="1297" spans="1:5" x14ac:dyDescent="0.25">
      <c r="A1297" s="68">
        <v>44855</v>
      </c>
      <c r="B1297" s="1">
        <v>358</v>
      </c>
      <c r="C1297" s="1">
        <v>346.6</v>
      </c>
      <c r="D1297" s="1">
        <v>11.4</v>
      </c>
      <c r="E1297" s="1" t="str">
        <f t="shared" si="20"/>
        <v>2022/2023</v>
      </c>
    </row>
    <row r="1298" spans="1:5" x14ac:dyDescent="0.25">
      <c r="A1298" s="68">
        <v>44856</v>
      </c>
      <c r="B1298" s="1">
        <v>362.9</v>
      </c>
      <c r="C1298" s="1">
        <v>355.9</v>
      </c>
      <c r="D1298" s="1">
        <v>7</v>
      </c>
      <c r="E1298" s="1" t="str">
        <f t="shared" si="20"/>
        <v>2022/2023</v>
      </c>
    </row>
    <row r="1299" spans="1:5" x14ac:dyDescent="0.25">
      <c r="A1299" s="68">
        <v>44857</v>
      </c>
      <c r="B1299" s="1">
        <v>363.6</v>
      </c>
      <c r="C1299" s="1">
        <v>353.9</v>
      </c>
      <c r="D1299" s="1">
        <v>9.6</v>
      </c>
      <c r="E1299" s="1" t="str">
        <f t="shared" si="20"/>
        <v>2022/2023</v>
      </c>
    </row>
    <row r="1300" spans="1:5" x14ac:dyDescent="0.25">
      <c r="A1300" s="68">
        <v>44858</v>
      </c>
      <c r="B1300" s="1">
        <v>365.5</v>
      </c>
      <c r="C1300" s="1">
        <v>358.1</v>
      </c>
      <c r="D1300" s="1">
        <v>7.4</v>
      </c>
      <c r="E1300" s="1" t="str">
        <f t="shared" si="20"/>
        <v>2022/2023</v>
      </c>
    </row>
    <row r="1301" spans="1:5" x14ac:dyDescent="0.25">
      <c r="A1301" s="68">
        <v>44859</v>
      </c>
      <c r="B1301" s="1">
        <v>364.9</v>
      </c>
      <c r="C1301" s="1">
        <v>352.3</v>
      </c>
      <c r="D1301" s="1">
        <v>12.6</v>
      </c>
      <c r="E1301" s="1" t="str">
        <f t="shared" si="20"/>
        <v>2022/2023</v>
      </c>
    </row>
    <row r="1302" spans="1:5" x14ac:dyDescent="0.25">
      <c r="A1302" s="68">
        <v>44860</v>
      </c>
      <c r="B1302" s="1">
        <v>360</v>
      </c>
      <c r="C1302" s="1">
        <v>352</v>
      </c>
      <c r="D1302" s="1">
        <v>8</v>
      </c>
      <c r="E1302" s="1" t="str">
        <f t="shared" si="20"/>
        <v>2022/2023</v>
      </c>
    </row>
    <row r="1303" spans="1:5" x14ac:dyDescent="0.25">
      <c r="A1303" s="68">
        <v>44861</v>
      </c>
      <c r="B1303" s="1">
        <v>355.1</v>
      </c>
      <c r="C1303" s="1">
        <v>344.2</v>
      </c>
      <c r="D1303" s="1">
        <v>10.8</v>
      </c>
      <c r="E1303" s="1" t="str">
        <f t="shared" si="20"/>
        <v>2022/2023</v>
      </c>
    </row>
    <row r="1304" spans="1:5" x14ac:dyDescent="0.25">
      <c r="A1304" s="68">
        <v>44862</v>
      </c>
      <c r="B1304" s="1">
        <v>350.7</v>
      </c>
      <c r="C1304" s="1">
        <v>344.7</v>
      </c>
      <c r="D1304" s="1">
        <v>6</v>
      </c>
      <c r="E1304" s="1" t="str">
        <f t="shared" si="20"/>
        <v>2022/2023</v>
      </c>
    </row>
    <row r="1305" spans="1:5" x14ac:dyDescent="0.25">
      <c r="A1305" s="68">
        <v>44863</v>
      </c>
      <c r="B1305" s="1">
        <v>350.9</v>
      </c>
      <c r="C1305" s="1">
        <v>337</v>
      </c>
      <c r="D1305" s="1">
        <v>13.8</v>
      </c>
      <c r="E1305" s="1" t="str">
        <f t="shared" si="20"/>
        <v>2022/2023</v>
      </c>
    </row>
    <row r="1306" spans="1:5" x14ac:dyDescent="0.25">
      <c r="A1306" s="68">
        <v>44864</v>
      </c>
      <c r="B1306" s="1">
        <v>350.1</v>
      </c>
      <c r="C1306" s="1">
        <v>335.2</v>
      </c>
      <c r="D1306" s="1">
        <v>14.9</v>
      </c>
      <c r="E1306" s="1" t="str">
        <f t="shared" si="20"/>
        <v>2022/2023</v>
      </c>
    </row>
    <row r="1307" spans="1:5" x14ac:dyDescent="0.25">
      <c r="A1307" s="68">
        <v>44865</v>
      </c>
      <c r="B1307" s="1">
        <v>356.2</v>
      </c>
      <c r="C1307" s="1">
        <v>344.3</v>
      </c>
      <c r="D1307" s="1">
        <v>12</v>
      </c>
      <c r="E1307" s="1" t="str">
        <f t="shared" si="20"/>
        <v>2022/2023</v>
      </c>
    </row>
    <row r="1308" spans="1:5" x14ac:dyDescent="0.25">
      <c r="A1308" s="68">
        <v>44866</v>
      </c>
      <c r="B1308" s="1">
        <v>360.2</v>
      </c>
      <c r="C1308" s="1">
        <v>348.5</v>
      </c>
      <c r="D1308" s="1">
        <v>11.7</v>
      </c>
      <c r="E1308" s="1" t="str">
        <f t="shared" si="20"/>
        <v>2022/2023</v>
      </c>
    </row>
    <row r="1309" spans="1:5" x14ac:dyDescent="0.25">
      <c r="A1309" s="68">
        <v>44867</v>
      </c>
      <c r="B1309" s="1">
        <v>356.1</v>
      </c>
      <c r="C1309" s="1">
        <v>337.6</v>
      </c>
      <c r="D1309" s="1">
        <v>18.600000000000001</v>
      </c>
      <c r="E1309" s="1" t="str">
        <f t="shared" si="20"/>
        <v>2022/2023</v>
      </c>
    </row>
    <row r="1310" spans="1:5" x14ac:dyDescent="0.25">
      <c r="A1310" s="68">
        <v>44868</v>
      </c>
      <c r="B1310" s="1">
        <v>356.7</v>
      </c>
      <c r="C1310" s="1">
        <v>346</v>
      </c>
      <c r="D1310" s="1">
        <v>10.8</v>
      </c>
      <c r="E1310" s="1" t="str">
        <f t="shared" si="20"/>
        <v>2022/2023</v>
      </c>
    </row>
    <row r="1311" spans="1:5" x14ac:dyDescent="0.25">
      <c r="A1311" s="68">
        <v>44869</v>
      </c>
      <c r="B1311" s="1">
        <v>358.9</v>
      </c>
      <c r="C1311" s="1">
        <v>345.4</v>
      </c>
      <c r="D1311" s="1">
        <v>13.5</v>
      </c>
      <c r="E1311" s="1" t="str">
        <f t="shared" si="20"/>
        <v>2022/2023</v>
      </c>
    </row>
    <row r="1312" spans="1:5" x14ac:dyDescent="0.25">
      <c r="A1312" s="68">
        <v>44870</v>
      </c>
      <c r="B1312" s="1">
        <v>359.7</v>
      </c>
      <c r="C1312" s="1">
        <v>347.3</v>
      </c>
      <c r="D1312" s="1">
        <v>12.4</v>
      </c>
      <c r="E1312" s="1" t="str">
        <f t="shared" si="20"/>
        <v>2022/2023</v>
      </c>
    </row>
    <row r="1313" spans="1:5" x14ac:dyDescent="0.25">
      <c r="A1313" s="68">
        <v>44871</v>
      </c>
      <c r="B1313" s="1">
        <v>361.1</v>
      </c>
      <c r="C1313" s="1">
        <v>356.8</v>
      </c>
      <c r="D1313" s="1">
        <v>4.3</v>
      </c>
      <c r="E1313" s="1" t="str">
        <f t="shared" si="20"/>
        <v>2022/2023</v>
      </c>
    </row>
    <row r="1314" spans="1:5" x14ac:dyDescent="0.25">
      <c r="A1314" s="68">
        <v>44872</v>
      </c>
      <c r="B1314" s="1">
        <v>360.4</v>
      </c>
      <c r="C1314" s="1">
        <v>345.3</v>
      </c>
      <c r="D1314" s="1">
        <v>15.1</v>
      </c>
      <c r="E1314" s="1" t="str">
        <f t="shared" si="20"/>
        <v>2022/2023</v>
      </c>
    </row>
    <row r="1315" spans="1:5" x14ac:dyDescent="0.25">
      <c r="A1315" s="68">
        <v>44873</v>
      </c>
      <c r="B1315" s="1">
        <v>353.8</v>
      </c>
      <c r="C1315" s="1">
        <v>344.1</v>
      </c>
      <c r="D1315" s="1">
        <v>9.6999999999999993</v>
      </c>
      <c r="E1315" s="1" t="str">
        <f t="shared" si="20"/>
        <v>2022/2023</v>
      </c>
    </row>
    <row r="1316" spans="1:5" x14ac:dyDescent="0.25">
      <c r="A1316" s="68">
        <v>44874</v>
      </c>
      <c r="B1316" s="1">
        <v>350.5</v>
      </c>
      <c r="C1316" s="1">
        <v>336.7</v>
      </c>
      <c r="D1316" s="1">
        <v>13.8</v>
      </c>
      <c r="E1316" s="1" t="str">
        <f t="shared" si="20"/>
        <v>2022/2023</v>
      </c>
    </row>
    <row r="1317" spans="1:5" x14ac:dyDescent="0.25">
      <c r="A1317" s="68">
        <v>44875</v>
      </c>
      <c r="B1317" s="1">
        <v>351.2</v>
      </c>
      <c r="C1317" s="1">
        <v>340.4</v>
      </c>
      <c r="D1317" s="1">
        <v>10.8</v>
      </c>
      <c r="E1317" s="1" t="str">
        <f t="shared" si="20"/>
        <v>2022/2023</v>
      </c>
    </row>
    <row r="1318" spans="1:5" x14ac:dyDescent="0.25">
      <c r="A1318" s="68">
        <v>44876</v>
      </c>
      <c r="B1318" s="1">
        <v>351.4</v>
      </c>
      <c r="C1318" s="1">
        <v>346.9</v>
      </c>
      <c r="D1318" s="1">
        <v>4.5</v>
      </c>
      <c r="E1318" s="1" t="str">
        <f t="shared" si="20"/>
        <v>2022/2023</v>
      </c>
    </row>
    <row r="1319" spans="1:5" x14ac:dyDescent="0.25">
      <c r="A1319" s="68">
        <v>44877</v>
      </c>
      <c r="B1319" s="1">
        <v>352.4</v>
      </c>
      <c r="C1319" s="1">
        <v>342.1</v>
      </c>
      <c r="D1319" s="1">
        <v>10.3</v>
      </c>
      <c r="E1319" s="1" t="str">
        <f t="shared" si="20"/>
        <v>2022/2023</v>
      </c>
    </row>
    <row r="1320" spans="1:5" x14ac:dyDescent="0.25">
      <c r="A1320" s="68">
        <v>44878</v>
      </c>
      <c r="B1320" s="1">
        <v>353.7</v>
      </c>
      <c r="C1320" s="1">
        <v>343.8</v>
      </c>
      <c r="D1320" s="1">
        <v>9.9</v>
      </c>
      <c r="E1320" s="1" t="str">
        <f t="shared" si="20"/>
        <v>2022/2023</v>
      </c>
    </row>
    <row r="1321" spans="1:5" x14ac:dyDescent="0.25">
      <c r="A1321" s="68">
        <v>44879</v>
      </c>
      <c r="B1321" s="1">
        <v>353.5</v>
      </c>
      <c r="C1321" s="1">
        <v>337.9</v>
      </c>
      <c r="D1321" s="1">
        <v>15.6</v>
      </c>
      <c r="E1321" s="1" t="str">
        <f t="shared" si="20"/>
        <v>2022/2023</v>
      </c>
    </row>
    <row r="1322" spans="1:5" x14ac:dyDescent="0.25">
      <c r="A1322" s="68">
        <v>44880</v>
      </c>
      <c r="B1322" s="1">
        <v>356.3</v>
      </c>
      <c r="C1322" s="1">
        <v>342.3</v>
      </c>
      <c r="D1322" s="1">
        <v>14</v>
      </c>
      <c r="E1322" s="1" t="str">
        <f t="shared" si="20"/>
        <v>2022/2023</v>
      </c>
    </row>
    <row r="1323" spans="1:5" x14ac:dyDescent="0.25">
      <c r="A1323" s="68">
        <v>44881</v>
      </c>
      <c r="B1323" s="1">
        <v>358.6</v>
      </c>
      <c r="C1323" s="1">
        <v>342.6</v>
      </c>
      <c r="D1323" s="1">
        <v>16</v>
      </c>
      <c r="E1323" s="1" t="str">
        <f t="shared" si="20"/>
        <v>2022/2023</v>
      </c>
    </row>
    <row r="1324" spans="1:5" x14ac:dyDescent="0.25">
      <c r="A1324" s="68">
        <v>44882</v>
      </c>
      <c r="B1324" s="1">
        <v>360.5</v>
      </c>
      <c r="C1324" s="1">
        <v>345.6</v>
      </c>
      <c r="D1324" s="1">
        <v>14.9</v>
      </c>
      <c r="E1324" s="1" t="str">
        <f t="shared" si="20"/>
        <v>2022/2023</v>
      </c>
    </row>
    <row r="1325" spans="1:5" x14ac:dyDescent="0.25">
      <c r="A1325" s="68">
        <v>44883</v>
      </c>
      <c r="B1325" s="1">
        <v>361</v>
      </c>
      <c r="C1325" s="1">
        <v>349.2</v>
      </c>
      <c r="D1325" s="1">
        <v>11.8</v>
      </c>
      <c r="E1325" s="1" t="str">
        <f t="shared" si="20"/>
        <v>2022/2023</v>
      </c>
    </row>
    <row r="1326" spans="1:5" x14ac:dyDescent="0.25">
      <c r="A1326" s="68">
        <v>44884</v>
      </c>
      <c r="B1326" s="1">
        <v>364.3</v>
      </c>
      <c r="C1326" s="1">
        <v>350.6</v>
      </c>
      <c r="D1326" s="1">
        <v>13.7</v>
      </c>
      <c r="E1326" s="1" t="str">
        <f t="shared" si="20"/>
        <v>2022/2023</v>
      </c>
    </row>
    <row r="1327" spans="1:5" x14ac:dyDescent="0.25">
      <c r="A1327" s="68">
        <v>44885</v>
      </c>
      <c r="B1327" s="1">
        <v>369.5</v>
      </c>
      <c r="C1327" s="1">
        <v>356.8</v>
      </c>
      <c r="D1327" s="1">
        <v>12.8</v>
      </c>
      <c r="E1327" s="1" t="str">
        <f t="shared" si="20"/>
        <v>2022/2023</v>
      </c>
    </row>
    <row r="1328" spans="1:5" x14ac:dyDescent="0.25">
      <c r="A1328" s="68">
        <v>44886</v>
      </c>
      <c r="B1328" s="1">
        <v>365.3</v>
      </c>
      <c r="C1328" s="1">
        <v>348.6</v>
      </c>
      <c r="D1328" s="1">
        <v>16.7</v>
      </c>
      <c r="E1328" s="1" t="str">
        <f t="shared" si="20"/>
        <v>2022/2023</v>
      </c>
    </row>
    <row r="1329" spans="1:5" x14ac:dyDescent="0.25">
      <c r="A1329" s="68">
        <v>44887</v>
      </c>
      <c r="B1329" s="1">
        <v>366.7</v>
      </c>
      <c r="C1329" s="1">
        <v>352.5</v>
      </c>
      <c r="D1329" s="1">
        <v>14.2</v>
      </c>
      <c r="E1329" s="1" t="str">
        <f t="shared" si="20"/>
        <v>2022/2023</v>
      </c>
    </row>
    <row r="1330" spans="1:5" x14ac:dyDescent="0.25">
      <c r="A1330" s="68">
        <v>44888</v>
      </c>
      <c r="B1330" s="1">
        <v>366.4</v>
      </c>
      <c r="C1330" s="1">
        <v>346.2</v>
      </c>
      <c r="D1330" s="1">
        <v>20.2</v>
      </c>
      <c r="E1330" s="1" t="str">
        <f t="shared" si="20"/>
        <v>2022/2023</v>
      </c>
    </row>
    <row r="1331" spans="1:5" x14ac:dyDescent="0.25">
      <c r="A1331" s="68">
        <v>44889</v>
      </c>
      <c r="B1331" s="1">
        <v>359.6</v>
      </c>
      <c r="C1331" s="1">
        <v>341.2</v>
      </c>
      <c r="D1331" s="1">
        <v>18.399999999999999</v>
      </c>
      <c r="E1331" s="1" t="str">
        <f t="shared" si="20"/>
        <v>2022/2023</v>
      </c>
    </row>
    <row r="1332" spans="1:5" x14ac:dyDescent="0.25">
      <c r="A1332" s="68">
        <v>44890</v>
      </c>
      <c r="B1332" s="1">
        <v>358.8</v>
      </c>
      <c r="C1332" s="1">
        <v>347</v>
      </c>
      <c r="D1332" s="1">
        <v>11.8</v>
      </c>
      <c r="E1332" s="1" t="str">
        <f t="shared" si="20"/>
        <v>2022/2023</v>
      </c>
    </row>
    <row r="1333" spans="1:5" x14ac:dyDescent="0.25">
      <c r="A1333" s="68">
        <v>44891</v>
      </c>
      <c r="B1333" s="1">
        <v>359.2</v>
      </c>
      <c r="C1333" s="1">
        <v>341.9</v>
      </c>
      <c r="D1333" s="1">
        <v>17.399999999999999</v>
      </c>
      <c r="E1333" s="1" t="str">
        <f t="shared" si="20"/>
        <v>2022/2023</v>
      </c>
    </row>
    <row r="1334" spans="1:5" x14ac:dyDescent="0.25">
      <c r="A1334" s="68">
        <v>44892</v>
      </c>
      <c r="B1334" s="1">
        <v>362.6</v>
      </c>
      <c r="C1334" s="1">
        <v>349.3</v>
      </c>
      <c r="D1334" s="1">
        <v>13.3</v>
      </c>
      <c r="E1334" s="1" t="str">
        <f t="shared" si="20"/>
        <v>2022/2023</v>
      </c>
    </row>
    <row r="1335" spans="1:5" x14ac:dyDescent="0.25">
      <c r="A1335" s="68">
        <v>44893</v>
      </c>
      <c r="B1335" s="1">
        <v>356.6</v>
      </c>
      <c r="C1335" s="1">
        <v>335.5</v>
      </c>
      <c r="D1335" s="1">
        <v>21.1</v>
      </c>
      <c r="E1335" s="1" t="str">
        <f t="shared" si="20"/>
        <v>2022/2023</v>
      </c>
    </row>
    <row r="1336" spans="1:5" x14ac:dyDescent="0.25">
      <c r="A1336" s="68">
        <v>44894</v>
      </c>
      <c r="B1336" s="1">
        <v>357.6</v>
      </c>
      <c r="C1336" s="1">
        <v>333.4</v>
      </c>
      <c r="D1336" s="1">
        <v>24.2</v>
      </c>
      <c r="E1336" s="1" t="str">
        <f t="shared" si="20"/>
        <v>2022/2023</v>
      </c>
    </row>
    <row r="1337" spans="1:5" x14ac:dyDescent="0.25">
      <c r="A1337" s="68">
        <v>44895</v>
      </c>
      <c r="B1337" s="1">
        <v>361.2</v>
      </c>
      <c r="C1337" s="1">
        <v>343</v>
      </c>
      <c r="D1337" s="1">
        <v>18.2</v>
      </c>
      <c r="E1337" s="1" t="str">
        <f t="shared" si="20"/>
        <v>2022/2023</v>
      </c>
    </row>
    <row r="1338" spans="1:5" x14ac:dyDescent="0.25">
      <c r="A1338" s="68">
        <v>44896</v>
      </c>
      <c r="B1338" s="1">
        <v>364.1</v>
      </c>
      <c r="C1338" s="1">
        <v>346.6</v>
      </c>
      <c r="D1338" s="1">
        <v>17.600000000000001</v>
      </c>
      <c r="E1338" s="1" t="str">
        <f t="shared" si="20"/>
        <v>2022/2023</v>
      </c>
    </row>
    <row r="1339" spans="1:5" x14ac:dyDescent="0.25">
      <c r="A1339" s="68">
        <v>44897</v>
      </c>
      <c r="B1339" s="1">
        <v>365.3</v>
      </c>
      <c r="C1339" s="1">
        <v>342.9</v>
      </c>
      <c r="D1339" s="1">
        <v>22.4</v>
      </c>
      <c r="E1339" s="1" t="str">
        <f t="shared" si="20"/>
        <v>2022/2023</v>
      </c>
    </row>
    <row r="1340" spans="1:5" x14ac:dyDescent="0.25">
      <c r="A1340" s="68">
        <v>44898</v>
      </c>
      <c r="B1340" s="1">
        <v>369.2</v>
      </c>
      <c r="C1340" s="1">
        <v>350.3</v>
      </c>
      <c r="D1340" s="1">
        <v>18.899999999999999</v>
      </c>
      <c r="E1340" s="1" t="str">
        <f t="shared" si="20"/>
        <v>2022/2023</v>
      </c>
    </row>
    <row r="1341" spans="1:5" x14ac:dyDescent="0.25">
      <c r="A1341" s="68">
        <v>44899</v>
      </c>
      <c r="B1341" s="1">
        <v>370.3</v>
      </c>
      <c r="C1341" s="1">
        <v>350.5</v>
      </c>
      <c r="D1341" s="1">
        <v>19.899999999999999</v>
      </c>
      <c r="E1341" s="1" t="str">
        <f t="shared" si="20"/>
        <v>2022/2023</v>
      </c>
    </row>
    <row r="1342" spans="1:5" x14ac:dyDescent="0.25">
      <c r="A1342" s="68">
        <v>44900</v>
      </c>
      <c r="B1342" s="1">
        <v>370.7</v>
      </c>
      <c r="C1342" s="1">
        <v>349.1</v>
      </c>
      <c r="D1342" s="1">
        <v>21.6</v>
      </c>
      <c r="E1342" s="1" t="str">
        <f t="shared" si="20"/>
        <v>2022/2023</v>
      </c>
    </row>
    <row r="1343" spans="1:5" x14ac:dyDescent="0.25">
      <c r="A1343" s="68">
        <v>44901</v>
      </c>
      <c r="B1343" s="1">
        <v>368</v>
      </c>
      <c r="C1343" s="1">
        <v>342.3</v>
      </c>
      <c r="D1343" s="1">
        <v>25.6</v>
      </c>
      <c r="E1343" s="1" t="str">
        <f t="shared" si="20"/>
        <v>2022/2023</v>
      </c>
    </row>
    <row r="1344" spans="1:5" x14ac:dyDescent="0.25">
      <c r="A1344" s="68">
        <v>44902</v>
      </c>
      <c r="B1344" s="1">
        <v>366.4</v>
      </c>
      <c r="C1344" s="1">
        <v>337.6</v>
      </c>
      <c r="D1344" s="1">
        <v>28.8</v>
      </c>
      <c r="E1344" s="1" t="str">
        <f t="shared" si="20"/>
        <v>2022/2023</v>
      </c>
    </row>
    <row r="1345" spans="1:5" x14ac:dyDescent="0.25">
      <c r="A1345" s="68">
        <v>44903</v>
      </c>
      <c r="B1345" s="1">
        <v>371.6</v>
      </c>
      <c r="C1345" s="1">
        <v>350</v>
      </c>
      <c r="D1345" s="1">
        <v>21.6</v>
      </c>
      <c r="E1345" s="1" t="str">
        <f t="shared" si="20"/>
        <v>2022/2023</v>
      </c>
    </row>
    <row r="1346" spans="1:5" x14ac:dyDescent="0.25">
      <c r="A1346" s="68">
        <v>44904</v>
      </c>
      <c r="B1346" s="1">
        <v>372.7</v>
      </c>
      <c r="C1346" s="1">
        <v>342.1</v>
      </c>
      <c r="D1346" s="1">
        <v>30.7</v>
      </c>
      <c r="E1346" s="1" t="str">
        <f t="shared" si="20"/>
        <v>2022/2023</v>
      </c>
    </row>
    <row r="1347" spans="1:5" x14ac:dyDescent="0.25">
      <c r="A1347" s="68">
        <v>44905</v>
      </c>
      <c r="B1347" s="1">
        <v>368.5</v>
      </c>
      <c r="C1347" s="1">
        <v>346.3</v>
      </c>
      <c r="D1347" s="1">
        <v>22.3</v>
      </c>
      <c r="E1347" s="1" t="str">
        <f t="shared" ref="E1347:E1410" si="21">IF(MONTH(A1347)&gt;=10, YEAR(A1347)&amp;"/"&amp;YEAR(A1347)+1, YEAR(A1347)-1&amp;"/"&amp;YEAR(A1347))</f>
        <v>2022/2023</v>
      </c>
    </row>
    <row r="1348" spans="1:5" x14ac:dyDescent="0.25">
      <c r="A1348" s="68">
        <v>44906</v>
      </c>
      <c r="B1348" s="1">
        <v>369</v>
      </c>
      <c r="C1348" s="1">
        <v>342.9</v>
      </c>
      <c r="D1348" s="1">
        <v>26.1</v>
      </c>
      <c r="E1348" s="1" t="str">
        <f t="shared" si="21"/>
        <v>2022/2023</v>
      </c>
    </row>
    <row r="1349" spans="1:5" x14ac:dyDescent="0.25">
      <c r="A1349" s="68">
        <v>44907</v>
      </c>
      <c r="B1349" s="1">
        <v>366.1</v>
      </c>
      <c r="C1349" s="1">
        <v>343.6</v>
      </c>
      <c r="D1349" s="1">
        <v>22.6</v>
      </c>
      <c r="E1349" s="1" t="str">
        <f t="shared" si="21"/>
        <v>2022/2023</v>
      </c>
    </row>
    <row r="1350" spans="1:5" x14ac:dyDescent="0.25">
      <c r="A1350" s="68">
        <v>44908</v>
      </c>
      <c r="B1350" s="1">
        <v>364.3</v>
      </c>
      <c r="C1350" s="1">
        <v>340.5</v>
      </c>
      <c r="D1350" s="1">
        <v>23.9</v>
      </c>
      <c r="E1350" s="1" t="str">
        <f t="shared" si="21"/>
        <v>2022/2023</v>
      </c>
    </row>
    <row r="1351" spans="1:5" x14ac:dyDescent="0.25">
      <c r="A1351" s="68">
        <v>44909</v>
      </c>
      <c r="B1351" s="1">
        <v>368.4</v>
      </c>
      <c r="C1351" s="1">
        <v>344.7</v>
      </c>
      <c r="D1351" s="1">
        <v>23.7</v>
      </c>
      <c r="E1351" s="1" t="str">
        <f t="shared" si="21"/>
        <v>2022/2023</v>
      </c>
    </row>
    <row r="1352" spans="1:5" x14ac:dyDescent="0.25">
      <c r="A1352" s="68">
        <v>44910</v>
      </c>
      <c r="B1352" s="1">
        <v>370.8</v>
      </c>
      <c r="C1352" s="1">
        <v>356.1</v>
      </c>
      <c r="D1352" s="1">
        <v>14.7</v>
      </c>
      <c r="E1352" s="1" t="str">
        <f t="shared" si="21"/>
        <v>2022/2023</v>
      </c>
    </row>
    <row r="1353" spans="1:5" x14ac:dyDescent="0.25">
      <c r="A1353" s="68">
        <v>44911</v>
      </c>
      <c r="B1353" s="1">
        <v>371.1</v>
      </c>
      <c r="C1353" s="1">
        <v>354.1</v>
      </c>
      <c r="D1353" s="1">
        <v>17</v>
      </c>
      <c r="E1353" s="1" t="str">
        <f t="shared" si="21"/>
        <v>2022/2023</v>
      </c>
    </row>
    <row r="1354" spans="1:5" x14ac:dyDescent="0.25">
      <c r="A1354" s="68">
        <v>44912</v>
      </c>
      <c r="B1354" s="1">
        <v>366.8</v>
      </c>
      <c r="C1354" s="1">
        <v>343.6</v>
      </c>
      <c r="D1354" s="1">
        <v>23.3</v>
      </c>
      <c r="E1354" s="1" t="str">
        <f t="shared" si="21"/>
        <v>2022/2023</v>
      </c>
    </row>
    <row r="1355" spans="1:5" x14ac:dyDescent="0.25">
      <c r="A1355" s="68">
        <v>44913</v>
      </c>
      <c r="B1355" s="1">
        <v>365</v>
      </c>
      <c r="C1355" s="1">
        <v>343.3</v>
      </c>
      <c r="D1355" s="1">
        <v>21.7</v>
      </c>
      <c r="E1355" s="1" t="str">
        <f t="shared" si="21"/>
        <v>2022/2023</v>
      </c>
    </row>
    <row r="1356" spans="1:5" x14ac:dyDescent="0.25">
      <c r="A1356" s="68">
        <v>44914</v>
      </c>
      <c r="B1356" s="1">
        <v>367.7</v>
      </c>
      <c r="C1356" s="1">
        <v>352.5</v>
      </c>
      <c r="D1356" s="1">
        <v>15.1</v>
      </c>
      <c r="E1356" s="1" t="str">
        <f t="shared" si="21"/>
        <v>2022/2023</v>
      </c>
    </row>
    <row r="1357" spans="1:5" x14ac:dyDescent="0.25">
      <c r="A1357" s="68">
        <v>44915</v>
      </c>
      <c r="B1357" s="1">
        <v>369.4</v>
      </c>
      <c r="C1357" s="1">
        <v>356.4</v>
      </c>
      <c r="D1357" s="1">
        <v>13</v>
      </c>
      <c r="E1357" s="1" t="str">
        <f t="shared" si="21"/>
        <v>2022/2023</v>
      </c>
    </row>
    <row r="1358" spans="1:5" x14ac:dyDescent="0.25">
      <c r="A1358" s="68">
        <v>44916</v>
      </c>
      <c r="B1358" s="1">
        <v>362.2</v>
      </c>
      <c r="C1358" s="1">
        <v>344</v>
      </c>
      <c r="D1358" s="1">
        <v>18.3</v>
      </c>
      <c r="E1358" s="1" t="str">
        <f t="shared" si="21"/>
        <v>2022/2023</v>
      </c>
    </row>
    <row r="1359" spans="1:5" x14ac:dyDescent="0.25">
      <c r="A1359" s="68">
        <v>44917</v>
      </c>
      <c r="B1359" s="1">
        <v>363.3</v>
      </c>
      <c r="C1359" s="1">
        <v>342.4</v>
      </c>
      <c r="D1359" s="1">
        <v>20.8</v>
      </c>
      <c r="E1359" s="1" t="str">
        <f t="shared" si="21"/>
        <v>2022/2023</v>
      </c>
    </row>
    <row r="1360" spans="1:5" x14ac:dyDescent="0.25">
      <c r="A1360" s="68">
        <v>44918</v>
      </c>
      <c r="B1360" s="1">
        <v>365.4</v>
      </c>
      <c r="C1360" s="1">
        <v>346.7</v>
      </c>
      <c r="D1360" s="1">
        <v>18.600000000000001</v>
      </c>
      <c r="E1360" s="1" t="str">
        <f t="shared" si="21"/>
        <v>2022/2023</v>
      </c>
    </row>
    <row r="1361" spans="1:5" x14ac:dyDescent="0.25">
      <c r="A1361" s="68">
        <v>44919</v>
      </c>
      <c r="B1361" s="1">
        <v>365.7</v>
      </c>
      <c r="C1361" s="1">
        <v>353</v>
      </c>
      <c r="D1361" s="1">
        <v>12.7</v>
      </c>
      <c r="E1361" s="1" t="str">
        <f t="shared" si="21"/>
        <v>2022/2023</v>
      </c>
    </row>
    <row r="1362" spans="1:5" x14ac:dyDescent="0.25">
      <c r="A1362" s="68">
        <v>44920</v>
      </c>
      <c r="B1362" s="1">
        <v>363.5</v>
      </c>
      <c r="C1362" s="1">
        <v>352.2</v>
      </c>
      <c r="D1362" s="1">
        <v>11.4</v>
      </c>
      <c r="E1362" s="1" t="str">
        <f t="shared" si="21"/>
        <v>2022/2023</v>
      </c>
    </row>
    <row r="1363" spans="1:5" x14ac:dyDescent="0.25">
      <c r="A1363" s="68">
        <v>44921</v>
      </c>
      <c r="B1363" s="1">
        <v>363.6</v>
      </c>
      <c r="C1363" s="1">
        <v>344.9</v>
      </c>
      <c r="D1363" s="1">
        <v>18.7</v>
      </c>
      <c r="E1363" s="1" t="str">
        <f t="shared" si="21"/>
        <v>2022/2023</v>
      </c>
    </row>
    <row r="1364" spans="1:5" x14ac:dyDescent="0.25">
      <c r="A1364" s="68">
        <v>44922</v>
      </c>
      <c r="B1364" s="1">
        <v>360</v>
      </c>
      <c r="C1364" s="1">
        <v>339.8</v>
      </c>
      <c r="D1364" s="1">
        <v>20.2</v>
      </c>
      <c r="E1364" s="1" t="str">
        <f t="shared" si="21"/>
        <v>2022/2023</v>
      </c>
    </row>
    <row r="1365" spans="1:5" x14ac:dyDescent="0.25">
      <c r="A1365" s="68">
        <v>44923</v>
      </c>
      <c r="B1365" s="1">
        <v>365.8</v>
      </c>
      <c r="C1365" s="1">
        <v>347.6</v>
      </c>
      <c r="D1365" s="1">
        <v>18.2</v>
      </c>
      <c r="E1365" s="1" t="str">
        <f t="shared" si="21"/>
        <v>2022/2023</v>
      </c>
    </row>
    <row r="1366" spans="1:5" x14ac:dyDescent="0.25">
      <c r="A1366" s="68">
        <v>44924</v>
      </c>
      <c r="B1366" s="1">
        <v>367.2</v>
      </c>
      <c r="C1366" s="1">
        <v>351.7</v>
      </c>
      <c r="D1366" s="1">
        <v>15.5</v>
      </c>
      <c r="E1366" s="1" t="str">
        <f t="shared" si="21"/>
        <v>2022/2023</v>
      </c>
    </row>
    <row r="1367" spans="1:5" x14ac:dyDescent="0.25">
      <c r="A1367" s="68">
        <v>44925</v>
      </c>
      <c r="B1367" s="1">
        <v>360.8</v>
      </c>
      <c r="C1367" s="1">
        <v>347.5</v>
      </c>
      <c r="D1367" s="1">
        <v>13.3</v>
      </c>
      <c r="E1367" s="1" t="str">
        <f t="shared" si="21"/>
        <v>2022/2023</v>
      </c>
    </row>
    <row r="1368" spans="1:5" x14ac:dyDescent="0.25">
      <c r="A1368" s="68">
        <v>44926</v>
      </c>
      <c r="B1368" s="1">
        <v>360.6</v>
      </c>
      <c r="C1368" s="1">
        <v>339.3</v>
      </c>
      <c r="D1368" s="1">
        <v>21.2</v>
      </c>
      <c r="E1368" s="1" t="str">
        <f t="shared" si="21"/>
        <v>2022/2023</v>
      </c>
    </row>
    <row r="1369" spans="1:5" x14ac:dyDescent="0.25">
      <c r="A1369" s="68">
        <v>44927</v>
      </c>
      <c r="B1369" s="1">
        <v>363.4</v>
      </c>
      <c r="C1369" s="1">
        <v>346.7</v>
      </c>
      <c r="D1369" s="1">
        <v>16.7</v>
      </c>
      <c r="E1369" s="1" t="str">
        <f t="shared" si="21"/>
        <v>2022/2023</v>
      </c>
    </row>
    <row r="1370" spans="1:5" x14ac:dyDescent="0.25">
      <c r="A1370" s="68">
        <v>44928</v>
      </c>
      <c r="B1370" s="1">
        <v>363.8</v>
      </c>
      <c r="C1370" s="1">
        <v>339.3</v>
      </c>
      <c r="D1370" s="1">
        <v>24.5</v>
      </c>
      <c r="E1370" s="1" t="str">
        <f t="shared" si="21"/>
        <v>2022/2023</v>
      </c>
    </row>
    <row r="1371" spans="1:5" x14ac:dyDescent="0.25">
      <c r="A1371" s="68">
        <v>44929</v>
      </c>
      <c r="B1371" s="1">
        <v>358.7</v>
      </c>
      <c r="C1371" s="1">
        <v>332.5</v>
      </c>
      <c r="D1371" s="1">
        <v>26.2</v>
      </c>
      <c r="E1371" s="1" t="str">
        <f t="shared" si="21"/>
        <v>2022/2023</v>
      </c>
    </row>
    <row r="1372" spans="1:5" x14ac:dyDescent="0.25">
      <c r="A1372" s="68">
        <v>44930</v>
      </c>
      <c r="B1372" s="1">
        <v>359.6</v>
      </c>
      <c r="C1372" s="1">
        <v>347.1</v>
      </c>
      <c r="D1372" s="1">
        <v>12.5</v>
      </c>
      <c r="E1372" s="1" t="str">
        <f t="shared" si="21"/>
        <v>2022/2023</v>
      </c>
    </row>
    <row r="1373" spans="1:5" x14ac:dyDescent="0.25">
      <c r="A1373" s="68">
        <v>44931</v>
      </c>
      <c r="B1373" s="1">
        <v>361.5</v>
      </c>
      <c r="C1373" s="1">
        <v>345.9</v>
      </c>
      <c r="D1373" s="1">
        <v>15.7</v>
      </c>
      <c r="E1373" s="1" t="str">
        <f t="shared" si="21"/>
        <v>2022/2023</v>
      </c>
    </row>
    <row r="1374" spans="1:5" x14ac:dyDescent="0.25">
      <c r="A1374" s="68">
        <v>44932</v>
      </c>
      <c r="B1374" s="1">
        <v>361.3</v>
      </c>
      <c r="C1374" s="1">
        <v>346.1</v>
      </c>
      <c r="D1374" s="1">
        <v>15.1</v>
      </c>
      <c r="E1374" s="1" t="str">
        <f t="shared" si="21"/>
        <v>2022/2023</v>
      </c>
    </row>
    <row r="1375" spans="1:5" x14ac:dyDescent="0.25">
      <c r="A1375" s="68">
        <v>44933</v>
      </c>
      <c r="B1375" s="1">
        <v>357.8</v>
      </c>
      <c r="C1375" s="1">
        <v>344.4</v>
      </c>
      <c r="D1375" s="1">
        <v>13.4</v>
      </c>
      <c r="E1375" s="1" t="str">
        <f t="shared" si="21"/>
        <v>2022/2023</v>
      </c>
    </row>
    <row r="1376" spans="1:5" x14ac:dyDescent="0.25">
      <c r="A1376" s="68">
        <v>44934</v>
      </c>
      <c r="B1376" s="1">
        <v>359.3</v>
      </c>
      <c r="C1376" s="1">
        <v>341.3</v>
      </c>
      <c r="D1376" s="1">
        <v>17.899999999999999</v>
      </c>
      <c r="E1376" s="1" t="str">
        <f t="shared" si="21"/>
        <v>2022/2023</v>
      </c>
    </row>
    <row r="1377" spans="1:5" x14ac:dyDescent="0.25">
      <c r="A1377" s="68">
        <v>44935</v>
      </c>
      <c r="B1377" s="1">
        <v>360</v>
      </c>
      <c r="C1377" s="1">
        <v>337.7</v>
      </c>
      <c r="D1377" s="1">
        <v>22.3</v>
      </c>
      <c r="E1377" s="1" t="str">
        <f t="shared" si="21"/>
        <v>2022/2023</v>
      </c>
    </row>
    <row r="1378" spans="1:5" x14ac:dyDescent="0.25">
      <c r="A1378" s="68">
        <v>44936</v>
      </c>
      <c r="B1378" s="1">
        <v>354.9</v>
      </c>
      <c r="C1378" s="1">
        <v>335.6</v>
      </c>
      <c r="D1378" s="1">
        <v>19.3</v>
      </c>
      <c r="E1378" s="1" t="str">
        <f t="shared" si="21"/>
        <v>2022/2023</v>
      </c>
    </row>
    <row r="1379" spans="1:5" x14ac:dyDescent="0.25">
      <c r="A1379" s="68">
        <v>44937</v>
      </c>
      <c r="B1379" s="1">
        <v>357.2</v>
      </c>
      <c r="C1379" s="1">
        <v>342.2</v>
      </c>
      <c r="D1379" s="1">
        <v>15</v>
      </c>
      <c r="E1379" s="1" t="str">
        <f t="shared" si="21"/>
        <v>2022/2023</v>
      </c>
    </row>
    <row r="1380" spans="1:5" x14ac:dyDescent="0.25">
      <c r="A1380" s="68">
        <v>44938</v>
      </c>
      <c r="B1380" s="1">
        <v>358.7</v>
      </c>
      <c r="C1380" s="1">
        <v>344.1</v>
      </c>
      <c r="D1380" s="1">
        <v>14.6</v>
      </c>
      <c r="E1380" s="1" t="str">
        <f t="shared" si="21"/>
        <v>2022/2023</v>
      </c>
    </row>
    <row r="1381" spans="1:5" x14ac:dyDescent="0.25">
      <c r="A1381" s="68">
        <v>44939</v>
      </c>
      <c r="B1381" s="1">
        <v>358.7</v>
      </c>
      <c r="C1381" s="1">
        <v>344.1</v>
      </c>
      <c r="D1381" s="1">
        <v>14.6</v>
      </c>
      <c r="E1381" s="1" t="str">
        <f t="shared" si="21"/>
        <v>2022/2023</v>
      </c>
    </row>
    <row r="1382" spans="1:5" x14ac:dyDescent="0.25">
      <c r="A1382" s="68">
        <v>44940</v>
      </c>
      <c r="B1382" s="1">
        <v>361.2</v>
      </c>
      <c r="C1382" s="1">
        <v>355</v>
      </c>
      <c r="D1382" s="1">
        <v>6.2</v>
      </c>
      <c r="E1382" s="1" t="str">
        <f t="shared" si="21"/>
        <v>2022/2023</v>
      </c>
    </row>
    <row r="1383" spans="1:5" x14ac:dyDescent="0.25">
      <c r="A1383" s="68">
        <v>44941</v>
      </c>
      <c r="B1383" s="1">
        <v>362.7</v>
      </c>
      <c r="C1383" s="1">
        <v>352.4</v>
      </c>
      <c r="D1383" s="1">
        <v>10.3</v>
      </c>
      <c r="E1383" s="1" t="str">
        <f t="shared" si="21"/>
        <v>2022/2023</v>
      </c>
    </row>
    <row r="1384" spans="1:5" x14ac:dyDescent="0.25">
      <c r="A1384" s="68">
        <v>44942</v>
      </c>
      <c r="B1384" s="1">
        <v>367.7</v>
      </c>
      <c r="C1384" s="1">
        <v>352.6</v>
      </c>
      <c r="D1384" s="1">
        <v>15</v>
      </c>
      <c r="E1384" s="1" t="str">
        <f t="shared" si="21"/>
        <v>2022/2023</v>
      </c>
    </row>
    <row r="1385" spans="1:5" x14ac:dyDescent="0.25">
      <c r="A1385" s="68">
        <v>44943</v>
      </c>
      <c r="B1385" s="1">
        <v>369</v>
      </c>
      <c r="C1385" s="1">
        <v>341.8</v>
      </c>
      <c r="D1385" s="1">
        <v>27.2</v>
      </c>
      <c r="E1385" s="1" t="str">
        <f t="shared" si="21"/>
        <v>2022/2023</v>
      </c>
    </row>
    <row r="1386" spans="1:5" x14ac:dyDescent="0.25">
      <c r="A1386" s="68">
        <v>44944</v>
      </c>
      <c r="B1386" s="1">
        <v>370.4</v>
      </c>
      <c r="C1386" s="1">
        <v>350.5</v>
      </c>
      <c r="D1386" s="1">
        <v>19.899999999999999</v>
      </c>
      <c r="E1386" s="1" t="str">
        <f t="shared" si="21"/>
        <v>2022/2023</v>
      </c>
    </row>
    <row r="1387" spans="1:5" x14ac:dyDescent="0.25">
      <c r="A1387" s="68">
        <v>44945</v>
      </c>
      <c r="B1387" s="1">
        <v>368.1</v>
      </c>
      <c r="C1387" s="1">
        <v>344.7</v>
      </c>
      <c r="D1387" s="1">
        <v>23.3</v>
      </c>
      <c r="E1387" s="1" t="str">
        <f t="shared" si="21"/>
        <v>2022/2023</v>
      </c>
    </row>
    <row r="1388" spans="1:5" x14ac:dyDescent="0.25">
      <c r="A1388" s="68">
        <v>44946</v>
      </c>
      <c r="B1388" s="1">
        <v>367.9</v>
      </c>
      <c r="C1388" s="1">
        <v>349.4</v>
      </c>
      <c r="D1388" s="1">
        <v>18.399999999999999</v>
      </c>
      <c r="E1388" s="1" t="str">
        <f t="shared" si="21"/>
        <v>2022/2023</v>
      </c>
    </row>
    <row r="1389" spans="1:5" x14ac:dyDescent="0.25">
      <c r="A1389" s="68">
        <v>44947</v>
      </c>
      <c r="B1389" s="1">
        <v>366.6</v>
      </c>
      <c r="C1389" s="1">
        <v>348.5</v>
      </c>
      <c r="D1389" s="1">
        <v>18.100000000000001</v>
      </c>
      <c r="E1389" s="1" t="str">
        <f t="shared" si="21"/>
        <v>2022/2023</v>
      </c>
    </row>
    <row r="1390" spans="1:5" x14ac:dyDescent="0.25">
      <c r="A1390" s="68">
        <v>44948</v>
      </c>
      <c r="B1390" s="1">
        <v>360.2</v>
      </c>
      <c r="C1390" s="1">
        <v>336.5</v>
      </c>
      <c r="D1390" s="1">
        <v>23.7</v>
      </c>
      <c r="E1390" s="1" t="str">
        <f t="shared" si="21"/>
        <v>2022/2023</v>
      </c>
    </row>
    <row r="1391" spans="1:5" x14ac:dyDescent="0.25">
      <c r="A1391" s="68">
        <v>44949</v>
      </c>
      <c r="B1391" s="1">
        <v>362.9</v>
      </c>
      <c r="C1391" s="1">
        <v>337.7</v>
      </c>
      <c r="D1391" s="1">
        <v>25.1</v>
      </c>
      <c r="E1391" s="1" t="str">
        <f t="shared" si="21"/>
        <v>2022/2023</v>
      </c>
    </row>
    <row r="1392" spans="1:5" x14ac:dyDescent="0.25">
      <c r="A1392" s="68">
        <v>44950</v>
      </c>
      <c r="B1392" s="1">
        <v>364.8</v>
      </c>
      <c r="C1392" s="1">
        <v>349.1</v>
      </c>
      <c r="D1392" s="1">
        <v>15.8</v>
      </c>
      <c r="E1392" s="1" t="str">
        <f t="shared" si="21"/>
        <v>2022/2023</v>
      </c>
    </row>
    <row r="1393" spans="1:5" x14ac:dyDescent="0.25">
      <c r="A1393" s="68">
        <v>44951</v>
      </c>
      <c r="B1393" s="1">
        <v>361</v>
      </c>
      <c r="C1393" s="1">
        <v>335.7</v>
      </c>
      <c r="D1393" s="1">
        <v>25.4</v>
      </c>
      <c r="E1393" s="1" t="str">
        <f t="shared" si="21"/>
        <v>2022/2023</v>
      </c>
    </row>
    <row r="1394" spans="1:5" x14ac:dyDescent="0.25">
      <c r="A1394" s="68">
        <v>44952</v>
      </c>
      <c r="B1394" s="1">
        <v>360.8</v>
      </c>
      <c r="C1394" s="1">
        <v>336.3</v>
      </c>
      <c r="D1394" s="1">
        <v>24.5</v>
      </c>
      <c r="E1394" s="1" t="str">
        <f t="shared" si="21"/>
        <v>2022/2023</v>
      </c>
    </row>
    <row r="1395" spans="1:5" x14ac:dyDescent="0.25">
      <c r="A1395" s="68">
        <v>44953</v>
      </c>
      <c r="B1395" s="1">
        <v>361.4</v>
      </c>
      <c r="C1395" s="1">
        <v>342.4</v>
      </c>
      <c r="D1395" s="1">
        <v>19</v>
      </c>
      <c r="E1395" s="1" t="str">
        <f t="shared" si="21"/>
        <v>2022/2023</v>
      </c>
    </row>
    <row r="1396" spans="1:5" x14ac:dyDescent="0.25">
      <c r="A1396" s="68">
        <v>44954</v>
      </c>
      <c r="B1396" s="1">
        <v>361.3</v>
      </c>
      <c r="C1396" s="1">
        <v>342.6</v>
      </c>
      <c r="D1396" s="1">
        <v>18.7</v>
      </c>
      <c r="E1396" s="1" t="str">
        <f t="shared" si="21"/>
        <v>2022/2023</v>
      </c>
    </row>
    <row r="1397" spans="1:5" x14ac:dyDescent="0.25">
      <c r="A1397" s="68">
        <v>44955</v>
      </c>
      <c r="B1397" s="1">
        <v>362.5</v>
      </c>
      <c r="C1397" s="1">
        <v>351.5</v>
      </c>
      <c r="D1397" s="1">
        <v>11</v>
      </c>
      <c r="E1397" s="1" t="str">
        <f t="shared" si="21"/>
        <v>2022/2023</v>
      </c>
    </row>
    <row r="1398" spans="1:5" x14ac:dyDescent="0.25">
      <c r="A1398" s="68">
        <v>44956</v>
      </c>
      <c r="B1398" s="1">
        <v>358.5</v>
      </c>
      <c r="C1398" s="1">
        <v>337.8</v>
      </c>
      <c r="D1398" s="1">
        <v>20.7</v>
      </c>
      <c r="E1398" s="1" t="str">
        <f t="shared" si="21"/>
        <v>2022/2023</v>
      </c>
    </row>
    <row r="1399" spans="1:5" x14ac:dyDescent="0.25">
      <c r="A1399" s="68">
        <v>44957</v>
      </c>
      <c r="B1399" s="1">
        <v>356.6</v>
      </c>
      <c r="C1399" s="1">
        <v>338.7</v>
      </c>
      <c r="D1399" s="1">
        <v>18</v>
      </c>
      <c r="E1399" s="1" t="str">
        <f t="shared" si="21"/>
        <v>2022/2023</v>
      </c>
    </row>
    <row r="1400" spans="1:5" x14ac:dyDescent="0.25">
      <c r="A1400" s="68">
        <v>44958</v>
      </c>
      <c r="B1400" s="1">
        <v>357.8</v>
      </c>
      <c r="C1400" s="1">
        <v>335.9</v>
      </c>
      <c r="D1400" s="1">
        <v>21.9</v>
      </c>
      <c r="E1400" s="1" t="str">
        <f t="shared" si="21"/>
        <v>2022/2023</v>
      </c>
    </row>
    <row r="1401" spans="1:5" x14ac:dyDescent="0.25">
      <c r="A1401" s="68">
        <v>44959</v>
      </c>
      <c r="B1401" s="1">
        <v>356.2</v>
      </c>
      <c r="C1401" s="1">
        <v>342.3</v>
      </c>
      <c r="D1401" s="1">
        <v>13.9</v>
      </c>
      <c r="E1401" s="1" t="str">
        <f t="shared" si="21"/>
        <v>2022/2023</v>
      </c>
    </row>
    <row r="1402" spans="1:5" x14ac:dyDescent="0.25">
      <c r="A1402" s="68">
        <v>44960</v>
      </c>
      <c r="B1402" s="1">
        <v>357.1</v>
      </c>
      <c r="C1402" s="1">
        <v>345.6</v>
      </c>
      <c r="D1402" s="1">
        <v>11.5</v>
      </c>
      <c r="E1402" s="1" t="str">
        <f t="shared" si="21"/>
        <v>2022/2023</v>
      </c>
    </row>
    <row r="1403" spans="1:5" x14ac:dyDescent="0.25">
      <c r="A1403" s="68">
        <v>44961</v>
      </c>
      <c r="B1403" s="1">
        <v>355.8</v>
      </c>
      <c r="C1403" s="1">
        <v>345.7</v>
      </c>
      <c r="D1403" s="1">
        <v>10.1</v>
      </c>
      <c r="E1403" s="1" t="str">
        <f t="shared" si="21"/>
        <v>2022/2023</v>
      </c>
    </row>
    <row r="1404" spans="1:5" x14ac:dyDescent="0.25">
      <c r="A1404" s="68">
        <v>44962</v>
      </c>
      <c r="B1404" s="1">
        <v>359.3</v>
      </c>
      <c r="C1404" s="1">
        <v>347.3</v>
      </c>
      <c r="D1404" s="1">
        <v>12</v>
      </c>
      <c r="E1404" s="1" t="str">
        <f t="shared" si="21"/>
        <v>2022/2023</v>
      </c>
    </row>
    <row r="1405" spans="1:5" x14ac:dyDescent="0.25">
      <c r="A1405" s="68">
        <v>44963</v>
      </c>
      <c r="B1405" s="1">
        <v>356.1</v>
      </c>
      <c r="C1405" s="1">
        <v>342.9</v>
      </c>
      <c r="D1405" s="1">
        <v>13.2</v>
      </c>
      <c r="E1405" s="1" t="str">
        <f t="shared" si="21"/>
        <v>2022/2023</v>
      </c>
    </row>
    <row r="1406" spans="1:5" x14ac:dyDescent="0.25">
      <c r="A1406" s="68">
        <v>44964</v>
      </c>
      <c r="B1406" s="1">
        <v>358.5</v>
      </c>
      <c r="C1406" s="1">
        <v>344</v>
      </c>
      <c r="D1406" s="1">
        <v>14.5</v>
      </c>
      <c r="E1406" s="1" t="str">
        <f t="shared" si="21"/>
        <v>2022/2023</v>
      </c>
    </row>
    <row r="1407" spans="1:5" x14ac:dyDescent="0.25">
      <c r="A1407" s="68">
        <v>44965</v>
      </c>
      <c r="B1407" s="1">
        <v>359.3</v>
      </c>
      <c r="C1407" s="1">
        <v>339.4</v>
      </c>
      <c r="D1407" s="1">
        <v>20</v>
      </c>
      <c r="E1407" s="1" t="str">
        <f t="shared" si="21"/>
        <v>2022/2023</v>
      </c>
    </row>
    <row r="1408" spans="1:5" x14ac:dyDescent="0.25">
      <c r="A1408" s="68">
        <v>44966</v>
      </c>
      <c r="B1408" s="1">
        <v>360.8</v>
      </c>
      <c r="C1408" s="1">
        <v>342.5</v>
      </c>
      <c r="D1408" s="1">
        <v>18.3</v>
      </c>
      <c r="E1408" s="1" t="str">
        <f t="shared" si="21"/>
        <v>2022/2023</v>
      </c>
    </row>
    <row r="1409" spans="1:5" x14ac:dyDescent="0.25">
      <c r="A1409" s="68">
        <v>44967</v>
      </c>
      <c r="B1409" s="1">
        <v>361.1</v>
      </c>
      <c r="C1409" s="1">
        <v>334.6</v>
      </c>
      <c r="D1409" s="1">
        <v>26.5</v>
      </c>
      <c r="E1409" s="1" t="str">
        <f t="shared" si="21"/>
        <v>2022/2023</v>
      </c>
    </row>
    <row r="1410" spans="1:5" x14ac:dyDescent="0.25">
      <c r="A1410" s="68">
        <v>44968</v>
      </c>
      <c r="B1410" s="1">
        <v>363.4</v>
      </c>
      <c r="C1410" s="1">
        <v>355.8</v>
      </c>
      <c r="D1410" s="1">
        <v>7.6</v>
      </c>
      <c r="E1410" s="1" t="str">
        <f t="shared" si="21"/>
        <v>2022/2023</v>
      </c>
    </row>
    <row r="1411" spans="1:5" x14ac:dyDescent="0.25">
      <c r="A1411" s="68">
        <v>44969</v>
      </c>
      <c r="B1411" s="1">
        <v>370.1</v>
      </c>
      <c r="C1411" s="1">
        <v>361</v>
      </c>
      <c r="D1411" s="1">
        <v>9.1</v>
      </c>
      <c r="E1411" s="1" t="str">
        <f t="shared" ref="E1411:E1474" si="22">IF(MONTH(A1411)&gt;=10, YEAR(A1411)&amp;"/"&amp;YEAR(A1411)+1, YEAR(A1411)-1&amp;"/"&amp;YEAR(A1411))</f>
        <v>2022/2023</v>
      </c>
    </row>
    <row r="1412" spans="1:5" x14ac:dyDescent="0.25">
      <c r="A1412" s="68">
        <v>44970</v>
      </c>
      <c r="B1412" s="1">
        <v>363.4</v>
      </c>
      <c r="C1412" s="1">
        <v>351.4</v>
      </c>
      <c r="D1412" s="1">
        <v>12</v>
      </c>
      <c r="E1412" s="1" t="str">
        <f t="shared" si="22"/>
        <v>2022/2023</v>
      </c>
    </row>
    <row r="1413" spans="1:5" x14ac:dyDescent="0.25">
      <c r="A1413" s="68">
        <v>44971</v>
      </c>
      <c r="B1413" s="1">
        <v>360.9</v>
      </c>
      <c r="C1413" s="1">
        <v>343.2</v>
      </c>
      <c r="D1413" s="1">
        <v>17.8</v>
      </c>
      <c r="E1413" s="1" t="str">
        <f t="shared" si="22"/>
        <v>2022/2023</v>
      </c>
    </row>
    <row r="1414" spans="1:5" x14ac:dyDescent="0.25">
      <c r="A1414" s="68">
        <v>44972</v>
      </c>
      <c r="B1414" s="1">
        <v>359</v>
      </c>
      <c r="C1414" s="1">
        <v>345.4</v>
      </c>
      <c r="D1414" s="1">
        <v>13.7</v>
      </c>
      <c r="E1414" s="1" t="str">
        <f t="shared" si="22"/>
        <v>2022/2023</v>
      </c>
    </row>
    <row r="1415" spans="1:5" x14ac:dyDescent="0.25">
      <c r="A1415" s="68">
        <v>44973</v>
      </c>
      <c r="B1415" s="1">
        <v>360.5</v>
      </c>
      <c r="C1415" s="1">
        <v>346.4</v>
      </c>
      <c r="D1415" s="1">
        <v>14.2</v>
      </c>
      <c r="E1415" s="1" t="str">
        <f t="shared" si="22"/>
        <v>2022/2023</v>
      </c>
    </row>
    <row r="1416" spans="1:5" x14ac:dyDescent="0.25">
      <c r="A1416" s="68">
        <v>44974</v>
      </c>
      <c r="B1416" s="1">
        <v>362.4</v>
      </c>
      <c r="C1416" s="1">
        <v>354.5</v>
      </c>
      <c r="D1416" s="1">
        <v>7.8</v>
      </c>
      <c r="E1416" s="1" t="str">
        <f t="shared" si="22"/>
        <v>2022/2023</v>
      </c>
    </row>
    <row r="1417" spans="1:5" x14ac:dyDescent="0.25">
      <c r="A1417" s="68">
        <v>44975</v>
      </c>
      <c r="B1417" s="1">
        <v>361.4</v>
      </c>
      <c r="C1417" s="1">
        <v>348.8</v>
      </c>
      <c r="D1417" s="1">
        <v>12.6</v>
      </c>
      <c r="E1417" s="1" t="str">
        <f t="shared" si="22"/>
        <v>2022/2023</v>
      </c>
    </row>
    <row r="1418" spans="1:5" x14ac:dyDescent="0.25">
      <c r="A1418" s="68">
        <v>44976</v>
      </c>
      <c r="B1418" s="1">
        <v>361.1</v>
      </c>
      <c r="C1418" s="1">
        <v>347.9</v>
      </c>
      <c r="D1418" s="1">
        <v>13.1</v>
      </c>
      <c r="E1418" s="1" t="str">
        <f t="shared" si="22"/>
        <v>2022/2023</v>
      </c>
    </row>
    <row r="1419" spans="1:5" x14ac:dyDescent="0.25">
      <c r="A1419" s="68">
        <v>44977</v>
      </c>
      <c r="B1419" s="1">
        <v>358.3</v>
      </c>
      <c r="C1419" s="1">
        <v>347.9</v>
      </c>
      <c r="D1419" s="1">
        <v>10.4</v>
      </c>
      <c r="E1419" s="1" t="str">
        <f t="shared" si="22"/>
        <v>2022/2023</v>
      </c>
    </row>
    <row r="1420" spans="1:5" x14ac:dyDescent="0.25">
      <c r="A1420" s="68">
        <v>44978</v>
      </c>
      <c r="B1420" s="1">
        <v>360.7</v>
      </c>
      <c r="C1420" s="1">
        <v>347.5</v>
      </c>
      <c r="D1420" s="1">
        <v>13.2</v>
      </c>
      <c r="E1420" s="1" t="str">
        <f t="shared" si="22"/>
        <v>2022/2023</v>
      </c>
    </row>
    <row r="1421" spans="1:5" x14ac:dyDescent="0.25">
      <c r="A1421" s="68">
        <v>44979</v>
      </c>
      <c r="B1421" s="1">
        <v>361.5</v>
      </c>
      <c r="C1421" s="1">
        <v>349.6</v>
      </c>
      <c r="D1421" s="1">
        <v>11.9</v>
      </c>
      <c r="E1421" s="1" t="str">
        <f t="shared" si="22"/>
        <v>2022/2023</v>
      </c>
    </row>
    <row r="1422" spans="1:5" x14ac:dyDescent="0.25">
      <c r="A1422" s="68">
        <v>44980</v>
      </c>
      <c r="B1422" s="1">
        <v>362.7</v>
      </c>
      <c r="C1422" s="1">
        <v>341.5</v>
      </c>
      <c r="D1422" s="1">
        <v>21.2</v>
      </c>
      <c r="E1422" s="1" t="str">
        <f t="shared" si="22"/>
        <v>2022/2023</v>
      </c>
    </row>
    <row r="1423" spans="1:5" x14ac:dyDescent="0.25">
      <c r="A1423" s="68">
        <v>44981</v>
      </c>
      <c r="B1423" s="1">
        <v>358.1</v>
      </c>
      <c r="C1423" s="1">
        <v>337.9</v>
      </c>
      <c r="D1423" s="1">
        <v>20.2</v>
      </c>
      <c r="E1423" s="1" t="str">
        <f t="shared" si="22"/>
        <v>2022/2023</v>
      </c>
    </row>
    <row r="1424" spans="1:5" x14ac:dyDescent="0.25">
      <c r="A1424" s="68">
        <v>44982</v>
      </c>
      <c r="B1424" s="1">
        <v>361.7</v>
      </c>
      <c r="C1424" s="1">
        <v>348.9</v>
      </c>
      <c r="D1424" s="1">
        <v>12.8</v>
      </c>
      <c r="E1424" s="1" t="str">
        <f t="shared" si="22"/>
        <v>2022/2023</v>
      </c>
    </row>
    <row r="1425" spans="1:5" x14ac:dyDescent="0.25">
      <c r="A1425" s="68">
        <v>44983</v>
      </c>
      <c r="B1425" s="1">
        <v>364.8</v>
      </c>
      <c r="C1425" s="1">
        <v>356.8</v>
      </c>
      <c r="D1425" s="1">
        <v>8.1</v>
      </c>
      <c r="E1425" s="1" t="str">
        <f t="shared" si="22"/>
        <v>2022/2023</v>
      </c>
    </row>
    <row r="1426" spans="1:5" x14ac:dyDescent="0.25">
      <c r="A1426" s="68">
        <v>44984</v>
      </c>
      <c r="B1426" s="1">
        <v>361.6</v>
      </c>
      <c r="C1426" s="1">
        <v>348.5</v>
      </c>
      <c r="D1426" s="1">
        <v>13.1</v>
      </c>
      <c r="E1426" s="1" t="str">
        <f t="shared" si="22"/>
        <v>2022/2023</v>
      </c>
    </row>
    <row r="1427" spans="1:5" x14ac:dyDescent="0.25">
      <c r="A1427" s="68">
        <v>44985</v>
      </c>
      <c r="B1427" s="1">
        <v>357.9</v>
      </c>
      <c r="C1427" s="1">
        <v>342.9</v>
      </c>
      <c r="D1427" s="1">
        <v>15</v>
      </c>
      <c r="E1427" s="1" t="str">
        <f t="shared" si="22"/>
        <v>2022/2023</v>
      </c>
    </row>
    <row r="1428" spans="1:5" x14ac:dyDescent="0.25">
      <c r="A1428" s="68">
        <v>44986</v>
      </c>
      <c r="B1428" s="1">
        <v>357.2</v>
      </c>
      <c r="C1428" s="1">
        <v>340.6</v>
      </c>
      <c r="D1428" s="1">
        <v>16.7</v>
      </c>
      <c r="E1428" s="1" t="str">
        <f t="shared" si="22"/>
        <v>2022/2023</v>
      </c>
    </row>
    <row r="1429" spans="1:5" x14ac:dyDescent="0.25">
      <c r="A1429" s="68">
        <v>44987</v>
      </c>
      <c r="B1429" s="1">
        <v>358.2</v>
      </c>
      <c r="C1429" s="1">
        <v>342.6</v>
      </c>
      <c r="D1429" s="1">
        <v>15.6</v>
      </c>
      <c r="E1429" s="1" t="str">
        <f t="shared" si="22"/>
        <v>2022/2023</v>
      </c>
    </row>
    <row r="1430" spans="1:5" x14ac:dyDescent="0.25">
      <c r="A1430" s="68">
        <v>44988</v>
      </c>
      <c r="B1430" s="1">
        <v>360</v>
      </c>
      <c r="C1430" s="1">
        <v>340.1</v>
      </c>
      <c r="D1430" s="1">
        <v>19.899999999999999</v>
      </c>
      <c r="E1430" s="1" t="str">
        <f t="shared" si="22"/>
        <v>2022/2023</v>
      </c>
    </row>
    <row r="1431" spans="1:5" x14ac:dyDescent="0.25">
      <c r="A1431" s="68">
        <v>44989</v>
      </c>
      <c r="B1431" s="1">
        <v>361.2</v>
      </c>
      <c r="C1431" s="1">
        <v>346.9</v>
      </c>
      <c r="D1431" s="1">
        <v>14.2</v>
      </c>
      <c r="E1431" s="1" t="str">
        <f t="shared" si="22"/>
        <v>2022/2023</v>
      </c>
    </row>
    <row r="1432" spans="1:5" x14ac:dyDescent="0.25">
      <c r="A1432" s="68">
        <v>44990</v>
      </c>
      <c r="B1432" s="1">
        <v>361.6</v>
      </c>
      <c r="C1432" s="1">
        <v>347.7</v>
      </c>
      <c r="D1432" s="1">
        <v>13.9</v>
      </c>
      <c r="E1432" s="1" t="str">
        <f t="shared" si="22"/>
        <v>2022/2023</v>
      </c>
    </row>
    <row r="1433" spans="1:5" x14ac:dyDescent="0.25">
      <c r="A1433" s="68">
        <v>44991</v>
      </c>
      <c r="B1433" s="1">
        <v>368.4</v>
      </c>
      <c r="C1433" s="1">
        <v>351.2</v>
      </c>
      <c r="D1433" s="1">
        <v>17.100000000000001</v>
      </c>
      <c r="E1433" s="1" t="str">
        <f t="shared" si="22"/>
        <v>2022/2023</v>
      </c>
    </row>
    <row r="1434" spans="1:5" x14ac:dyDescent="0.25">
      <c r="A1434" s="68">
        <v>44992</v>
      </c>
      <c r="B1434" s="1">
        <v>369.9</v>
      </c>
      <c r="C1434" s="1">
        <v>355</v>
      </c>
      <c r="D1434" s="1">
        <v>14.9</v>
      </c>
      <c r="E1434" s="1" t="str">
        <f t="shared" si="22"/>
        <v>2022/2023</v>
      </c>
    </row>
    <row r="1435" spans="1:5" x14ac:dyDescent="0.25">
      <c r="A1435" s="68">
        <v>44993</v>
      </c>
      <c r="B1435" s="1">
        <v>368.7</v>
      </c>
      <c r="C1435" s="1">
        <v>345.9</v>
      </c>
      <c r="D1435" s="1">
        <v>22.7</v>
      </c>
      <c r="E1435" s="1" t="str">
        <f t="shared" si="22"/>
        <v>2022/2023</v>
      </c>
    </row>
    <row r="1436" spans="1:5" x14ac:dyDescent="0.25">
      <c r="A1436" s="68">
        <v>44994</v>
      </c>
      <c r="B1436" s="1">
        <v>370.7</v>
      </c>
      <c r="C1436" s="1">
        <v>344</v>
      </c>
      <c r="D1436" s="1">
        <v>26.7</v>
      </c>
      <c r="E1436" s="1" t="str">
        <f t="shared" si="22"/>
        <v>2022/2023</v>
      </c>
    </row>
    <row r="1437" spans="1:5" x14ac:dyDescent="0.25">
      <c r="A1437" s="68">
        <v>44995</v>
      </c>
      <c r="B1437" s="1">
        <v>369.4</v>
      </c>
      <c r="C1437" s="1">
        <v>351.5</v>
      </c>
      <c r="D1437" s="1">
        <v>17.899999999999999</v>
      </c>
      <c r="E1437" s="1" t="str">
        <f t="shared" si="22"/>
        <v>2022/2023</v>
      </c>
    </row>
    <row r="1438" spans="1:5" x14ac:dyDescent="0.25">
      <c r="A1438" s="68">
        <v>44996</v>
      </c>
      <c r="B1438" s="1">
        <v>363.6</v>
      </c>
      <c r="C1438" s="1">
        <v>346.5</v>
      </c>
      <c r="D1438" s="1">
        <v>17.2</v>
      </c>
      <c r="E1438" s="1" t="str">
        <f t="shared" si="22"/>
        <v>2022/2023</v>
      </c>
    </row>
    <row r="1439" spans="1:5" x14ac:dyDescent="0.25">
      <c r="A1439" s="68">
        <v>44997</v>
      </c>
      <c r="B1439" s="1">
        <v>366.1</v>
      </c>
      <c r="C1439" s="1">
        <v>359.3</v>
      </c>
      <c r="D1439" s="1">
        <v>6.8</v>
      </c>
      <c r="E1439" s="1" t="str">
        <f t="shared" si="22"/>
        <v>2022/2023</v>
      </c>
    </row>
    <row r="1440" spans="1:5" x14ac:dyDescent="0.25">
      <c r="A1440" s="68">
        <v>44998</v>
      </c>
      <c r="B1440" s="1">
        <v>367.2</v>
      </c>
      <c r="C1440" s="1">
        <v>357.3</v>
      </c>
      <c r="D1440" s="1">
        <v>9.9</v>
      </c>
      <c r="E1440" s="1" t="str">
        <f t="shared" si="22"/>
        <v>2022/2023</v>
      </c>
    </row>
    <row r="1441" spans="1:5" x14ac:dyDescent="0.25">
      <c r="A1441" s="68">
        <v>44999</v>
      </c>
      <c r="B1441" s="1">
        <v>368.8</v>
      </c>
      <c r="C1441" s="1">
        <v>360.4</v>
      </c>
      <c r="D1441" s="1">
        <v>8.4</v>
      </c>
      <c r="E1441" s="1" t="str">
        <f t="shared" si="22"/>
        <v>2022/2023</v>
      </c>
    </row>
    <row r="1442" spans="1:5" x14ac:dyDescent="0.25">
      <c r="A1442" s="68">
        <v>45000</v>
      </c>
      <c r="B1442" s="1">
        <v>366.8</v>
      </c>
      <c r="C1442" s="1">
        <v>337.4</v>
      </c>
      <c r="D1442" s="1">
        <v>29.4</v>
      </c>
      <c r="E1442" s="1" t="str">
        <f t="shared" si="22"/>
        <v>2022/2023</v>
      </c>
    </row>
    <row r="1443" spans="1:5" x14ac:dyDescent="0.25">
      <c r="A1443" s="68">
        <v>45001</v>
      </c>
      <c r="B1443" s="1">
        <v>360.5</v>
      </c>
      <c r="C1443" s="1">
        <v>344.2</v>
      </c>
      <c r="D1443" s="1">
        <v>16.3</v>
      </c>
      <c r="E1443" s="1" t="str">
        <f t="shared" si="22"/>
        <v>2022/2023</v>
      </c>
    </row>
    <row r="1444" spans="1:5" x14ac:dyDescent="0.25">
      <c r="A1444" s="68">
        <v>45002</v>
      </c>
      <c r="B1444" s="1">
        <v>361.6</v>
      </c>
      <c r="C1444" s="1">
        <v>350.4</v>
      </c>
      <c r="D1444" s="1">
        <v>11.2</v>
      </c>
      <c r="E1444" s="1" t="str">
        <f t="shared" si="22"/>
        <v>2022/2023</v>
      </c>
    </row>
    <row r="1445" spans="1:5" x14ac:dyDescent="0.25">
      <c r="A1445" s="68">
        <v>45003</v>
      </c>
      <c r="B1445" s="1">
        <v>362</v>
      </c>
      <c r="C1445" s="1">
        <v>349.5</v>
      </c>
      <c r="D1445" s="1">
        <v>12.5</v>
      </c>
      <c r="E1445" s="1" t="str">
        <f t="shared" si="22"/>
        <v>2022/2023</v>
      </c>
    </row>
    <row r="1446" spans="1:5" x14ac:dyDescent="0.25">
      <c r="A1446" s="68">
        <v>45004</v>
      </c>
      <c r="B1446" s="1">
        <v>363.3</v>
      </c>
      <c r="C1446" s="1">
        <v>355.2</v>
      </c>
      <c r="D1446" s="1">
        <v>8.1</v>
      </c>
      <c r="E1446" s="1" t="str">
        <f t="shared" si="22"/>
        <v>2022/2023</v>
      </c>
    </row>
    <row r="1447" spans="1:5" x14ac:dyDescent="0.25">
      <c r="A1447" s="68">
        <v>45005</v>
      </c>
      <c r="B1447" s="1">
        <v>358.7</v>
      </c>
      <c r="C1447" s="1">
        <v>339.9</v>
      </c>
      <c r="D1447" s="1">
        <v>18.8</v>
      </c>
      <c r="E1447" s="1" t="str">
        <f t="shared" si="22"/>
        <v>2022/2023</v>
      </c>
    </row>
    <row r="1448" spans="1:5" x14ac:dyDescent="0.25">
      <c r="A1448" s="68">
        <v>45006</v>
      </c>
      <c r="B1448" s="1">
        <v>358.9</v>
      </c>
      <c r="C1448" s="1">
        <v>336.8</v>
      </c>
      <c r="D1448" s="1">
        <v>22.2</v>
      </c>
      <c r="E1448" s="1" t="str">
        <f t="shared" si="22"/>
        <v>2022/2023</v>
      </c>
    </row>
    <row r="1449" spans="1:5" x14ac:dyDescent="0.25">
      <c r="A1449" s="68">
        <v>45007</v>
      </c>
      <c r="B1449" s="1">
        <v>351.6</v>
      </c>
      <c r="C1449" s="1">
        <v>343.5</v>
      </c>
      <c r="D1449" s="1">
        <v>8.1</v>
      </c>
      <c r="E1449" s="1" t="str">
        <f t="shared" si="22"/>
        <v>2022/2023</v>
      </c>
    </row>
    <row r="1450" spans="1:5" x14ac:dyDescent="0.25">
      <c r="A1450" s="68">
        <v>45008</v>
      </c>
      <c r="B1450" s="1">
        <v>353.3</v>
      </c>
      <c r="C1450" s="1">
        <v>342.7</v>
      </c>
      <c r="D1450" s="1">
        <v>10.6</v>
      </c>
      <c r="E1450" s="1" t="str">
        <f t="shared" si="22"/>
        <v>2022/2023</v>
      </c>
    </row>
    <row r="1451" spans="1:5" x14ac:dyDescent="0.25">
      <c r="A1451" s="68">
        <v>45009</v>
      </c>
      <c r="B1451" s="1">
        <v>352.8</v>
      </c>
      <c r="C1451" s="1">
        <v>341.7</v>
      </c>
      <c r="D1451" s="1">
        <v>11</v>
      </c>
      <c r="E1451" s="1" t="str">
        <f t="shared" si="22"/>
        <v>2022/2023</v>
      </c>
    </row>
    <row r="1452" spans="1:5" x14ac:dyDescent="0.25">
      <c r="A1452" s="68">
        <v>45010</v>
      </c>
      <c r="B1452" s="1">
        <v>353.9</v>
      </c>
      <c r="C1452" s="1">
        <v>346</v>
      </c>
      <c r="D1452" s="1">
        <v>7.8</v>
      </c>
      <c r="E1452" s="1" t="str">
        <f t="shared" si="22"/>
        <v>2022/2023</v>
      </c>
    </row>
    <row r="1453" spans="1:5" x14ac:dyDescent="0.25">
      <c r="A1453" s="68">
        <v>45011</v>
      </c>
      <c r="B1453" s="1">
        <v>356.1</v>
      </c>
      <c r="C1453" s="1">
        <v>346.1</v>
      </c>
      <c r="D1453" s="1">
        <v>10</v>
      </c>
      <c r="E1453" s="1" t="str">
        <f t="shared" si="22"/>
        <v>2022/2023</v>
      </c>
    </row>
    <row r="1454" spans="1:5" x14ac:dyDescent="0.25">
      <c r="A1454" s="68">
        <v>45012</v>
      </c>
      <c r="B1454" s="1">
        <v>356.9</v>
      </c>
      <c r="C1454" s="1">
        <v>341.9</v>
      </c>
      <c r="D1454" s="1">
        <v>15</v>
      </c>
      <c r="E1454" s="1" t="str">
        <f t="shared" si="22"/>
        <v>2022/2023</v>
      </c>
    </row>
    <row r="1455" spans="1:5" x14ac:dyDescent="0.25">
      <c r="A1455" s="68">
        <v>45013</v>
      </c>
      <c r="B1455" s="1">
        <v>358.1</v>
      </c>
      <c r="C1455" s="1">
        <v>330.9</v>
      </c>
      <c r="D1455" s="1">
        <v>27.2</v>
      </c>
      <c r="E1455" s="1" t="str">
        <f t="shared" si="22"/>
        <v>2022/2023</v>
      </c>
    </row>
    <row r="1456" spans="1:5" x14ac:dyDescent="0.25">
      <c r="A1456" s="68">
        <v>45014</v>
      </c>
      <c r="B1456" s="1">
        <v>353.5</v>
      </c>
      <c r="C1456" s="1">
        <v>334.4</v>
      </c>
      <c r="D1456" s="1">
        <v>19.100000000000001</v>
      </c>
      <c r="E1456" s="1" t="str">
        <f t="shared" si="22"/>
        <v>2022/2023</v>
      </c>
    </row>
    <row r="1457" spans="1:5" x14ac:dyDescent="0.25">
      <c r="A1457" s="68">
        <v>45015</v>
      </c>
      <c r="B1457" s="1">
        <v>356.7</v>
      </c>
      <c r="C1457" s="1">
        <v>342.4</v>
      </c>
      <c r="D1457" s="1">
        <v>14.4</v>
      </c>
      <c r="E1457" s="1" t="str">
        <f t="shared" si="22"/>
        <v>2022/2023</v>
      </c>
    </row>
    <row r="1458" spans="1:5" x14ac:dyDescent="0.25">
      <c r="A1458" s="68">
        <v>45016</v>
      </c>
      <c r="B1458" s="1">
        <v>359.7</v>
      </c>
      <c r="C1458" s="1">
        <v>352.4</v>
      </c>
      <c r="D1458" s="1">
        <v>7.3</v>
      </c>
      <c r="E1458" s="1" t="str">
        <f t="shared" si="22"/>
        <v>2022/2023</v>
      </c>
    </row>
    <row r="1459" spans="1:5" x14ac:dyDescent="0.25">
      <c r="A1459" s="68">
        <v>45200</v>
      </c>
      <c r="B1459" s="1">
        <v>338.1</v>
      </c>
      <c r="C1459" s="1">
        <v>332.9</v>
      </c>
      <c r="D1459" s="1">
        <v>5.2</v>
      </c>
      <c r="E1459" s="1" t="str">
        <f t="shared" si="22"/>
        <v>2023/2024</v>
      </c>
    </row>
    <row r="1460" spans="1:5" x14ac:dyDescent="0.25">
      <c r="A1460" s="68">
        <v>45201</v>
      </c>
      <c r="B1460" s="1">
        <v>341.1</v>
      </c>
      <c r="C1460" s="1">
        <v>335.8</v>
      </c>
      <c r="D1460" s="1">
        <v>5.3</v>
      </c>
      <c r="E1460" s="1" t="str">
        <f t="shared" si="22"/>
        <v>2023/2024</v>
      </c>
    </row>
    <row r="1461" spans="1:5" x14ac:dyDescent="0.25">
      <c r="A1461" s="68">
        <v>45202</v>
      </c>
      <c r="B1461" s="1">
        <v>339.5</v>
      </c>
      <c r="C1461" s="1">
        <v>328.8</v>
      </c>
      <c r="D1461" s="1">
        <v>10.7</v>
      </c>
      <c r="E1461" s="1" t="str">
        <f t="shared" si="22"/>
        <v>2023/2024</v>
      </c>
    </row>
    <row r="1462" spans="1:5" x14ac:dyDescent="0.25">
      <c r="A1462" s="68">
        <v>45203</v>
      </c>
      <c r="B1462" s="1">
        <v>339.1</v>
      </c>
      <c r="C1462" s="1">
        <v>332.6</v>
      </c>
      <c r="D1462" s="1">
        <v>6.5</v>
      </c>
      <c r="E1462" s="1" t="str">
        <f t="shared" si="22"/>
        <v>2023/2024</v>
      </c>
    </row>
    <row r="1463" spans="1:5" x14ac:dyDescent="0.25">
      <c r="A1463" s="68">
        <v>45204</v>
      </c>
      <c r="B1463" s="1">
        <v>337.7</v>
      </c>
      <c r="C1463" s="1">
        <v>329.4</v>
      </c>
      <c r="D1463" s="1">
        <v>8.3000000000000007</v>
      </c>
      <c r="E1463" s="1" t="str">
        <f t="shared" si="22"/>
        <v>2023/2024</v>
      </c>
    </row>
    <row r="1464" spans="1:5" x14ac:dyDescent="0.25">
      <c r="A1464" s="68">
        <v>45205</v>
      </c>
      <c r="B1464" s="1">
        <v>338.9</v>
      </c>
      <c r="C1464" s="1">
        <v>329.2</v>
      </c>
      <c r="D1464" s="1">
        <v>9.6999999999999993</v>
      </c>
      <c r="E1464" s="1" t="str">
        <f t="shared" si="22"/>
        <v>2023/2024</v>
      </c>
    </row>
    <row r="1465" spans="1:5" x14ac:dyDescent="0.25">
      <c r="A1465" s="68">
        <v>45206</v>
      </c>
      <c r="B1465" s="1">
        <v>339.6</v>
      </c>
      <c r="C1465" s="1">
        <v>334.3</v>
      </c>
      <c r="D1465" s="1">
        <v>5.3</v>
      </c>
      <c r="E1465" s="1" t="str">
        <f t="shared" si="22"/>
        <v>2023/2024</v>
      </c>
    </row>
    <row r="1466" spans="1:5" x14ac:dyDescent="0.25">
      <c r="A1466" s="68">
        <v>45207</v>
      </c>
      <c r="B1466" s="1">
        <v>341.8</v>
      </c>
      <c r="C1466" s="1">
        <v>331.3</v>
      </c>
      <c r="D1466" s="1">
        <v>10.5</v>
      </c>
      <c r="E1466" s="1" t="str">
        <f t="shared" si="22"/>
        <v>2023/2024</v>
      </c>
    </row>
    <row r="1467" spans="1:5" x14ac:dyDescent="0.25">
      <c r="A1467" s="68">
        <v>45208</v>
      </c>
      <c r="B1467" s="1">
        <v>340.4</v>
      </c>
      <c r="C1467" s="1">
        <v>328.7</v>
      </c>
      <c r="D1467" s="1">
        <v>11.7</v>
      </c>
      <c r="E1467" s="1" t="str">
        <f t="shared" si="22"/>
        <v>2023/2024</v>
      </c>
    </row>
    <row r="1468" spans="1:5" x14ac:dyDescent="0.25">
      <c r="A1468" s="68">
        <v>45209</v>
      </c>
      <c r="B1468" s="1">
        <v>338.9</v>
      </c>
      <c r="C1468" s="1">
        <v>327.2</v>
      </c>
      <c r="D1468" s="1">
        <v>11.7</v>
      </c>
      <c r="E1468" s="1" t="str">
        <f t="shared" si="22"/>
        <v>2023/2024</v>
      </c>
    </row>
    <row r="1469" spans="1:5" x14ac:dyDescent="0.25">
      <c r="A1469" s="68">
        <v>45210</v>
      </c>
      <c r="B1469" s="1">
        <v>341.3</v>
      </c>
      <c r="C1469" s="1">
        <v>333</v>
      </c>
      <c r="D1469" s="1">
        <v>8.3000000000000007</v>
      </c>
      <c r="E1469" s="1" t="str">
        <f t="shared" si="22"/>
        <v>2023/2024</v>
      </c>
    </row>
    <row r="1470" spans="1:5" x14ac:dyDescent="0.25">
      <c r="A1470" s="68">
        <v>45211</v>
      </c>
      <c r="B1470" s="1">
        <v>342.7</v>
      </c>
      <c r="C1470" s="1">
        <v>327.60000000000002</v>
      </c>
      <c r="D1470" s="1">
        <v>15.1</v>
      </c>
      <c r="E1470" s="1" t="str">
        <f t="shared" si="22"/>
        <v>2023/2024</v>
      </c>
    </row>
    <row r="1471" spans="1:5" x14ac:dyDescent="0.25">
      <c r="A1471" s="68">
        <v>45212</v>
      </c>
      <c r="B1471" s="1">
        <v>339.5</v>
      </c>
      <c r="C1471" s="1">
        <v>330.5</v>
      </c>
      <c r="D1471" s="1">
        <v>9</v>
      </c>
      <c r="E1471" s="1" t="str">
        <f t="shared" si="22"/>
        <v>2023/2024</v>
      </c>
    </row>
    <row r="1472" spans="1:5" x14ac:dyDescent="0.25">
      <c r="A1472" s="68">
        <v>45213</v>
      </c>
      <c r="B1472" s="1">
        <v>342</v>
      </c>
      <c r="C1472" s="1">
        <v>336.2</v>
      </c>
      <c r="D1472" s="1">
        <v>5.8</v>
      </c>
      <c r="E1472" s="1" t="str">
        <f t="shared" si="22"/>
        <v>2023/2024</v>
      </c>
    </row>
    <row r="1473" spans="1:5" x14ac:dyDescent="0.25">
      <c r="A1473" s="68">
        <v>45214</v>
      </c>
      <c r="B1473" s="1">
        <v>341.7</v>
      </c>
      <c r="C1473" s="1">
        <v>337.9</v>
      </c>
      <c r="D1473" s="1">
        <v>3.8</v>
      </c>
      <c r="E1473" s="1" t="str">
        <f t="shared" si="22"/>
        <v>2023/2024</v>
      </c>
    </row>
    <row r="1474" spans="1:5" x14ac:dyDescent="0.25">
      <c r="A1474" s="68">
        <v>45215</v>
      </c>
      <c r="B1474" s="1">
        <v>345.8</v>
      </c>
      <c r="C1474" s="1">
        <v>333.3</v>
      </c>
      <c r="D1474" s="1">
        <v>12.6</v>
      </c>
      <c r="E1474" s="1" t="str">
        <f t="shared" si="22"/>
        <v>2023/2024</v>
      </c>
    </row>
    <row r="1475" spans="1:5" x14ac:dyDescent="0.25">
      <c r="A1475" s="68">
        <v>45216</v>
      </c>
      <c r="B1475" s="1">
        <v>347.8</v>
      </c>
      <c r="C1475" s="1">
        <v>329.4</v>
      </c>
      <c r="D1475" s="1">
        <v>18.399999999999999</v>
      </c>
      <c r="E1475" s="1" t="str">
        <f t="shared" ref="E1475:E1538" si="23">IF(MONTH(A1475)&gt;=10, YEAR(A1475)&amp;"/"&amp;YEAR(A1475)+1, YEAR(A1475)-1&amp;"/"&amp;YEAR(A1475))</f>
        <v>2023/2024</v>
      </c>
    </row>
    <row r="1476" spans="1:5" x14ac:dyDescent="0.25">
      <c r="A1476" s="68">
        <v>45217</v>
      </c>
      <c r="B1476" s="1">
        <v>348</v>
      </c>
      <c r="C1476" s="1">
        <v>334.5</v>
      </c>
      <c r="D1476" s="1">
        <v>13.5</v>
      </c>
      <c r="E1476" s="1" t="str">
        <f t="shared" si="23"/>
        <v>2023/2024</v>
      </c>
    </row>
    <row r="1477" spans="1:5" x14ac:dyDescent="0.25">
      <c r="A1477" s="68">
        <v>45218</v>
      </c>
      <c r="B1477" s="1">
        <v>349.4</v>
      </c>
      <c r="C1477" s="1">
        <v>336.2</v>
      </c>
      <c r="D1477" s="1">
        <v>13.2</v>
      </c>
      <c r="E1477" s="1" t="str">
        <f t="shared" si="23"/>
        <v>2023/2024</v>
      </c>
    </row>
    <row r="1478" spans="1:5" x14ac:dyDescent="0.25">
      <c r="A1478" s="68">
        <v>45219</v>
      </c>
      <c r="B1478" s="1">
        <v>350.6</v>
      </c>
      <c r="C1478" s="1">
        <v>342.2</v>
      </c>
      <c r="D1478" s="1">
        <v>8.3000000000000007</v>
      </c>
      <c r="E1478" s="1" t="str">
        <f t="shared" si="23"/>
        <v>2023/2024</v>
      </c>
    </row>
    <row r="1479" spans="1:5" x14ac:dyDescent="0.25">
      <c r="A1479" s="68">
        <v>45220</v>
      </c>
      <c r="B1479" s="1">
        <v>348.1</v>
      </c>
      <c r="C1479" s="1">
        <v>338.4</v>
      </c>
      <c r="D1479" s="1">
        <v>9.6999999999999993</v>
      </c>
      <c r="E1479" s="1" t="str">
        <f t="shared" si="23"/>
        <v>2023/2024</v>
      </c>
    </row>
    <row r="1480" spans="1:5" x14ac:dyDescent="0.25">
      <c r="A1480" s="68">
        <v>45221</v>
      </c>
      <c r="B1480" s="1">
        <v>347.6</v>
      </c>
      <c r="C1480" s="1">
        <v>335.9</v>
      </c>
      <c r="D1480" s="1">
        <v>11.7</v>
      </c>
      <c r="E1480" s="1" t="str">
        <f t="shared" si="23"/>
        <v>2023/2024</v>
      </c>
    </row>
    <row r="1481" spans="1:5" x14ac:dyDescent="0.25">
      <c r="A1481" s="68">
        <v>45222</v>
      </c>
      <c r="B1481" s="1">
        <v>348.1</v>
      </c>
      <c r="C1481" s="1">
        <v>322.7</v>
      </c>
      <c r="D1481" s="1">
        <v>25.4</v>
      </c>
      <c r="E1481" s="1" t="str">
        <f t="shared" si="23"/>
        <v>2023/2024</v>
      </c>
    </row>
    <row r="1482" spans="1:5" x14ac:dyDescent="0.25">
      <c r="A1482" s="68">
        <v>45223</v>
      </c>
      <c r="B1482" s="1">
        <v>351.1</v>
      </c>
      <c r="C1482" s="1">
        <v>336.2</v>
      </c>
      <c r="D1482" s="1">
        <v>14.9</v>
      </c>
      <c r="E1482" s="1" t="str">
        <f t="shared" si="23"/>
        <v>2023/2024</v>
      </c>
    </row>
    <row r="1483" spans="1:5" x14ac:dyDescent="0.25">
      <c r="A1483" s="68">
        <v>45224</v>
      </c>
      <c r="B1483" s="1">
        <v>354.6</v>
      </c>
      <c r="C1483" s="1">
        <v>339.9</v>
      </c>
      <c r="D1483" s="1">
        <v>14.7</v>
      </c>
      <c r="E1483" s="1" t="str">
        <f t="shared" si="23"/>
        <v>2023/2024</v>
      </c>
    </row>
    <row r="1484" spans="1:5" x14ac:dyDescent="0.25">
      <c r="A1484" s="68">
        <v>45225</v>
      </c>
      <c r="B1484" s="1">
        <v>355.5</v>
      </c>
      <c r="C1484" s="1">
        <v>339.3</v>
      </c>
      <c r="D1484" s="1">
        <v>16.2</v>
      </c>
      <c r="E1484" s="1" t="str">
        <f t="shared" si="23"/>
        <v>2023/2024</v>
      </c>
    </row>
    <row r="1485" spans="1:5" x14ac:dyDescent="0.25">
      <c r="A1485" s="68">
        <v>45226</v>
      </c>
      <c r="B1485" s="1">
        <v>354</v>
      </c>
      <c r="C1485" s="1">
        <v>332.1</v>
      </c>
      <c r="D1485" s="1">
        <v>21.9</v>
      </c>
      <c r="E1485" s="1" t="str">
        <f t="shared" si="23"/>
        <v>2023/2024</v>
      </c>
    </row>
    <row r="1486" spans="1:5" x14ac:dyDescent="0.25">
      <c r="A1486" s="68">
        <v>45227</v>
      </c>
      <c r="B1486" s="1">
        <v>351.8</v>
      </c>
      <c r="C1486" s="1">
        <v>328.4</v>
      </c>
      <c r="D1486" s="1">
        <v>23.4</v>
      </c>
      <c r="E1486" s="1" t="str">
        <f t="shared" si="23"/>
        <v>2023/2024</v>
      </c>
    </row>
    <row r="1487" spans="1:5" x14ac:dyDescent="0.25">
      <c r="A1487" s="68">
        <v>45228</v>
      </c>
      <c r="B1487" s="1">
        <v>352.2</v>
      </c>
      <c r="C1487" s="1">
        <v>332.8</v>
      </c>
      <c r="D1487" s="1">
        <v>19.399999999999999</v>
      </c>
      <c r="E1487" s="1" t="str">
        <f t="shared" si="23"/>
        <v>2023/2024</v>
      </c>
    </row>
    <row r="1488" spans="1:5" x14ac:dyDescent="0.25">
      <c r="A1488" s="68">
        <v>45229</v>
      </c>
      <c r="B1488" s="1">
        <v>351.1</v>
      </c>
      <c r="C1488" s="1">
        <v>329.2</v>
      </c>
      <c r="D1488" s="1">
        <v>21.9</v>
      </c>
      <c r="E1488" s="1" t="str">
        <f t="shared" si="23"/>
        <v>2023/2024</v>
      </c>
    </row>
    <row r="1489" spans="1:5" x14ac:dyDescent="0.25">
      <c r="A1489" s="68">
        <v>45230</v>
      </c>
      <c r="B1489" s="1">
        <v>353.7</v>
      </c>
      <c r="C1489" s="1">
        <v>337.6</v>
      </c>
      <c r="D1489" s="1">
        <v>16.100000000000001</v>
      </c>
      <c r="E1489" s="1" t="str">
        <f t="shared" si="23"/>
        <v>2023/2024</v>
      </c>
    </row>
    <row r="1490" spans="1:5" x14ac:dyDescent="0.25">
      <c r="A1490" s="68">
        <v>45231</v>
      </c>
      <c r="B1490" s="1">
        <v>356</v>
      </c>
      <c r="C1490" s="1">
        <v>350</v>
      </c>
      <c r="D1490" s="1">
        <v>6</v>
      </c>
      <c r="E1490" s="1" t="str">
        <f t="shared" si="23"/>
        <v>2023/2024</v>
      </c>
    </row>
    <row r="1491" spans="1:5" x14ac:dyDescent="0.25">
      <c r="A1491" s="68">
        <v>45232</v>
      </c>
      <c r="B1491" s="1">
        <v>355.3</v>
      </c>
      <c r="C1491" s="1">
        <v>332.3</v>
      </c>
      <c r="D1491" s="1">
        <v>23</v>
      </c>
      <c r="E1491" s="1" t="str">
        <f t="shared" si="23"/>
        <v>2023/2024</v>
      </c>
    </row>
    <row r="1492" spans="1:5" x14ac:dyDescent="0.25">
      <c r="A1492" s="68">
        <v>45233</v>
      </c>
      <c r="B1492" s="1">
        <v>355.2</v>
      </c>
      <c r="C1492" s="1">
        <v>340.5</v>
      </c>
      <c r="D1492" s="1">
        <v>14.8</v>
      </c>
      <c r="E1492" s="1" t="str">
        <f t="shared" si="23"/>
        <v>2023/2024</v>
      </c>
    </row>
    <row r="1493" spans="1:5" x14ac:dyDescent="0.25">
      <c r="A1493" s="68">
        <v>45234</v>
      </c>
      <c r="B1493" s="1">
        <v>352.3</v>
      </c>
      <c r="C1493" s="1">
        <v>339.8</v>
      </c>
      <c r="D1493" s="1">
        <v>12.5</v>
      </c>
      <c r="E1493" s="1" t="str">
        <f t="shared" si="23"/>
        <v>2023/2024</v>
      </c>
    </row>
    <row r="1494" spans="1:5" x14ac:dyDescent="0.25">
      <c r="A1494" s="68">
        <v>45235</v>
      </c>
      <c r="B1494" s="1">
        <v>355.5</v>
      </c>
      <c r="C1494" s="1">
        <v>345.6</v>
      </c>
      <c r="D1494" s="1">
        <v>10</v>
      </c>
      <c r="E1494" s="1" t="str">
        <f t="shared" si="23"/>
        <v>2023/2024</v>
      </c>
    </row>
    <row r="1495" spans="1:5" x14ac:dyDescent="0.25">
      <c r="A1495" s="68">
        <v>45236</v>
      </c>
      <c r="B1495" s="1">
        <v>357</v>
      </c>
      <c r="C1495" s="1">
        <v>345.5</v>
      </c>
      <c r="D1495" s="1">
        <v>11.5</v>
      </c>
      <c r="E1495" s="1" t="str">
        <f t="shared" si="23"/>
        <v>2023/2024</v>
      </c>
    </row>
    <row r="1496" spans="1:5" x14ac:dyDescent="0.25">
      <c r="A1496" s="68">
        <v>45237</v>
      </c>
      <c r="B1496" s="1">
        <v>358.1</v>
      </c>
      <c r="C1496" s="1">
        <v>340.2</v>
      </c>
      <c r="D1496" s="1">
        <v>17.899999999999999</v>
      </c>
      <c r="E1496" s="1" t="str">
        <f t="shared" si="23"/>
        <v>2023/2024</v>
      </c>
    </row>
    <row r="1497" spans="1:5" x14ac:dyDescent="0.25">
      <c r="A1497" s="68">
        <v>45238</v>
      </c>
      <c r="B1497" s="1">
        <v>358.4</v>
      </c>
      <c r="C1497" s="1">
        <v>345.7</v>
      </c>
      <c r="D1497" s="1">
        <v>12.7</v>
      </c>
      <c r="E1497" s="1" t="str">
        <f t="shared" si="23"/>
        <v>2023/2024</v>
      </c>
    </row>
    <row r="1498" spans="1:5" x14ac:dyDescent="0.25">
      <c r="A1498" s="68">
        <v>45239</v>
      </c>
      <c r="B1498" s="1">
        <v>363</v>
      </c>
      <c r="C1498" s="1">
        <v>349.9</v>
      </c>
      <c r="D1498" s="1">
        <v>13.1</v>
      </c>
      <c r="E1498" s="1" t="str">
        <f t="shared" si="23"/>
        <v>2023/2024</v>
      </c>
    </row>
    <row r="1499" spans="1:5" x14ac:dyDescent="0.25">
      <c r="A1499" s="68">
        <v>45240</v>
      </c>
      <c r="B1499" s="1">
        <v>359.8</v>
      </c>
      <c r="C1499" s="1">
        <v>343.7</v>
      </c>
      <c r="D1499" s="1">
        <v>16.100000000000001</v>
      </c>
      <c r="E1499" s="1" t="str">
        <f t="shared" si="23"/>
        <v>2023/2024</v>
      </c>
    </row>
    <row r="1500" spans="1:5" x14ac:dyDescent="0.25">
      <c r="A1500" s="68">
        <v>45241</v>
      </c>
      <c r="B1500" s="1">
        <v>361.4</v>
      </c>
      <c r="C1500" s="1">
        <v>349.8</v>
      </c>
      <c r="D1500" s="1">
        <v>11.6</v>
      </c>
      <c r="E1500" s="1" t="str">
        <f t="shared" si="23"/>
        <v>2023/2024</v>
      </c>
    </row>
    <row r="1501" spans="1:5" x14ac:dyDescent="0.25">
      <c r="A1501" s="68">
        <v>45242</v>
      </c>
      <c r="B1501" s="1">
        <v>360.1</v>
      </c>
      <c r="C1501" s="1">
        <v>342.4</v>
      </c>
      <c r="D1501" s="1">
        <v>17.7</v>
      </c>
      <c r="E1501" s="1" t="str">
        <f t="shared" si="23"/>
        <v>2023/2024</v>
      </c>
    </row>
    <row r="1502" spans="1:5" x14ac:dyDescent="0.25">
      <c r="A1502" s="68">
        <v>45243</v>
      </c>
      <c r="B1502" s="1">
        <v>357</v>
      </c>
      <c r="C1502" s="1">
        <v>350.4</v>
      </c>
      <c r="D1502" s="1">
        <v>6.6</v>
      </c>
      <c r="E1502" s="1" t="str">
        <f t="shared" si="23"/>
        <v>2023/2024</v>
      </c>
    </row>
    <row r="1503" spans="1:5" x14ac:dyDescent="0.25">
      <c r="A1503" s="68">
        <v>45244</v>
      </c>
      <c r="B1503" s="1">
        <v>358.2</v>
      </c>
      <c r="C1503" s="1">
        <v>344.3</v>
      </c>
      <c r="D1503" s="1">
        <v>13.9</v>
      </c>
      <c r="E1503" s="1" t="str">
        <f t="shared" si="23"/>
        <v>2023/2024</v>
      </c>
    </row>
    <row r="1504" spans="1:5" x14ac:dyDescent="0.25">
      <c r="A1504" s="68">
        <v>45245</v>
      </c>
      <c r="B1504" s="1">
        <v>355.5</v>
      </c>
      <c r="C1504" s="1">
        <v>343.5</v>
      </c>
      <c r="D1504" s="1">
        <v>12</v>
      </c>
      <c r="E1504" s="1" t="str">
        <f t="shared" si="23"/>
        <v>2023/2024</v>
      </c>
    </row>
    <row r="1505" spans="1:5" x14ac:dyDescent="0.25">
      <c r="A1505" s="68">
        <v>45246</v>
      </c>
      <c r="B1505" s="1">
        <v>359.7</v>
      </c>
      <c r="C1505" s="1">
        <v>347.5</v>
      </c>
      <c r="D1505" s="1">
        <v>12.2</v>
      </c>
      <c r="E1505" s="1" t="str">
        <f t="shared" si="23"/>
        <v>2023/2024</v>
      </c>
    </row>
    <row r="1506" spans="1:5" x14ac:dyDescent="0.25">
      <c r="A1506" s="68">
        <v>45247</v>
      </c>
      <c r="B1506" s="1">
        <v>360.4</v>
      </c>
      <c r="C1506" s="1">
        <v>339.8</v>
      </c>
      <c r="D1506" s="1">
        <v>20.6</v>
      </c>
      <c r="E1506" s="1" t="str">
        <f t="shared" si="23"/>
        <v>2023/2024</v>
      </c>
    </row>
    <row r="1507" spans="1:5" x14ac:dyDescent="0.25">
      <c r="A1507" s="68">
        <v>45248</v>
      </c>
      <c r="B1507" s="1">
        <v>359.7</v>
      </c>
      <c r="C1507" s="1">
        <v>346.7</v>
      </c>
      <c r="D1507" s="1">
        <v>13</v>
      </c>
      <c r="E1507" s="1" t="str">
        <f t="shared" si="23"/>
        <v>2023/2024</v>
      </c>
    </row>
    <row r="1508" spans="1:5" x14ac:dyDescent="0.25">
      <c r="A1508" s="68">
        <v>45249</v>
      </c>
      <c r="B1508" s="1">
        <v>360.1</v>
      </c>
      <c r="C1508" s="1">
        <v>347.3</v>
      </c>
      <c r="D1508" s="1">
        <v>12.8</v>
      </c>
      <c r="E1508" s="1" t="str">
        <f t="shared" si="23"/>
        <v>2023/2024</v>
      </c>
    </row>
    <row r="1509" spans="1:5" x14ac:dyDescent="0.25">
      <c r="A1509" s="68">
        <v>45250</v>
      </c>
      <c r="B1509" s="1">
        <v>361.6</v>
      </c>
      <c r="C1509" s="1">
        <v>340.8</v>
      </c>
      <c r="D1509" s="1">
        <v>20.8</v>
      </c>
      <c r="E1509" s="1" t="str">
        <f t="shared" si="23"/>
        <v>2023/2024</v>
      </c>
    </row>
    <row r="1510" spans="1:5" x14ac:dyDescent="0.25">
      <c r="A1510" s="68">
        <v>45251</v>
      </c>
      <c r="B1510" s="1">
        <v>359</v>
      </c>
      <c r="C1510" s="1">
        <v>339.1</v>
      </c>
      <c r="D1510" s="1">
        <v>19.8</v>
      </c>
      <c r="E1510" s="1" t="str">
        <f t="shared" si="23"/>
        <v>2023/2024</v>
      </c>
    </row>
    <row r="1511" spans="1:5" x14ac:dyDescent="0.25">
      <c r="A1511" s="68">
        <v>45252</v>
      </c>
      <c r="B1511" s="1">
        <v>358.3</v>
      </c>
      <c r="C1511" s="1">
        <v>337.8</v>
      </c>
      <c r="D1511" s="1">
        <v>20.5</v>
      </c>
      <c r="E1511" s="1" t="str">
        <f t="shared" si="23"/>
        <v>2023/2024</v>
      </c>
    </row>
    <row r="1512" spans="1:5" x14ac:dyDescent="0.25">
      <c r="A1512" s="68">
        <v>45253</v>
      </c>
      <c r="B1512" s="1">
        <v>355.1</v>
      </c>
      <c r="C1512" s="1">
        <v>343.7</v>
      </c>
      <c r="D1512" s="1">
        <v>11.5</v>
      </c>
      <c r="E1512" s="1" t="str">
        <f t="shared" si="23"/>
        <v>2023/2024</v>
      </c>
    </row>
    <row r="1513" spans="1:5" x14ac:dyDescent="0.25">
      <c r="A1513" s="68">
        <v>45254</v>
      </c>
      <c r="B1513" s="1">
        <v>357.3</v>
      </c>
      <c r="C1513" s="1">
        <v>343.2</v>
      </c>
      <c r="D1513" s="1">
        <v>14.1</v>
      </c>
      <c r="E1513" s="1" t="str">
        <f t="shared" si="23"/>
        <v>2023/2024</v>
      </c>
    </row>
    <row r="1514" spans="1:5" x14ac:dyDescent="0.25">
      <c r="A1514" s="68">
        <v>45255</v>
      </c>
      <c r="B1514" s="1">
        <v>358.9</v>
      </c>
      <c r="C1514" s="1">
        <v>347.1</v>
      </c>
      <c r="D1514" s="1">
        <v>11.7</v>
      </c>
      <c r="E1514" s="1" t="str">
        <f t="shared" si="23"/>
        <v>2023/2024</v>
      </c>
    </row>
    <row r="1515" spans="1:5" x14ac:dyDescent="0.25">
      <c r="A1515" s="68">
        <v>45256</v>
      </c>
      <c r="B1515" s="1">
        <v>356.8</v>
      </c>
      <c r="C1515" s="1">
        <v>337.7</v>
      </c>
      <c r="D1515" s="1">
        <v>19.100000000000001</v>
      </c>
      <c r="E1515" s="1" t="str">
        <f t="shared" si="23"/>
        <v>2023/2024</v>
      </c>
    </row>
    <row r="1516" spans="1:5" x14ac:dyDescent="0.25">
      <c r="A1516" s="68">
        <v>45257</v>
      </c>
      <c r="B1516" s="1">
        <v>359.2</v>
      </c>
      <c r="C1516" s="1">
        <v>343.4</v>
      </c>
      <c r="D1516" s="1">
        <v>15.8</v>
      </c>
      <c r="E1516" s="1" t="str">
        <f t="shared" si="23"/>
        <v>2023/2024</v>
      </c>
    </row>
    <row r="1517" spans="1:5" x14ac:dyDescent="0.25">
      <c r="A1517" s="68">
        <v>45258</v>
      </c>
      <c r="B1517" s="1">
        <v>363.8</v>
      </c>
      <c r="C1517" s="1">
        <v>348.9</v>
      </c>
      <c r="D1517" s="1">
        <v>14.9</v>
      </c>
      <c r="E1517" s="1" t="str">
        <f t="shared" si="23"/>
        <v>2023/2024</v>
      </c>
    </row>
    <row r="1518" spans="1:5" x14ac:dyDescent="0.25">
      <c r="A1518" s="68">
        <v>45259</v>
      </c>
      <c r="B1518" s="1">
        <v>367</v>
      </c>
      <c r="C1518" s="1">
        <v>356.2</v>
      </c>
      <c r="D1518" s="1">
        <v>10.8</v>
      </c>
      <c r="E1518" s="1" t="str">
        <f t="shared" si="23"/>
        <v>2023/2024</v>
      </c>
    </row>
    <row r="1519" spans="1:5" x14ac:dyDescent="0.25">
      <c r="A1519" s="68">
        <v>45260</v>
      </c>
      <c r="B1519" s="1">
        <v>364.2</v>
      </c>
      <c r="C1519" s="1">
        <v>345.9</v>
      </c>
      <c r="D1519" s="1">
        <v>18.3</v>
      </c>
      <c r="E1519" s="1" t="str">
        <f t="shared" si="23"/>
        <v>2023/2024</v>
      </c>
    </row>
    <row r="1520" spans="1:5" x14ac:dyDescent="0.25">
      <c r="A1520" s="68">
        <v>45261</v>
      </c>
      <c r="B1520" s="1">
        <v>362.8</v>
      </c>
      <c r="C1520" s="1">
        <v>348.5</v>
      </c>
      <c r="D1520" s="1">
        <v>14.4</v>
      </c>
      <c r="E1520" s="1" t="str">
        <f t="shared" si="23"/>
        <v>2023/2024</v>
      </c>
    </row>
    <row r="1521" spans="1:5" x14ac:dyDescent="0.25">
      <c r="A1521" s="68">
        <v>45262</v>
      </c>
      <c r="B1521" s="1">
        <v>359.2</v>
      </c>
      <c r="C1521" s="1">
        <v>333.7</v>
      </c>
      <c r="D1521" s="1">
        <v>25.6</v>
      </c>
      <c r="E1521" s="1" t="str">
        <f t="shared" si="23"/>
        <v>2023/2024</v>
      </c>
    </row>
    <row r="1522" spans="1:5" x14ac:dyDescent="0.25">
      <c r="A1522" s="68">
        <v>45263</v>
      </c>
      <c r="B1522" s="1">
        <v>360.6</v>
      </c>
      <c r="C1522" s="1">
        <v>341.8</v>
      </c>
      <c r="D1522" s="1">
        <v>18.8</v>
      </c>
      <c r="E1522" s="1" t="str">
        <f t="shared" si="23"/>
        <v>2023/2024</v>
      </c>
    </row>
    <row r="1523" spans="1:5" x14ac:dyDescent="0.25">
      <c r="A1523" s="68">
        <v>45264</v>
      </c>
      <c r="B1523" s="1">
        <v>362.5</v>
      </c>
      <c r="C1523" s="1">
        <v>344.7</v>
      </c>
      <c r="D1523" s="1">
        <v>17.8</v>
      </c>
      <c r="E1523" s="1" t="str">
        <f t="shared" si="23"/>
        <v>2023/2024</v>
      </c>
    </row>
    <row r="1524" spans="1:5" x14ac:dyDescent="0.25">
      <c r="A1524" s="68">
        <v>45265</v>
      </c>
      <c r="B1524" s="1">
        <v>359.4</v>
      </c>
      <c r="C1524" s="1">
        <v>346.5</v>
      </c>
      <c r="D1524" s="1">
        <v>12.9</v>
      </c>
      <c r="E1524" s="1" t="str">
        <f t="shared" si="23"/>
        <v>2023/2024</v>
      </c>
    </row>
    <row r="1525" spans="1:5" x14ac:dyDescent="0.25">
      <c r="A1525" s="68">
        <v>45266</v>
      </c>
      <c r="B1525" s="1">
        <v>356.5</v>
      </c>
      <c r="C1525" s="1">
        <v>328.6</v>
      </c>
      <c r="D1525" s="1">
        <v>27.8</v>
      </c>
      <c r="E1525" s="1" t="str">
        <f t="shared" si="23"/>
        <v>2023/2024</v>
      </c>
    </row>
    <row r="1526" spans="1:5" x14ac:dyDescent="0.25">
      <c r="A1526" s="68">
        <v>45267</v>
      </c>
      <c r="B1526" s="1">
        <v>358.2</v>
      </c>
      <c r="C1526" s="1">
        <v>330.2</v>
      </c>
      <c r="D1526" s="1">
        <v>28</v>
      </c>
      <c r="E1526" s="1" t="str">
        <f t="shared" si="23"/>
        <v>2023/2024</v>
      </c>
    </row>
    <row r="1527" spans="1:5" x14ac:dyDescent="0.25">
      <c r="A1527" s="68">
        <v>45268</v>
      </c>
      <c r="B1527" s="1">
        <v>356.5</v>
      </c>
      <c r="C1527" s="1">
        <v>339.5</v>
      </c>
      <c r="D1527" s="1">
        <v>17</v>
      </c>
      <c r="E1527" s="1" t="str">
        <f t="shared" si="23"/>
        <v>2023/2024</v>
      </c>
    </row>
    <row r="1528" spans="1:5" x14ac:dyDescent="0.25">
      <c r="A1528" s="68">
        <v>45269</v>
      </c>
      <c r="B1528" s="1">
        <v>353.9</v>
      </c>
      <c r="C1528" s="1">
        <v>345.1</v>
      </c>
      <c r="D1528" s="1">
        <v>8.8000000000000007</v>
      </c>
      <c r="E1528" s="1" t="str">
        <f t="shared" si="23"/>
        <v>2023/2024</v>
      </c>
    </row>
    <row r="1529" spans="1:5" x14ac:dyDescent="0.25">
      <c r="A1529" s="68">
        <v>45270</v>
      </c>
      <c r="B1529" s="1">
        <v>352.1</v>
      </c>
      <c r="C1529" s="1">
        <v>338</v>
      </c>
      <c r="D1529" s="1">
        <v>14.1</v>
      </c>
      <c r="E1529" s="1" t="str">
        <f t="shared" si="23"/>
        <v>2023/2024</v>
      </c>
    </row>
    <row r="1530" spans="1:5" x14ac:dyDescent="0.25">
      <c r="A1530" s="68">
        <v>45271</v>
      </c>
      <c r="B1530" s="1">
        <v>357.4</v>
      </c>
      <c r="C1530" s="1">
        <v>341.7</v>
      </c>
      <c r="D1530" s="1">
        <v>15.6</v>
      </c>
      <c r="E1530" s="1" t="str">
        <f t="shared" si="23"/>
        <v>2023/2024</v>
      </c>
    </row>
    <row r="1531" spans="1:5" x14ac:dyDescent="0.25">
      <c r="A1531" s="68">
        <v>45272</v>
      </c>
      <c r="B1531" s="1">
        <v>360.8</v>
      </c>
      <c r="C1531" s="1">
        <v>342.5</v>
      </c>
      <c r="D1531" s="1">
        <v>18.3</v>
      </c>
      <c r="E1531" s="1" t="str">
        <f t="shared" si="23"/>
        <v>2023/2024</v>
      </c>
    </row>
    <row r="1532" spans="1:5" x14ac:dyDescent="0.25">
      <c r="A1532" s="68">
        <v>45273</v>
      </c>
      <c r="B1532" s="1">
        <v>361.5</v>
      </c>
      <c r="C1532" s="1">
        <v>347.1</v>
      </c>
      <c r="D1532" s="1">
        <v>14.4</v>
      </c>
      <c r="E1532" s="1" t="str">
        <f t="shared" si="23"/>
        <v>2023/2024</v>
      </c>
    </row>
    <row r="1533" spans="1:5" x14ac:dyDescent="0.25">
      <c r="A1533" s="68">
        <v>45274</v>
      </c>
      <c r="B1533" s="1">
        <v>360.3</v>
      </c>
      <c r="C1533" s="1">
        <v>337.9</v>
      </c>
      <c r="D1533" s="1">
        <v>22.4</v>
      </c>
      <c r="E1533" s="1" t="str">
        <f t="shared" si="23"/>
        <v>2023/2024</v>
      </c>
    </row>
    <row r="1534" spans="1:5" x14ac:dyDescent="0.25">
      <c r="A1534" s="68">
        <v>45275</v>
      </c>
      <c r="B1534" s="1">
        <v>359.9</v>
      </c>
      <c r="C1534" s="1">
        <v>335</v>
      </c>
      <c r="D1534" s="1">
        <v>24.9</v>
      </c>
      <c r="E1534" s="1" t="str">
        <f t="shared" si="23"/>
        <v>2023/2024</v>
      </c>
    </row>
    <row r="1535" spans="1:5" x14ac:dyDescent="0.25">
      <c r="A1535" s="68">
        <v>45276</v>
      </c>
      <c r="B1535" s="1">
        <v>360.7</v>
      </c>
      <c r="C1535" s="1">
        <v>352.5</v>
      </c>
      <c r="D1535" s="1">
        <v>8.1</v>
      </c>
      <c r="E1535" s="1" t="str">
        <f t="shared" si="23"/>
        <v>2023/2024</v>
      </c>
    </row>
    <row r="1536" spans="1:5" x14ac:dyDescent="0.25">
      <c r="A1536" s="68">
        <v>45277</v>
      </c>
      <c r="B1536" s="1">
        <v>359.7</v>
      </c>
      <c r="C1536" s="1">
        <v>350</v>
      </c>
      <c r="D1536" s="1">
        <v>9.6999999999999993</v>
      </c>
      <c r="E1536" s="1" t="str">
        <f t="shared" si="23"/>
        <v>2023/2024</v>
      </c>
    </row>
    <row r="1537" spans="1:5" x14ac:dyDescent="0.25">
      <c r="A1537" s="68">
        <v>45278</v>
      </c>
      <c r="B1537" s="1">
        <v>360.8</v>
      </c>
      <c r="C1537" s="1">
        <v>345.7</v>
      </c>
      <c r="D1537" s="1">
        <v>15.1</v>
      </c>
      <c r="E1537" s="1" t="str">
        <f t="shared" si="23"/>
        <v>2023/2024</v>
      </c>
    </row>
    <row r="1538" spans="1:5" x14ac:dyDescent="0.25">
      <c r="A1538" s="68">
        <v>45279</v>
      </c>
      <c r="B1538" s="1">
        <v>362.7</v>
      </c>
      <c r="C1538" s="1">
        <v>351.4</v>
      </c>
      <c r="D1538" s="1">
        <v>11.3</v>
      </c>
      <c r="E1538" s="1" t="str">
        <f t="shared" si="23"/>
        <v>2023/2024</v>
      </c>
    </row>
    <row r="1539" spans="1:5" x14ac:dyDescent="0.25">
      <c r="A1539" s="68">
        <v>45280</v>
      </c>
      <c r="B1539" s="1">
        <v>363.7</v>
      </c>
      <c r="C1539" s="1">
        <v>353.3</v>
      </c>
      <c r="D1539" s="1">
        <v>10.4</v>
      </c>
      <c r="E1539" s="1" t="str">
        <f t="shared" ref="E1539:E1602" si="24">IF(MONTH(A1539)&gt;=10, YEAR(A1539)&amp;"/"&amp;YEAR(A1539)+1, YEAR(A1539)-1&amp;"/"&amp;YEAR(A1539))</f>
        <v>2023/2024</v>
      </c>
    </row>
    <row r="1540" spans="1:5" x14ac:dyDescent="0.25">
      <c r="A1540" s="68">
        <v>45281</v>
      </c>
      <c r="B1540" s="1">
        <v>360.3</v>
      </c>
      <c r="C1540" s="1">
        <v>351.4</v>
      </c>
      <c r="D1540" s="1">
        <v>8.9</v>
      </c>
      <c r="E1540" s="1" t="str">
        <f t="shared" si="24"/>
        <v>2023/2024</v>
      </c>
    </row>
    <row r="1541" spans="1:5" x14ac:dyDescent="0.25">
      <c r="A1541" s="68">
        <v>45282</v>
      </c>
      <c r="B1541" s="1">
        <v>361.4</v>
      </c>
      <c r="C1541" s="1">
        <v>347.2</v>
      </c>
      <c r="D1541" s="1">
        <v>14.2</v>
      </c>
      <c r="E1541" s="1" t="str">
        <f t="shared" si="24"/>
        <v>2023/2024</v>
      </c>
    </row>
    <row r="1542" spans="1:5" x14ac:dyDescent="0.25">
      <c r="A1542" s="68">
        <v>45283</v>
      </c>
      <c r="B1542" s="1">
        <v>361.8</v>
      </c>
      <c r="C1542" s="1">
        <v>350.6</v>
      </c>
      <c r="D1542" s="1">
        <v>11.2</v>
      </c>
      <c r="E1542" s="1" t="str">
        <f t="shared" si="24"/>
        <v>2023/2024</v>
      </c>
    </row>
    <row r="1543" spans="1:5" x14ac:dyDescent="0.25">
      <c r="A1543" s="68">
        <v>45284</v>
      </c>
      <c r="B1543" s="1">
        <v>361.2</v>
      </c>
      <c r="C1543" s="1">
        <v>354.2</v>
      </c>
      <c r="D1543" s="1">
        <v>7</v>
      </c>
      <c r="E1543" s="1" t="str">
        <f t="shared" si="24"/>
        <v>2023/2024</v>
      </c>
    </row>
    <row r="1544" spans="1:5" x14ac:dyDescent="0.25">
      <c r="A1544" s="68">
        <v>45285</v>
      </c>
      <c r="B1544" s="1">
        <v>362.8</v>
      </c>
      <c r="C1544" s="1">
        <v>349.8</v>
      </c>
      <c r="D1544" s="1">
        <v>13</v>
      </c>
      <c r="E1544" s="1" t="str">
        <f t="shared" si="24"/>
        <v>2023/2024</v>
      </c>
    </row>
    <row r="1545" spans="1:5" x14ac:dyDescent="0.25">
      <c r="A1545" s="68">
        <v>45286</v>
      </c>
      <c r="B1545" s="1">
        <v>363.1</v>
      </c>
      <c r="C1545" s="1">
        <v>348.6</v>
      </c>
      <c r="D1545" s="1">
        <v>14.5</v>
      </c>
      <c r="E1545" s="1" t="str">
        <f t="shared" si="24"/>
        <v>2023/2024</v>
      </c>
    </row>
    <row r="1546" spans="1:5" x14ac:dyDescent="0.25">
      <c r="A1546" s="68">
        <v>45287</v>
      </c>
      <c r="B1546" s="1">
        <v>360.3</v>
      </c>
      <c r="C1546" s="1">
        <v>352.8</v>
      </c>
      <c r="D1546" s="1">
        <v>7.5</v>
      </c>
      <c r="E1546" s="1" t="str">
        <f t="shared" si="24"/>
        <v>2023/2024</v>
      </c>
    </row>
    <row r="1547" spans="1:5" x14ac:dyDescent="0.25">
      <c r="A1547" s="68">
        <v>45288</v>
      </c>
      <c r="B1547" s="1">
        <v>356.4</v>
      </c>
      <c r="C1547" s="1">
        <v>344.4</v>
      </c>
      <c r="D1547" s="1">
        <v>12</v>
      </c>
      <c r="E1547" s="1" t="str">
        <f t="shared" si="24"/>
        <v>2023/2024</v>
      </c>
    </row>
    <row r="1548" spans="1:5" x14ac:dyDescent="0.25">
      <c r="A1548" s="68">
        <v>45289</v>
      </c>
      <c r="B1548" s="1">
        <v>357.6</v>
      </c>
      <c r="C1548" s="1">
        <v>351</v>
      </c>
      <c r="D1548" s="1">
        <v>6.6</v>
      </c>
      <c r="E1548" s="1" t="str">
        <f t="shared" si="24"/>
        <v>2023/2024</v>
      </c>
    </row>
    <row r="1549" spans="1:5" x14ac:dyDescent="0.25">
      <c r="A1549" s="68">
        <v>45290</v>
      </c>
      <c r="B1549" s="1">
        <v>359.2</v>
      </c>
      <c r="C1549" s="1">
        <v>352.6</v>
      </c>
      <c r="D1549" s="1">
        <v>6.6</v>
      </c>
      <c r="E1549" s="1" t="str">
        <f t="shared" si="24"/>
        <v>2023/2024</v>
      </c>
    </row>
    <row r="1550" spans="1:5" x14ac:dyDescent="0.25">
      <c r="A1550" s="68">
        <v>45291</v>
      </c>
      <c r="B1550" s="1">
        <v>358.8</v>
      </c>
      <c r="C1550" s="1">
        <v>353.8</v>
      </c>
      <c r="D1550" s="1">
        <v>5</v>
      </c>
      <c r="E1550" s="1" t="str">
        <f t="shared" si="24"/>
        <v>2023/2024</v>
      </c>
    </row>
    <row r="1551" spans="1:5" x14ac:dyDescent="0.25">
      <c r="A1551" s="68">
        <v>45292</v>
      </c>
      <c r="B1551" s="1">
        <v>364.8</v>
      </c>
      <c r="C1551" s="1">
        <v>358.9</v>
      </c>
      <c r="D1551" s="1">
        <v>5.9</v>
      </c>
      <c r="E1551" s="1" t="str">
        <f t="shared" si="24"/>
        <v>2023/2024</v>
      </c>
    </row>
    <row r="1552" spans="1:5" x14ac:dyDescent="0.25">
      <c r="A1552" s="68">
        <v>45293</v>
      </c>
      <c r="B1552" s="1">
        <v>368.9</v>
      </c>
      <c r="C1552" s="1">
        <v>354.8</v>
      </c>
      <c r="D1552" s="1">
        <v>14.2</v>
      </c>
      <c r="E1552" s="1" t="str">
        <f t="shared" si="24"/>
        <v>2023/2024</v>
      </c>
    </row>
    <row r="1553" spans="1:5" x14ac:dyDescent="0.25">
      <c r="A1553" s="68">
        <v>45294</v>
      </c>
      <c r="B1553" s="1">
        <v>369.6</v>
      </c>
      <c r="C1553" s="1">
        <v>356.9</v>
      </c>
      <c r="D1553" s="1">
        <v>12.7</v>
      </c>
      <c r="E1553" s="1" t="str">
        <f t="shared" si="24"/>
        <v>2023/2024</v>
      </c>
    </row>
    <row r="1554" spans="1:5" x14ac:dyDescent="0.25">
      <c r="A1554" s="68">
        <v>45295</v>
      </c>
      <c r="B1554" s="1">
        <v>366.7</v>
      </c>
      <c r="C1554" s="1">
        <v>347.1</v>
      </c>
      <c r="D1554" s="1">
        <v>19.7</v>
      </c>
      <c r="E1554" s="1" t="str">
        <f t="shared" si="24"/>
        <v>2023/2024</v>
      </c>
    </row>
    <row r="1555" spans="1:5" x14ac:dyDescent="0.25">
      <c r="A1555" s="68">
        <v>45296</v>
      </c>
      <c r="B1555" s="1">
        <v>364.5</v>
      </c>
      <c r="C1555" s="1">
        <v>347.4</v>
      </c>
      <c r="D1555" s="1">
        <v>17.100000000000001</v>
      </c>
      <c r="E1555" s="1" t="str">
        <f t="shared" si="24"/>
        <v>2023/2024</v>
      </c>
    </row>
    <row r="1556" spans="1:5" x14ac:dyDescent="0.25">
      <c r="A1556" s="68">
        <v>45297</v>
      </c>
      <c r="B1556" s="1">
        <v>367.4</v>
      </c>
      <c r="C1556" s="1">
        <v>352.4</v>
      </c>
      <c r="D1556" s="1">
        <v>15</v>
      </c>
      <c r="E1556" s="1" t="str">
        <f t="shared" si="24"/>
        <v>2023/2024</v>
      </c>
    </row>
    <row r="1557" spans="1:5" x14ac:dyDescent="0.25">
      <c r="A1557" s="68">
        <v>45298</v>
      </c>
      <c r="B1557" s="1">
        <v>365.5</v>
      </c>
      <c r="C1557" s="1">
        <v>347.8</v>
      </c>
      <c r="D1557" s="1">
        <v>17.7</v>
      </c>
      <c r="E1557" s="1" t="str">
        <f t="shared" si="24"/>
        <v>2023/2024</v>
      </c>
    </row>
    <row r="1558" spans="1:5" x14ac:dyDescent="0.25">
      <c r="A1558" s="68">
        <v>45299</v>
      </c>
      <c r="B1558" s="1">
        <v>365.6</v>
      </c>
      <c r="C1558" s="1">
        <v>346.2</v>
      </c>
      <c r="D1558" s="1">
        <v>19.399999999999999</v>
      </c>
      <c r="E1558" s="1" t="str">
        <f t="shared" si="24"/>
        <v>2023/2024</v>
      </c>
    </row>
    <row r="1559" spans="1:5" x14ac:dyDescent="0.25">
      <c r="A1559" s="68">
        <v>45300</v>
      </c>
      <c r="B1559" s="1">
        <v>365</v>
      </c>
      <c r="C1559" s="1">
        <v>350.4</v>
      </c>
      <c r="D1559" s="1">
        <v>14.6</v>
      </c>
      <c r="E1559" s="1" t="str">
        <f t="shared" si="24"/>
        <v>2023/2024</v>
      </c>
    </row>
    <row r="1560" spans="1:5" x14ac:dyDescent="0.25">
      <c r="A1560" s="68">
        <v>45301</v>
      </c>
      <c r="B1560" s="1">
        <v>363.8</v>
      </c>
      <c r="C1560" s="1">
        <v>345.7</v>
      </c>
      <c r="D1560" s="1">
        <v>18.100000000000001</v>
      </c>
      <c r="E1560" s="1" t="str">
        <f t="shared" si="24"/>
        <v>2023/2024</v>
      </c>
    </row>
    <row r="1561" spans="1:5" x14ac:dyDescent="0.25">
      <c r="A1561" s="68">
        <v>45302</v>
      </c>
      <c r="B1561" s="1">
        <v>364.1</v>
      </c>
      <c r="C1561" s="1">
        <v>344.9</v>
      </c>
      <c r="D1561" s="1">
        <v>19.2</v>
      </c>
      <c r="E1561" s="1" t="str">
        <f t="shared" si="24"/>
        <v>2023/2024</v>
      </c>
    </row>
    <row r="1562" spans="1:5" x14ac:dyDescent="0.25">
      <c r="A1562" s="68">
        <v>45303</v>
      </c>
      <c r="B1562" s="1">
        <v>362.9</v>
      </c>
      <c r="C1562" s="1">
        <v>333.9</v>
      </c>
      <c r="D1562" s="1">
        <v>28.9</v>
      </c>
      <c r="E1562" s="1" t="str">
        <f t="shared" si="24"/>
        <v>2023/2024</v>
      </c>
    </row>
    <row r="1563" spans="1:5" x14ac:dyDescent="0.25">
      <c r="A1563" s="68">
        <v>45304</v>
      </c>
      <c r="B1563" s="1">
        <v>362.1</v>
      </c>
      <c r="C1563" s="1">
        <v>348.8</v>
      </c>
      <c r="D1563" s="1">
        <v>13.3</v>
      </c>
      <c r="E1563" s="1" t="str">
        <f t="shared" si="24"/>
        <v>2023/2024</v>
      </c>
    </row>
    <row r="1564" spans="1:5" x14ac:dyDescent="0.25">
      <c r="A1564" s="68">
        <v>45305</v>
      </c>
      <c r="B1564" s="1">
        <v>360</v>
      </c>
      <c r="C1564" s="1">
        <v>348.3</v>
      </c>
      <c r="D1564" s="1">
        <v>11.7</v>
      </c>
      <c r="E1564" s="1" t="str">
        <f t="shared" si="24"/>
        <v>2023/2024</v>
      </c>
    </row>
    <row r="1565" spans="1:5" x14ac:dyDescent="0.25">
      <c r="A1565" s="68">
        <v>45306</v>
      </c>
      <c r="B1565" s="1">
        <v>360.1</v>
      </c>
      <c r="C1565" s="1">
        <v>346.8</v>
      </c>
      <c r="D1565" s="1">
        <v>13.3</v>
      </c>
      <c r="E1565" s="1" t="str">
        <f t="shared" si="24"/>
        <v>2023/2024</v>
      </c>
    </row>
    <row r="1566" spans="1:5" x14ac:dyDescent="0.25">
      <c r="A1566" s="68">
        <v>45307</v>
      </c>
      <c r="B1566" s="1">
        <v>355.8</v>
      </c>
      <c r="C1566" s="1">
        <v>337.3</v>
      </c>
      <c r="D1566" s="1">
        <v>18.5</v>
      </c>
      <c r="E1566" s="1" t="str">
        <f t="shared" si="24"/>
        <v>2023/2024</v>
      </c>
    </row>
    <row r="1567" spans="1:5" x14ac:dyDescent="0.25">
      <c r="A1567" s="68">
        <v>45308</v>
      </c>
      <c r="B1567" s="1">
        <v>360.3</v>
      </c>
      <c r="C1567" s="1">
        <v>342.5</v>
      </c>
      <c r="D1567" s="1">
        <v>17.899999999999999</v>
      </c>
      <c r="E1567" s="1" t="str">
        <f t="shared" si="24"/>
        <v>2023/2024</v>
      </c>
    </row>
    <row r="1568" spans="1:5" x14ac:dyDescent="0.25">
      <c r="A1568" s="68">
        <v>45309</v>
      </c>
      <c r="B1568" s="1">
        <v>361.1</v>
      </c>
      <c r="C1568" s="1">
        <v>337.9</v>
      </c>
      <c r="D1568" s="1">
        <v>23.3</v>
      </c>
      <c r="E1568" s="1" t="str">
        <f t="shared" si="24"/>
        <v>2023/2024</v>
      </c>
    </row>
    <row r="1569" spans="1:5" x14ac:dyDescent="0.25">
      <c r="A1569" s="68">
        <v>45310</v>
      </c>
      <c r="B1569" s="1">
        <v>355.7</v>
      </c>
      <c r="C1569" s="1">
        <v>328</v>
      </c>
      <c r="D1569" s="1">
        <v>27.7</v>
      </c>
      <c r="E1569" s="1" t="str">
        <f t="shared" si="24"/>
        <v>2023/2024</v>
      </c>
    </row>
    <row r="1570" spans="1:5" x14ac:dyDescent="0.25">
      <c r="A1570" s="68">
        <v>45311</v>
      </c>
      <c r="B1570" s="1">
        <v>355.8</v>
      </c>
      <c r="C1570" s="1">
        <v>332.8</v>
      </c>
      <c r="D1570" s="1">
        <v>23</v>
      </c>
      <c r="E1570" s="1" t="str">
        <f t="shared" si="24"/>
        <v>2023/2024</v>
      </c>
    </row>
    <row r="1571" spans="1:5" x14ac:dyDescent="0.25">
      <c r="A1571" s="68">
        <v>45312</v>
      </c>
      <c r="B1571" s="1">
        <v>357.3</v>
      </c>
      <c r="C1571" s="1">
        <v>343.9</v>
      </c>
      <c r="D1571" s="1">
        <v>13.4</v>
      </c>
      <c r="E1571" s="1" t="str">
        <f t="shared" si="24"/>
        <v>2023/2024</v>
      </c>
    </row>
    <row r="1572" spans="1:5" x14ac:dyDescent="0.25">
      <c r="A1572" s="68">
        <v>45313</v>
      </c>
      <c r="B1572" s="1">
        <v>355.8</v>
      </c>
      <c r="C1572" s="1">
        <v>340.5</v>
      </c>
      <c r="D1572" s="1">
        <v>15.3</v>
      </c>
      <c r="E1572" s="1" t="str">
        <f t="shared" si="24"/>
        <v>2023/2024</v>
      </c>
    </row>
    <row r="1573" spans="1:5" x14ac:dyDescent="0.25">
      <c r="A1573" s="68">
        <v>45314</v>
      </c>
      <c r="B1573" s="1">
        <v>357.7</v>
      </c>
      <c r="C1573" s="1">
        <v>335.1</v>
      </c>
      <c r="D1573" s="1">
        <v>22.6</v>
      </c>
      <c r="E1573" s="1" t="str">
        <f t="shared" si="24"/>
        <v>2023/2024</v>
      </c>
    </row>
    <row r="1574" spans="1:5" x14ac:dyDescent="0.25">
      <c r="A1574" s="68">
        <v>45315</v>
      </c>
      <c r="B1574" s="1">
        <v>355.7</v>
      </c>
      <c r="C1574" s="1">
        <v>347.8</v>
      </c>
      <c r="D1574" s="1">
        <v>7.9</v>
      </c>
      <c r="E1574" s="1" t="str">
        <f t="shared" si="24"/>
        <v>2023/2024</v>
      </c>
    </row>
    <row r="1575" spans="1:5" x14ac:dyDescent="0.25">
      <c r="A1575" s="68">
        <v>45316</v>
      </c>
      <c r="B1575" s="1">
        <v>357</v>
      </c>
      <c r="C1575" s="1">
        <v>332.3</v>
      </c>
      <c r="D1575" s="1">
        <v>24.6</v>
      </c>
      <c r="E1575" s="1" t="str">
        <f t="shared" si="24"/>
        <v>2023/2024</v>
      </c>
    </row>
    <row r="1576" spans="1:5" x14ac:dyDescent="0.25">
      <c r="A1576" s="68">
        <v>45317</v>
      </c>
      <c r="B1576" s="1">
        <v>358.6</v>
      </c>
      <c r="C1576" s="1">
        <v>349.6</v>
      </c>
      <c r="D1576" s="1">
        <v>9</v>
      </c>
      <c r="E1576" s="1" t="str">
        <f t="shared" si="24"/>
        <v>2023/2024</v>
      </c>
    </row>
    <row r="1577" spans="1:5" x14ac:dyDescent="0.25">
      <c r="A1577" s="68">
        <v>45318</v>
      </c>
      <c r="B1577" s="1">
        <v>355.2</v>
      </c>
      <c r="C1577" s="1">
        <v>336.6</v>
      </c>
      <c r="D1577" s="1">
        <v>18.600000000000001</v>
      </c>
      <c r="E1577" s="1" t="str">
        <f t="shared" si="24"/>
        <v>2023/2024</v>
      </c>
    </row>
    <row r="1578" spans="1:5" x14ac:dyDescent="0.25">
      <c r="A1578" s="68">
        <v>45319</v>
      </c>
      <c r="B1578" s="1">
        <v>359</v>
      </c>
      <c r="C1578" s="1">
        <v>347.3</v>
      </c>
      <c r="D1578" s="1">
        <v>11.7</v>
      </c>
      <c r="E1578" s="1" t="str">
        <f t="shared" si="24"/>
        <v>2023/2024</v>
      </c>
    </row>
    <row r="1579" spans="1:5" x14ac:dyDescent="0.25">
      <c r="A1579" s="68">
        <v>45320</v>
      </c>
      <c r="B1579" s="1">
        <v>363.5</v>
      </c>
      <c r="C1579" s="1">
        <v>345.1</v>
      </c>
      <c r="D1579" s="1">
        <v>18.5</v>
      </c>
      <c r="E1579" s="1" t="str">
        <f t="shared" si="24"/>
        <v>2023/2024</v>
      </c>
    </row>
    <row r="1580" spans="1:5" x14ac:dyDescent="0.25">
      <c r="A1580" s="68">
        <v>45321</v>
      </c>
      <c r="B1580" s="1">
        <v>365.6</v>
      </c>
      <c r="C1580" s="1">
        <v>345</v>
      </c>
      <c r="D1580" s="1">
        <v>20.6</v>
      </c>
      <c r="E1580" s="1" t="str">
        <f t="shared" si="24"/>
        <v>2023/2024</v>
      </c>
    </row>
    <row r="1581" spans="1:5" x14ac:dyDescent="0.25">
      <c r="A1581" s="68">
        <v>45322</v>
      </c>
      <c r="B1581" s="1">
        <v>363</v>
      </c>
      <c r="C1581" s="1">
        <v>340.4</v>
      </c>
      <c r="D1581" s="1">
        <v>22.6</v>
      </c>
      <c r="E1581" s="1" t="str">
        <f t="shared" si="24"/>
        <v>2023/2024</v>
      </c>
    </row>
    <row r="1582" spans="1:5" x14ac:dyDescent="0.25">
      <c r="A1582" s="68">
        <v>45323</v>
      </c>
      <c r="B1582" s="1">
        <v>362.1</v>
      </c>
      <c r="C1582" s="1">
        <v>347</v>
      </c>
      <c r="D1582" s="1">
        <v>15.2</v>
      </c>
      <c r="E1582" s="1" t="str">
        <f t="shared" si="24"/>
        <v>2023/2024</v>
      </c>
    </row>
    <row r="1583" spans="1:5" x14ac:dyDescent="0.25">
      <c r="A1583" s="68">
        <v>45324</v>
      </c>
      <c r="B1583" s="1">
        <v>362.1</v>
      </c>
      <c r="C1583" s="1">
        <v>355.6</v>
      </c>
      <c r="D1583" s="1">
        <v>6.5</v>
      </c>
      <c r="E1583" s="1" t="str">
        <f t="shared" si="24"/>
        <v>2023/2024</v>
      </c>
    </row>
    <row r="1584" spans="1:5" x14ac:dyDescent="0.25">
      <c r="A1584" s="68">
        <v>45325</v>
      </c>
      <c r="B1584" s="1">
        <v>360.5</v>
      </c>
      <c r="C1584" s="1">
        <v>352.8</v>
      </c>
      <c r="D1584" s="1">
        <v>7.7</v>
      </c>
      <c r="E1584" s="1" t="str">
        <f t="shared" si="24"/>
        <v>2023/2024</v>
      </c>
    </row>
    <row r="1585" spans="1:5" x14ac:dyDescent="0.25">
      <c r="A1585" s="68">
        <v>45326</v>
      </c>
      <c r="B1585" s="1">
        <v>359.2</v>
      </c>
      <c r="C1585" s="1">
        <v>351.6</v>
      </c>
      <c r="D1585" s="1">
        <v>7.5</v>
      </c>
      <c r="E1585" s="1" t="str">
        <f t="shared" si="24"/>
        <v>2023/2024</v>
      </c>
    </row>
    <row r="1586" spans="1:5" x14ac:dyDescent="0.25">
      <c r="A1586" s="68">
        <v>45327</v>
      </c>
      <c r="B1586" s="1">
        <v>359.8</v>
      </c>
      <c r="C1586" s="1">
        <v>347.4</v>
      </c>
      <c r="D1586" s="1">
        <v>12.4</v>
      </c>
      <c r="E1586" s="1" t="str">
        <f t="shared" si="24"/>
        <v>2023/2024</v>
      </c>
    </row>
    <row r="1587" spans="1:5" x14ac:dyDescent="0.25">
      <c r="A1587" s="68">
        <v>45328</v>
      </c>
      <c r="B1587" s="1">
        <v>361.1</v>
      </c>
      <c r="C1587" s="1">
        <v>352.1</v>
      </c>
      <c r="D1587" s="1">
        <v>9</v>
      </c>
      <c r="E1587" s="1" t="str">
        <f t="shared" si="24"/>
        <v>2023/2024</v>
      </c>
    </row>
    <row r="1588" spans="1:5" x14ac:dyDescent="0.25">
      <c r="A1588" s="68">
        <v>45329</v>
      </c>
      <c r="B1588" s="1">
        <v>360.4</v>
      </c>
      <c r="C1588" s="1">
        <v>345.6</v>
      </c>
      <c r="D1588" s="1">
        <v>14.7</v>
      </c>
      <c r="E1588" s="1" t="str">
        <f t="shared" si="24"/>
        <v>2023/2024</v>
      </c>
    </row>
    <row r="1589" spans="1:5" x14ac:dyDescent="0.25">
      <c r="A1589" s="68">
        <v>45330</v>
      </c>
      <c r="B1589" s="1">
        <v>358.8</v>
      </c>
      <c r="C1589" s="1">
        <v>336.1</v>
      </c>
      <c r="D1589" s="1">
        <v>22.7</v>
      </c>
      <c r="E1589" s="1" t="str">
        <f t="shared" si="24"/>
        <v>2023/2024</v>
      </c>
    </row>
    <row r="1590" spans="1:5" x14ac:dyDescent="0.25">
      <c r="A1590" s="68">
        <v>45331</v>
      </c>
      <c r="B1590" s="1">
        <v>360.8</v>
      </c>
      <c r="C1590" s="1">
        <v>350.2</v>
      </c>
      <c r="D1590" s="1">
        <v>10.7</v>
      </c>
      <c r="E1590" s="1" t="str">
        <f t="shared" si="24"/>
        <v>2023/2024</v>
      </c>
    </row>
    <row r="1591" spans="1:5" x14ac:dyDescent="0.25">
      <c r="A1591" s="68">
        <v>45332</v>
      </c>
      <c r="B1591" s="1">
        <v>363.2</v>
      </c>
      <c r="C1591" s="1">
        <v>356.5</v>
      </c>
      <c r="D1591" s="1">
        <v>6.7</v>
      </c>
      <c r="E1591" s="1" t="str">
        <f t="shared" si="24"/>
        <v>2023/2024</v>
      </c>
    </row>
    <row r="1592" spans="1:5" x14ac:dyDescent="0.25">
      <c r="A1592" s="68">
        <v>45333</v>
      </c>
      <c r="B1592" s="1">
        <v>363.1</v>
      </c>
      <c r="C1592" s="1">
        <v>356.6</v>
      </c>
      <c r="D1592" s="1">
        <v>6.5</v>
      </c>
      <c r="E1592" s="1" t="str">
        <f t="shared" si="24"/>
        <v>2023/2024</v>
      </c>
    </row>
    <row r="1593" spans="1:5" x14ac:dyDescent="0.25">
      <c r="A1593" s="68">
        <v>45334</v>
      </c>
      <c r="B1593" s="1">
        <v>360.5</v>
      </c>
      <c r="C1593" s="1">
        <v>348.5</v>
      </c>
      <c r="D1593" s="1">
        <v>12</v>
      </c>
      <c r="E1593" s="1" t="str">
        <f t="shared" si="24"/>
        <v>2023/2024</v>
      </c>
    </row>
    <row r="1594" spans="1:5" x14ac:dyDescent="0.25">
      <c r="A1594" s="68">
        <v>45335</v>
      </c>
      <c r="B1594" s="1">
        <v>360.6</v>
      </c>
      <c r="C1594" s="1">
        <v>341.2</v>
      </c>
      <c r="D1594" s="1">
        <v>19.3</v>
      </c>
      <c r="E1594" s="1" t="str">
        <f t="shared" si="24"/>
        <v>2023/2024</v>
      </c>
    </row>
    <row r="1595" spans="1:5" x14ac:dyDescent="0.25">
      <c r="A1595" s="68">
        <v>45336</v>
      </c>
      <c r="B1595" s="1">
        <v>360.2</v>
      </c>
      <c r="C1595" s="1">
        <v>350</v>
      </c>
      <c r="D1595" s="1">
        <v>10.199999999999999</v>
      </c>
      <c r="E1595" s="1" t="str">
        <f t="shared" si="24"/>
        <v>2023/2024</v>
      </c>
    </row>
    <row r="1596" spans="1:5" x14ac:dyDescent="0.25">
      <c r="A1596" s="68">
        <v>45337</v>
      </c>
      <c r="B1596" s="1">
        <v>365.2</v>
      </c>
      <c r="C1596" s="1">
        <v>355.2</v>
      </c>
      <c r="D1596" s="1">
        <v>10</v>
      </c>
      <c r="E1596" s="1" t="str">
        <f t="shared" si="24"/>
        <v>2023/2024</v>
      </c>
    </row>
    <row r="1597" spans="1:5" x14ac:dyDescent="0.25">
      <c r="A1597" s="68">
        <v>45338</v>
      </c>
      <c r="B1597" s="1">
        <v>362.4</v>
      </c>
      <c r="C1597" s="1">
        <v>357.1</v>
      </c>
      <c r="D1597" s="1">
        <v>5.3</v>
      </c>
      <c r="E1597" s="1" t="str">
        <f t="shared" si="24"/>
        <v>2023/2024</v>
      </c>
    </row>
    <row r="1598" spans="1:5" x14ac:dyDescent="0.25">
      <c r="A1598" s="68">
        <v>45339</v>
      </c>
      <c r="B1598" s="1">
        <v>363.9</v>
      </c>
      <c r="C1598" s="1">
        <v>355</v>
      </c>
      <c r="D1598" s="1">
        <v>8.9</v>
      </c>
      <c r="E1598" s="1" t="str">
        <f t="shared" si="24"/>
        <v>2023/2024</v>
      </c>
    </row>
    <row r="1599" spans="1:5" x14ac:dyDescent="0.25">
      <c r="A1599" s="68">
        <v>45340</v>
      </c>
      <c r="B1599" s="1">
        <v>358.5</v>
      </c>
      <c r="C1599" s="1">
        <v>352.8</v>
      </c>
      <c r="D1599" s="1">
        <v>5.6</v>
      </c>
      <c r="E1599" s="1" t="str">
        <f t="shared" si="24"/>
        <v>2023/2024</v>
      </c>
    </row>
    <row r="1600" spans="1:5" x14ac:dyDescent="0.25">
      <c r="A1600" s="68">
        <v>45341</v>
      </c>
      <c r="B1600" s="1">
        <v>357.4</v>
      </c>
      <c r="C1600" s="1">
        <v>352</v>
      </c>
      <c r="D1600" s="1">
        <v>5.4</v>
      </c>
      <c r="E1600" s="1" t="str">
        <f t="shared" si="24"/>
        <v>2023/2024</v>
      </c>
    </row>
    <row r="1601" spans="1:5" x14ac:dyDescent="0.25">
      <c r="A1601" s="68">
        <v>45342</v>
      </c>
      <c r="B1601" s="1">
        <v>353.2</v>
      </c>
      <c r="C1601" s="1">
        <v>342.6</v>
      </c>
      <c r="D1601" s="1">
        <v>10.5</v>
      </c>
      <c r="E1601" s="1" t="str">
        <f t="shared" si="24"/>
        <v>2023/2024</v>
      </c>
    </row>
    <row r="1602" spans="1:5" x14ac:dyDescent="0.25">
      <c r="A1602" s="68">
        <v>45343</v>
      </c>
      <c r="B1602" s="1">
        <v>351.3</v>
      </c>
      <c r="C1602" s="1">
        <v>337.5</v>
      </c>
      <c r="D1602" s="1">
        <v>13.8</v>
      </c>
      <c r="E1602" s="1" t="str">
        <f t="shared" si="24"/>
        <v>2023/2024</v>
      </c>
    </row>
    <row r="1603" spans="1:5" x14ac:dyDescent="0.25">
      <c r="A1603" s="68">
        <v>45344</v>
      </c>
      <c r="B1603" s="1">
        <v>353.2</v>
      </c>
      <c r="C1603" s="1">
        <v>339.1</v>
      </c>
      <c r="D1603" s="1">
        <v>14.1</v>
      </c>
      <c r="E1603" s="1" t="str">
        <f t="shared" ref="E1603:E1666" si="25">IF(MONTH(A1603)&gt;=10, YEAR(A1603)&amp;"/"&amp;YEAR(A1603)+1, YEAR(A1603)-1&amp;"/"&amp;YEAR(A1603))</f>
        <v>2023/2024</v>
      </c>
    </row>
    <row r="1604" spans="1:5" x14ac:dyDescent="0.25">
      <c r="A1604" s="68">
        <v>45345</v>
      </c>
      <c r="B1604" s="1">
        <v>355.5</v>
      </c>
      <c r="C1604" s="1">
        <v>351.2</v>
      </c>
      <c r="D1604" s="1">
        <v>4.3</v>
      </c>
      <c r="E1604" s="1" t="str">
        <f t="shared" si="25"/>
        <v>2023/2024</v>
      </c>
    </row>
    <row r="1605" spans="1:5" x14ac:dyDescent="0.25">
      <c r="A1605" s="68">
        <v>45346</v>
      </c>
      <c r="B1605" s="1">
        <v>357.6</v>
      </c>
      <c r="C1605" s="1">
        <v>354.1</v>
      </c>
      <c r="D1605" s="1">
        <v>3.4</v>
      </c>
      <c r="E1605" s="1" t="str">
        <f t="shared" si="25"/>
        <v>2023/2024</v>
      </c>
    </row>
    <row r="1606" spans="1:5" x14ac:dyDescent="0.25">
      <c r="A1606" s="68">
        <v>45347</v>
      </c>
      <c r="B1606" s="1">
        <v>358.2</v>
      </c>
      <c r="C1606" s="1">
        <v>351.7</v>
      </c>
      <c r="D1606" s="1">
        <v>6.5</v>
      </c>
      <c r="E1606" s="1" t="str">
        <f t="shared" si="25"/>
        <v>2023/2024</v>
      </c>
    </row>
    <row r="1607" spans="1:5" x14ac:dyDescent="0.25">
      <c r="A1607" s="68">
        <v>45348</v>
      </c>
      <c r="B1607" s="1">
        <v>356.4</v>
      </c>
      <c r="C1607" s="1">
        <v>342.8</v>
      </c>
      <c r="D1607" s="1">
        <v>13.5</v>
      </c>
      <c r="E1607" s="1" t="str">
        <f t="shared" si="25"/>
        <v>2023/2024</v>
      </c>
    </row>
    <row r="1608" spans="1:5" x14ac:dyDescent="0.25">
      <c r="A1608" s="68">
        <v>45349</v>
      </c>
      <c r="B1608" s="1">
        <v>353</v>
      </c>
      <c r="C1608" s="1">
        <v>337.7</v>
      </c>
      <c r="D1608" s="1">
        <v>15.3</v>
      </c>
      <c r="E1608" s="1" t="str">
        <f t="shared" si="25"/>
        <v>2023/2024</v>
      </c>
    </row>
    <row r="1609" spans="1:5" x14ac:dyDescent="0.25">
      <c r="A1609" s="68">
        <v>45350</v>
      </c>
      <c r="B1609" s="1">
        <v>352.6</v>
      </c>
      <c r="C1609" s="1">
        <v>330.8</v>
      </c>
      <c r="D1609" s="1">
        <v>21.8</v>
      </c>
      <c r="E1609" s="1" t="str">
        <f t="shared" si="25"/>
        <v>2023/2024</v>
      </c>
    </row>
    <row r="1610" spans="1:5" x14ac:dyDescent="0.25">
      <c r="A1610" s="68">
        <v>45351</v>
      </c>
      <c r="B1610" s="1">
        <v>354.3</v>
      </c>
      <c r="C1610" s="1">
        <v>346.6</v>
      </c>
      <c r="D1610" s="1">
        <v>7.8</v>
      </c>
      <c r="E1610" s="1" t="str">
        <f t="shared" si="25"/>
        <v>2023/2024</v>
      </c>
    </row>
    <row r="1611" spans="1:5" x14ac:dyDescent="0.25">
      <c r="A1611" s="68">
        <v>45352</v>
      </c>
      <c r="B1611" s="1">
        <v>355.3</v>
      </c>
      <c r="C1611" s="1">
        <v>334.3</v>
      </c>
      <c r="D1611" s="1">
        <v>21</v>
      </c>
      <c r="E1611" s="1" t="str">
        <f t="shared" si="25"/>
        <v>2023/2024</v>
      </c>
    </row>
    <row r="1612" spans="1:5" x14ac:dyDescent="0.25">
      <c r="A1612" s="68">
        <v>45353</v>
      </c>
      <c r="B1612" s="1">
        <v>355.5</v>
      </c>
      <c r="C1612" s="1">
        <v>347.4</v>
      </c>
      <c r="D1612" s="1">
        <v>8.1</v>
      </c>
      <c r="E1612" s="1" t="str">
        <f t="shared" si="25"/>
        <v>2023/2024</v>
      </c>
    </row>
    <row r="1613" spans="1:5" x14ac:dyDescent="0.25">
      <c r="A1613" s="68">
        <v>45354</v>
      </c>
      <c r="B1613" s="1">
        <v>356.5</v>
      </c>
      <c r="C1613" s="1">
        <v>349.3</v>
      </c>
      <c r="D1613" s="1">
        <v>7.1</v>
      </c>
      <c r="E1613" s="1" t="str">
        <f t="shared" si="25"/>
        <v>2023/2024</v>
      </c>
    </row>
    <row r="1614" spans="1:5" x14ac:dyDescent="0.25">
      <c r="A1614" s="68">
        <v>45355</v>
      </c>
      <c r="B1614" s="1">
        <v>354.5</v>
      </c>
      <c r="C1614" s="1">
        <v>339.2</v>
      </c>
      <c r="D1614" s="1">
        <v>15.3</v>
      </c>
      <c r="E1614" s="1" t="str">
        <f t="shared" si="25"/>
        <v>2023/2024</v>
      </c>
    </row>
    <row r="1615" spans="1:5" x14ac:dyDescent="0.25">
      <c r="A1615" s="68">
        <v>45356</v>
      </c>
      <c r="B1615" s="1">
        <v>353.3</v>
      </c>
      <c r="C1615" s="1">
        <v>340.8</v>
      </c>
      <c r="D1615" s="1">
        <v>12.6</v>
      </c>
      <c r="E1615" s="1" t="str">
        <f t="shared" si="25"/>
        <v>2023/2024</v>
      </c>
    </row>
    <row r="1616" spans="1:5" x14ac:dyDescent="0.25">
      <c r="A1616" s="68">
        <v>45357</v>
      </c>
      <c r="B1616" s="1">
        <v>354.3</v>
      </c>
      <c r="C1616" s="1">
        <v>338</v>
      </c>
      <c r="D1616" s="1">
        <v>16.3</v>
      </c>
      <c r="E1616" s="1" t="str">
        <f t="shared" si="25"/>
        <v>2023/2024</v>
      </c>
    </row>
    <row r="1617" spans="1:5" x14ac:dyDescent="0.25">
      <c r="A1617" s="68">
        <v>45358</v>
      </c>
      <c r="B1617" s="1">
        <v>355.3</v>
      </c>
      <c r="C1617" s="1">
        <v>336.9</v>
      </c>
      <c r="D1617" s="1">
        <v>18.399999999999999</v>
      </c>
      <c r="E1617" s="1" t="str">
        <f t="shared" si="25"/>
        <v>2023/2024</v>
      </c>
    </row>
    <row r="1618" spans="1:5" x14ac:dyDescent="0.25">
      <c r="A1618" s="68">
        <v>45359</v>
      </c>
      <c r="B1618" s="1">
        <v>354.6</v>
      </c>
      <c r="C1618" s="1">
        <v>340</v>
      </c>
      <c r="D1618" s="1">
        <v>14.6</v>
      </c>
      <c r="E1618" s="1" t="str">
        <f t="shared" si="25"/>
        <v>2023/2024</v>
      </c>
    </row>
    <row r="1619" spans="1:5" x14ac:dyDescent="0.25">
      <c r="A1619" s="68">
        <v>45360</v>
      </c>
      <c r="B1619" s="1">
        <v>354.7</v>
      </c>
      <c r="C1619" s="1">
        <v>340.3</v>
      </c>
      <c r="D1619" s="1">
        <v>14.5</v>
      </c>
      <c r="E1619" s="1" t="str">
        <f t="shared" si="25"/>
        <v>2023/2024</v>
      </c>
    </row>
    <row r="1620" spans="1:5" x14ac:dyDescent="0.25">
      <c r="A1620" s="68">
        <v>45361</v>
      </c>
      <c r="B1620" s="1">
        <v>355.8</v>
      </c>
      <c r="C1620" s="1">
        <v>347.4</v>
      </c>
      <c r="D1620" s="1">
        <v>8.3000000000000007</v>
      </c>
      <c r="E1620" s="1" t="str">
        <f t="shared" si="25"/>
        <v>2023/2024</v>
      </c>
    </row>
    <row r="1621" spans="1:5" x14ac:dyDescent="0.25">
      <c r="A1621" s="68">
        <v>45362</v>
      </c>
      <c r="B1621" s="1">
        <v>356.1</v>
      </c>
      <c r="C1621" s="1">
        <v>330.5</v>
      </c>
      <c r="D1621" s="1">
        <v>25.6</v>
      </c>
      <c r="E1621" s="1" t="str">
        <f t="shared" si="25"/>
        <v>2023/2024</v>
      </c>
    </row>
    <row r="1622" spans="1:5" x14ac:dyDescent="0.25">
      <c r="A1622" s="68">
        <v>45363</v>
      </c>
      <c r="B1622" s="1">
        <v>357.6</v>
      </c>
      <c r="C1622" s="1">
        <v>336</v>
      </c>
      <c r="D1622" s="1">
        <v>21.6</v>
      </c>
      <c r="E1622" s="1" t="str">
        <f t="shared" si="25"/>
        <v>2023/2024</v>
      </c>
    </row>
    <row r="1623" spans="1:5" x14ac:dyDescent="0.25">
      <c r="A1623" s="68">
        <v>45364</v>
      </c>
      <c r="B1623" s="1">
        <v>355.8</v>
      </c>
      <c r="C1623" s="1">
        <v>346.3</v>
      </c>
      <c r="D1623" s="1">
        <v>9.5</v>
      </c>
      <c r="E1623" s="1" t="str">
        <f t="shared" si="25"/>
        <v>2023/2024</v>
      </c>
    </row>
    <row r="1624" spans="1:5" x14ac:dyDescent="0.25">
      <c r="A1624" s="68">
        <v>45365</v>
      </c>
      <c r="B1624" s="1">
        <v>356.2</v>
      </c>
      <c r="C1624" s="1">
        <v>344</v>
      </c>
      <c r="D1624" s="1">
        <v>12.1</v>
      </c>
      <c r="E1624" s="1" t="str">
        <f t="shared" si="25"/>
        <v>2023/2024</v>
      </c>
    </row>
    <row r="1625" spans="1:5" x14ac:dyDescent="0.25">
      <c r="A1625" s="68">
        <v>45366</v>
      </c>
      <c r="B1625" s="1">
        <v>355.7</v>
      </c>
      <c r="C1625" s="1">
        <v>350.6</v>
      </c>
      <c r="D1625" s="1">
        <v>5.2</v>
      </c>
      <c r="E1625" s="1" t="str">
        <f t="shared" si="25"/>
        <v>2023/2024</v>
      </c>
    </row>
    <row r="1626" spans="1:5" x14ac:dyDescent="0.25">
      <c r="A1626" s="68">
        <v>45367</v>
      </c>
      <c r="B1626" s="1">
        <v>354.4</v>
      </c>
      <c r="C1626" s="1">
        <v>339.8</v>
      </c>
      <c r="D1626" s="1">
        <v>14.6</v>
      </c>
      <c r="E1626" s="1" t="str">
        <f t="shared" si="25"/>
        <v>2023/2024</v>
      </c>
    </row>
    <row r="1627" spans="1:5" x14ac:dyDescent="0.25">
      <c r="A1627" s="68">
        <v>45368</v>
      </c>
      <c r="B1627" s="1">
        <v>351</v>
      </c>
      <c r="C1627" s="1">
        <v>347.4</v>
      </c>
      <c r="D1627" s="1">
        <v>3.6</v>
      </c>
      <c r="E1627" s="1" t="str">
        <f t="shared" si="25"/>
        <v>2023/2024</v>
      </c>
    </row>
    <row r="1628" spans="1:5" x14ac:dyDescent="0.25">
      <c r="A1628" s="68">
        <v>45369</v>
      </c>
      <c r="B1628" s="1">
        <v>351.7</v>
      </c>
      <c r="C1628" s="1">
        <v>337.2</v>
      </c>
      <c r="D1628" s="1">
        <v>14.5</v>
      </c>
      <c r="E1628" s="1" t="str">
        <f t="shared" si="25"/>
        <v>2023/2024</v>
      </c>
    </row>
    <row r="1629" spans="1:5" x14ac:dyDescent="0.25">
      <c r="A1629" s="68">
        <v>45370</v>
      </c>
      <c r="B1629" s="1">
        <v>349.5</v>
      </c>
      <c r="C1629" s="1">
        <v>342.3</v>
      </c>
      <c r="D1629" s="1">
        <v>7.2</v>
      </c>
      <c r="E1629" s="1" t="str">
        <f t="shared" si="25"/>
        <v>2023/2024</v>
      </c>
    </row>
    <row r="1630" spans="1:5" x14ac:dyDescent="0.25">
      <c r="A1630" s="68">
        <v>45371</v>
      </c>
      <c r="B1630" s="1">
        <v>348.4</v>
      </c>
      <c r="C1630" s="1">
        <v>331.6</v>
      </c>
      <c r="D1630" s="1">
        <v>16.8</v>
      </c>
      <c r="E1630" s="1" t="str">
        <f t="shared" si="25"/>
        <v>2023/2024</v>
      </c>
    </row>
    <row r="1631" spans="1:5" x14ac:dyDescent="0.25">
      <c r="A1631" s="68">
        <v>45372</v>
      </c>
      <c r="B1631" s="1">
        <v>348.3</v>
      </c>
      <c r="C1631" s="1">
        <v>332.6</v>
      </c>
      <c r="D1631" s="1">
        <v>15.7</v>
      </c>
      <c r="E1631" s="1" t="str">
        <f t="shared" si="25"/>
        <v>2023/2024</v>
      </c>
    </row>
    <row r="1632" spans="1:5" x14ac:dyDescent="0.25">
      <c r="A1632" s="68">
        <v>45373</v>
      </c>
      <c r="B1632" s="1">
        <v>354.4</v>
      </c>
      <c r="C1632" s="1">
        <v>348.6</v>
      </c>
      <c r="D1632" s="1">
        <v>5.8</v>
      </c>
      <c r="E1632" s="1" t="str">
        <f t="shared" si="25"/>
        <v>2023/2024</v>
      </c>
    </row>
    <row r="1633" spans="1:5" x14ac:dyDescent="0.25">
      <c r="A1633" s="68">
        <v>45374</v>
      </c>
      <c r="B1633" s="1">
        <v>351.5</v>
      </c>
      <c r="C1633" s="1">
        <v>346</v>
      </c>
      <c r="D1633" s="1">
        <v>5.4</v>
      </c>
      <c r="E1633" s="1" t="str">
        <f t="shared" si="25"/>
        <v>2023/2024</v>
      </c>
    </row>
    <row r="1634" spans="1:5" x14ac:dyDescent="0.25">
      <c r="A1634" s="68">
        <v>45375</v>
      </c>
      <c r="B1634" s="1">
        <v>350</v>
      </c>
      <c r="C1634" s="1">
        <v>347.6</v>
      </c>
      <c r="D1634" s="1">
        <v>2.2999999999999998</v>
      </c>
      <c r="E1634" s="1" t="str">
        <f t="shared" si="25"/>
        <v>2023/2024</v>
      </c>
    </row>
    <row r="1635" spans="1:5" x14ac:dyDescent="0.25">
      <c r="A1635" s="68">
        <v>45376</v>
      </c>
      <c r="B1635" s="1">
        <v>351.4</v>
      </c>
      <c r="C1635" s="1">
        <v>340.6</v>
      </c>
      <c r="D1635" s="1">
        <v>10.8</v>
      </c>
      <c r="E1635" s="1" t="str">
        <f t="shared" si="25"/>
        <v>2023/2024</v>
      </c>
    </row>
    <row r="1636" spans="1:5" x14ac:dyDescent="0.25">
      <c r="A1636" s="68">
        <v>45377</v>
      </c>
      <c r="B1636" s="1">
        <v>350.4</v>
      </c>
      <c r="C1636" s="1">
        <v>342</v>
      </c>
      <c r="D1636" s="1">
        <v>8.4</v>
      </c>
      <c r="E1636" s="1" t="str">
        <f t="shared" si="25"/>
        <v>2023/2024</v>
      </c>
    </row>
    <row r="1637" spans="1:5" x14ac:dyDescent="0.25">
      <c r="A1637" s="68">
        <v>45378</v>
      </c>
      <c r="B1637" s="1">
        <v>352.1</v>
      </c>
      <c r="C1637" s="1">
        <v>345.7</v>
      </c>
      <c r="D1637" s="1">
        <v>6.4</v>
      </c>
      <c r="E1637" s="1" t="str">
        <f t="shared" si="25"/>
        <v>2023/2024</v>
      </c>
    </row>
    <row r="1638" spans="1:5" x14ac:dyDescent="0.25">
      <c r="A1638" s="68">
        <v>45379</v>
      </c>
      <c r="B1638" s="1">
        <v>353.9</v>
      </c>
      <c r="C1638" s="1">
        <v>346.8</v>
      </c>
      <c r="D1638" s="1">
        <v>7.1</v>
      </c>
      <c r="E1638" s="1" t="str">
        <f t="shared" si="25"/>
        <v>2023/2024</v>
      </c>
    </row>
    <row r="1639" spans="1:5" x14ac:dyDescent="0.25">
      <c r="A1639" s="68">
        <v>45380</v>
      </c>
      <c r="B1639" s="1">
        <v>351.8</v>
      </c>
      <c r="C1639" s="1">
        <v>343.1</v>
      </c>
      <c r="D1639" s="1">
        <v>8.6999999999999993</v>
      </c>
      <c r="E1639" s="1" t="str">
        <f t="shared" si="25"/>
        <v>2023/2024</v>
      </c>
    </row>
    <row r="1640" spans="1:5" x14ac:dyDescent="0.25">
      <c r="A1640" s="68">
        <v>45381</v>
      </c>
      <c r="B1640" s="1">
        <v>358</v>
      </c>
      <c r="C1640" s="1">
        <v>352.1</v>
      </c>
      <c r="D1640" s="1">
        <v>5.9</v>
      </c>
      <c r="E1640" s="1" t="str">
        <f t="shared" si="25"/>
        <v>2023/2024</v>
      </c>
    </row>
    <row r="1641" spans="1:5" x14ac:dyDescent="0.25">
      <c r="A1641" s="68">
        <v>45382</v>
      </c>
      <c r="B1641" s="1">
        <v>354.7</v>
      </c>
      <c r="C1641" s="1">
        <v>350.2</v>
      </c>
      <c r="D1641" s="1">
        <v>4.5</v>
      </c>
      <c r="E1641" s="1" t="str">
        <f t="shared" si="25"/>
        <v>2023/2024</v>
      </c>
    </row>
    <row r="1642" spans="1:5" x14ac:dyDescent="0.25">
      <c r="A1642" s="68">
        <v>45566</v>
      </c>
      <c r="B1642" s="1">
        <v>339.3</v>
      </c>
      <c r="C1642" s="1">
        <v>321.60000000000002</v>
      </c>
      <c r="D1642" s="1">
        <v>17.7</v>
      </c>
      <c r="E1642" s="1" t="str">
        <f t="shared" si="25"/>
        <v>2024/2025</v>
      </c>
    </row>
    <row r="1643" spans="1:5" x14ac:dyDescent="0.25">
      <c r="A1643" s="68">
        <v>45567</v>
      </c>
      <c r="B1643" s="1">
        <v>343.1</v>
      </c>
      <c r="C1643" s="1">
        <v>333</v>
      </c>
      <c r="D1643" s="1">
        <v>10.1</v>
      </c>
      <c r="E1643" s="1" t="str">
        <f t="shared" si="25"/>
        <v>2024/2025</v>
      </c>
    </row>
    <row r="1644" spans="1:5" x14ac:dyDescent="0.25">
      <c r="A1644" s="68">
        <v>45568</v>
      </c>
      <c r="B1644" s="1">
        <v>344.3</v>
      </c>
      <c r="C1644" s="1">
        <v>335.2</v>
      </c>
      <c r="D1644" s="1">
        <v>9.1</v>
      </c>
      <c r="E1644" s="1" t="str">
        <f t="shared" si="25"/>
        <v>2024/2025</v>
      </c>
    </row>
    <row r="1645" spans="1:5" x14ac:dyDescent="0.25">
      <c r="A1645" s="68">
        <v>45569</v>
      </c>
      <c r="B1645" s="1">
        <v>342.8</v>
      </c>
      <c r="C1645" s="1">
        <v>329.9</v>
      </c>
      <c r="D1645" s="1">
        <v>12.9</v>
      </c>
      <c r="E1645" s="1" t="str">
        <f t="shared" si="25"/>
        <v>2024/2025</v>
      </c>
    </row>
    <row r="1646" spans="1:5" x14ac:dyDescent="0.25">
      <c r="A1646" s="68">
        <v>45570</v>
      </c>
      <c r="B1646" s="1">
        <v>341.7</v>
      </c>
      <c r="C1646" s="1">
        <v>334.8</v>
      </c>
      <c r="D1646" s="1">
        <v>7</v>
      </c>
      <c r="E1646" s="1" t="str">
        <f t="shared" si="25"/>
        <v>2024/2025</v>
      </c>
    </row>
    <row r="1647" spans="1:5" x14ac:dyDescent="0.25">
      <c r="A1647" s="68">
        <v>45571</v>
      </c>
      <c r="B1647" s="1">
        <v>342</v>
      </c>
      <c r="C1647" s="1">
        <v>333.8</v>
      </c>
      <c r="D1647" s="1">
        <v>8.1999999999999993</v>
      </c>
      <c r="E1647" s="1" t="str">
        <f t="shared" si="25"/>
        <v>2024/2025</v>
      </c>
    </row>
    <row r="1648" spans="1:5" x14ac:dyDescent="0.25">
      <c r="A1648" s="68">
        <v>45572</v>
      </c>
      <c r="B1648" s="1">
        <v>344.5</v>
      </c>
      <c r="C1648" s="1">
        <v>334</v>
      </c>
      <c r="D1648" s="1">
        <v>10.5</v>
      </c>
      <c r="E1648" s="1" t="str">
        <f t="shared" si="25"/>
        <v>2024/2025</v>
      </c>
    </row>
    <row r="1649" spans="1:5" x14ac:dyDescent="0.25">
      <c r="A1649" s="68">
        <v>45573</v>
      </c>
      <c r="B1649" s="1">
        <v>346.3</v>
      </c>
      <c r="C1649" s="1">
        <v>335.3</v>
      </c>
      <c r="D1649" s="1">
        <v>11</v>
      </c>
      <c r="E1649" s="1" t="str">
        <f t="shared" si="25"/>
        <v>2024/2025</v>
      </c>
    </row>
    <row r="1650" spans="1:5" x14ac:dyDescent="0.25">
      <c r="A1650" s="68">
        <v>45574</v>
      </c>
      <c r="B1650" s="1">
        <v>345.6</v>
      </c>
      <c r="C1650" s="1">
        <v>338.9</v>
      </c>
      <c r="D1650" s="1">
        <v>6.7</v>
      </c>
      <c r="E1650" s="1" t="str">
        <f t="shared" si="25"/>
        <v>2024/2025</v>
      </c>
    </row>
    <row r="1651" spans="1:5" x14ac:dyDescent="0.25">
      <c r="A1651" s="68">
        <v>45575</v>
      </c>
      <c r="B1651" s="1">
        <v>347.1</v>
      </c>
      <c r="C1651" s="1">
        <v>338.2</v>
      </c>
      <c r="D1651" s="1">
        <v>8.9</v>
      </c>
      <c r="E1651" s="1" t="str">
        <f t="shared" si="25"/>
        <v>2024/2025</v>
      </c>
    </row>
    <row r="1652" spans="1:5" x14ac:dyDescent="0.25">
      <c r="A1652" s="68">
        <v>45576</v>
      </c>
      <c r="B1652" s="1">
        <v>342.3</v>
      </c>
      <c r="C1652" s="1">
        <v>328.5</v>
      </c>
      <c r="D1652" s="1">
        <v>13.8</v>
      </c>
      <c r="E1652" s="1" t="str">
        <f t="shared" si="25"/>
        <v>2024/2025</v>
      </c>
    </row>
    <row r="1653" spans="1:5" x14ac:dyDescent="0.25">
      <c r="A1653" s="68">
        <v>45577</v>
      </c>
      <c r="B1653" s="1">
        <v>342</v>
      </c>
      <c r="C1653" s="1">
        <v>335.4</v>
      </c>
      <c r="D1653" s="1">
        <v>6.6</v>
      </c>
      <c r="E1653" s="1" t="str">
        <f t="shared" si="25"/>
        <v>2024/2025</v>
      </c>
    </row>
    <row r="1654" spans="1:5" x14ac:dyDescent="0.25">
      <c r="A1654" s="68">
        <v>45578</v>
      </c>
      <c r="B1654" s="1">
        <v>343.4</v>
      </c>
      <c r="C1654" s="1">
        <v>329.5</v>
      </c>
      <c r="D1654" s="1">
        <v>13.9</v>
      </c>
      <c r="E1654" s="1" t="str">
        <f t="shared" si="25"/>
        <v>2024/2025</v>
      </c>
    </row>
    <row r="1655" spans="1:5" x14ac:dyDescent="0.25">
      <c r="A1655" s="68">
        <v>45579</v>
      </c>
      <c r="B1655" s="1">
        <v>344.9</v>
      </c>
      <c r="C1655" s="1">
        <v>329.1</v>
      </c>
      <c r="D1655" s="1">
        <v>15.8</v>
      </c>
      <c r="E1655" s="1" t="str">
        <f t="shared" si="25"/>
        <v>2024/2025</v>
      </c>
    </row>
    <row r="1656" spans="1:5" x14ac:dyDescent="0.25">
      <c r="A1656" s="68">
        <v>45580</v>
      </c>
      <c r="B1656" s="1">
        <v>345.5</v>
      </c>
      <c r="C1656" s="1">
        <v>327.5</v>
      </c>
      <c r="D1656" s="1">
        <v>17.899999999999999</v>
      </c>
      <c r="E1656" s="1" t="str">
        <f t="shared" si="25"/>
        <v>2024/2025</v>
      </c>
    </row>
    <row r="1657" spans="1:5" x14ac:dyDescent="0.25">
      <c r="A1657" s="68">
        <v>45581</v>
      </c>
      <c r="B1657" s="1">
        <v>343.9</v>
      </c>
      <c r="C1657" s="1">
        <v>332.3</v>
      </c>
      <c r="D1657" s="1">
        <v>11.6</v>
      </c>
      <c r="E1657" s="1" t="str">
        <f t="shared" si="25"/>
        <v>2024/2025</v>
      </c>
    </row>
    <row r="1658" spans="1:5" x14ac:dyDescent="0.25">
      <c r="A1658" s="68">
        <v>45582</v>
      </c>
      <c r="B1658" s="1">
        <v>346.2</v>
      </c>
      <c r="C1658" s="1">
        <v>338</v>
      </c>
      <c r="D1658" s="1">
        <v>8.1999999999999993</v>
      </c>
      <c r="E1658" s="1" t="str">
        <f t="shared" si="25"/>
        <v>2024/2025</v>
      </c>
    </row>
    <row r="1659" spans="1:5" x14ac:dyDescent="0.25">
      <c r="A1659" s="68">
        <v>45583</v>
      </c>
      <c r="B1659" s="1">
        <v>346.7</v>
      </c>
      <c r="C1659" s="1">
        <v>325.5</v>
      </c>
      <c r="D1659" s="1">
        <v>21.2</v>
      </c>
      <c r="E1659" s="1" t="str">
        <f t="shared" si="25"/>
        <v>2024/2025</v>
      </c>
    </row>
    <row r="1660" spans="1:5" x14ac:dyDescent="0.25">
      <c r="A1660" s="68">
        <v>45584</v>
      </c>
      <c r="B1660" s="1">
        <v>343.5</v>
      </c>
      <c r="C1660" s="1">
        <v>337.3</v>
      </c>
      <c r="D1660" s="1">
        <v>6.2</v>
      </c>
      <c r="E1660" s="1" t="str">
        <f t="shared" si="25"/>
        <v>2024/2025</v>
      </c>
    </row>
    <row r="1661" spans="1:5" x14ac:dyDescent="0.25">
      <c r="A1661" s="68">
        <v>45585</v>
      </c>
      <c r="B1661" s="1">
        <v>343.4</v>
      </c>
      <c r="C1661" s="1">
        <v>329.2</v>
      </c>
      <c r="D1661" s="1">
        <v>14.2</v>
      </c>
      <c r="E1661" s="1" t="str">
        <f t="shared" si="25"/>
        <v>2024/2025</v>
      </c>
    </row>
    <row r="1662" spans="1:5" x14ac:dyDescent="0.25">
      <c r="A1662" s="68">
        <v>45586</v>
      </c>
      <c r="B1662" s="1">
        <v>340.8</v>
      </c>
      <c r="C1662" s="1">
        <v>324.2</v>
      </c>
      <c r="D1662" s="1">
        <v>16.600000000000001</v>
      </c>
      <c r="E1662" s="1" t="str">
        <f t="shared" si="25"/>
        <v>2024/2025</v>
      </c>
    </row>
    <row r="1663" spans="1:5" x14ac:dyDescent="0.25">
      <c r="A1663" s="68">
        <v>45587</v>
      </c>
      <c r="B1663" s="1">
        <v>341.5</v>
      </c>
      <c r="C1663" s="1">
        <v>328.1</v>
      </c>
      <c r="D1663" s="1">
        <v>13.5</v>
      </c>
      <c r="E1663" s="1" t="str">
        <f t="shared" si="25"/>
        <v>2024/2025</v>
      </c>
    </row>
    <row r="1664" spans="1:5" x14ac:dyDescent="0.25">
      <c r="A1664" s="68">
        <v>45588</v>
      </c>
      <c r="B1664" s="1">
        <v>342.4</v>
      </c>
      <c r="C1664" s="1">
        <v>331.1</v>
      </c>
      <c r="D1664" s="1">
        <v>11.4</v>
      </c>
      <c r="E1664" s="1" t="str">
        <f t="shared" si="25"/>
        <v>2024/2025</v>
      </c>
    </row>
    <row r="1665" spans="1:5" x14ac:dyDescent="0.25">
      <c r="A1665" s="68">
        <v>45589</v>
      </c>
      <c r="B1665" s="1">
        <v>342.2</v>
      </c>
      <c r="C1665" s="1">
        <v>332</v>
      </c>
      <c r="D1665" s="1">
        <v>10.199999999999999</v>
      </c>
      <c r="E1665" s="1" t="str">
        <f t="shared" si="25"/>
        <v>2024/2025</v>
      </c>
    </row>
    <row r="1666" spans="1:5" x14ac:dyDescent="0.25">
      <c r="A1666" s="68">
        <v>45590</v>
      </c>
      <c r="B1666" s="1">
        <v>344</v>
      </c>
      <c r="C1666" s="1">
        <v>334.9</v>
      </c>
      <c r="D1666" s="1">
        <v>9</v>
      </c>
      <c r="E1666" s="1" t="str">
        <f t="shared" si="25"/>
        <v>2024/2025</v>
      </c>
    </row>
    <row r="1667" spans="1:5" x14ac:dyDescent="0.25">
      <c r="A1667" s="68">
        <v>45591</v>
      </c>
      <c r="B1667" s="1">
        <v>345.2</v>
      </c>
      <c r="C1667" s="1">
        <v>326.2</v>
      </c>
      <c r="D1667" s="1">
        <v>19</v>
      </c>
      <c r="E1667" s="1" t="str">
        <f t="shared" ref="E1667:E1730" si="26">IF(MONTH(A1667)&gt;=10, YEAR(A1667)&amp;"/"&amp;YEAR(A1667)+1, YEAR(A1667)-1&amp;"/"&amp;YEAR(A1667))</f>
        <v>2024/2025</v>
      </c>
    </row>
    <row r="1668" spans="1:5" x14ac:dyDescent="0.25">
      <c r="A1668" s="68">
        <v>45592</v>
      </c>
      <c r="B1668" s="1">
        <v>347.2</v>
      </c>
      <c r="C1668" s="1">
        <v>336.5</v>
      </c>
      <c r="D1668" s="1">
        <v>10.7</v>
      </c>
      <c r="E1668" s="1" t="str">
        <f t="shared" si="26"/>
        <v>2024/2025</v>
      </c>
    </row>
    <row r="1669" spans="1:5" x14ac:dyDescent="0.25">
      <c r="A1669" s="68">
        <v>45593</v>
      </c>
      <c r="B1669" s="1">
        <v>347.4</v>
      </c>
      <c r="C1669" s="1">
        <v>338.2</v>
      </c>
      <c r="D1669" s="1">
        <v>9.1</v>
      </c>
      <c r="E1669" s="1" t="str">
        <f t="shared" si="26"/>
        <v>2024/2025</v>
      </c>
    </row>
    <row r="1670" spans="1:5" x14ac:dyDescent="0.25">
      <c r="A1670" s="68">
        <v>45594</v>
      </c>
      <c r="B1670" s="1">
        <v>345.9</v>
      </c>
      <c r="C1670" s="1">
        <v>330.3</v>
      </c>
      <c r="D1670" s="1">
        <v>15.6</v>
      </c>
      <c r="E1670" s="1" t="str">
        <f t="shared" si="26"/>
        <v>2024/2025</v>
      </c>
    </row>
    <row r="1671" spans="1:5" x14ac:dyDescent="0.25">
      <c r="A1671" s="68">
        <v>45595</v>
      </c>
      <c r="B1671" s="1">
        <v>349</v>
      </c>
      <c r="C1671" s="1">
        <v>330.7</v>
      </c>
      <c r="D1671" s="1">
        <v>18.3</v>
      </c>
      <c r="E1671" s="1" t="str">
        <f t="shared" si="26"/>
        <v>2024/2025</v>
      </c>
    </row>
    <row r="1672" spans="1:5" x14ac:dyDescent="0.25">
      <c r="A1672" s="68">
        <v>45596</v>
      </c>
      <c r="B1672" s="1">
        <v>350.7</v>
      </c>
      <c r="C1672" s="1">
        <v>340.5</v>
      </c>
      <c r="D1672" s="1">
        <v>10.199999999999999</v>
      </c>
      <c r="E1672" s="1" t="str">
        <f t="shared" si="26"/>
        <v>2024/2025</v>
      </c>
    </row>
    <row r="1673" spans="1:5" x14ac:dyDescent="0.25">
      <c r="A1673" s="68">
        <v>45597</v>
      </c>
      <c r="B1673" s="1">
        <v>352.3</v>
      </c>
      <c r="C1673" s="1">
        <v>337.1</v>
      </c>
      <c r="D1673" s="1">
        <v>15.1</v>
      </c>
      <c r="E1673" s="1" t="str">
        <f t="shared" si="26"/>
        <v>2024/2025</v>
      </c>
    </row>
    <row r="1674" spans="1:5" x14ac:dyDescent="0.25">
      <c r="A1674" s="68">
        <v>45598</v>
      </c>
      <c r="B1674" s="1">
        <v>354.2</v>
      </c>
      <c r="C1674" s="1">
        <v>341.9</v>
      </c>
      <c r="D1674" s="1">
        <v>12.3</v>
      </c>
      <c r="E1674" s="1" t="str">
        <f t="shared" si="26"/>
        <v>2024/2025</v>
      </c>
    </row>
    <row r="1675" spans="1:5" x14ac:dyDescent="0.25">
      <c r="A1675" s="68">
        <v>45599</v>
      </c>
      <c r="B1675" s="1">
        <v>354.6</v>
      </c>
      <c r="C1675" s="1">
        <v>340.3</v>
      </c>
      <c r="D1675" s="1">
        <v>14.3</v>
      </c>
      <c r="E1675" s="1" t="str">
        <f t="shared" si="26"/>
        <v>2024/2025</v>
      </c>
    </row>
    <row r="1676" spans="1:5" x14ac:dyDescent="0.25">
      <c r="A1676" s="68">
        <v>45600</v>
      </c>
      <c r="B1676" s="1">
        <v>350.9</v>
      </c>
      <c r="C1676" s="1">
        <v>337.6</v>
      </c>
      <c r="D1676" s="1">
        <v>13.3</v>
      </c>
      <c r="E1676" s="1" t="str">
        <f t="shared" si="26"/>
        <v>2024/2025</v>
      </c>
    </row>
    <row r="1677" spans="1:5" x14ac:dyDescent="0.25">
      <c r="A1677" s="68">
        <v>45601</v>
      </c>
      <c r="B1677" s="1">
        <v>352</v>
      </c>
      <c r="C1677" s="1">
        <v>338.5</v>
      </c>
      <c r="D1677" s="1">
        <v>13.5</v>
      </c>
      <c r="E1677" s="1" t="str">
        <f t="shared" si="26"/>
        <v>2024/2025</v>
      </c>
    </row>
    <row r="1678" spans="1:5" x14ac:dyDescent="0.25">
      <c r="A1678" s="68">
        <v>45602</v>
      </c>
      <c r="B1678" s="1">
        <v>351.2</v>
      </c>
      <c r="C1678" s="1">
        <v>332.4</v>
      </c>
      <c r="D1678" s="1">
        <v>18.8</v>
      </c>
      <c r="E1678" s="1" t="str">
        <f t="shared" si="26"/>
        <v>2024/2025</v>
      </c>
    </row>
    <row r="1679" spans="1:5" x14ac:dyDescent="0.25">
      <c r="A1679" s="68">
        <v>45603</v>
      </c>
      <c r="B1679" s="1">
        <v>350.9</v>
      </c>
      <c r="C1679" s="1">
        <v>338.4</v>
      </c>
      <c r="D1679" s="1">
        <v>12.4</v>
      </c>
      <c r="E1679" s="1" t="str">
        <f t="shared" si="26"/>
        <v>2024/2025</v>
      </c>
    </row>
    <row r="1680" spans="1:5" x14ac:dyDescent="0.25">
      <c r="A1680" s="68">
        <v>45604</v>
      </c>
      <c r="B1680" s="1">
        <v>353.4</v>
      </c>
      <c r="C1680" s="1">
        <v>333.5</v>
      </c>
      <c r="D1680" s="1">
        <v>19.899999999999999</v>
      </c>
      <c r="E1680" s="1" t="str">
        <f t="shared" si="26"/>
        <v>2024/2025</v>
      </c>
    </row>
    <row r="1681" spans="1:5" x14ac:dyDescent="0.25">
      <c r="A1681" s="68">
        <v>45605</v>
      </c>
      <c r="B1681" s="1">
        <v>354</v>
      </c>
      <c r="C1681" s="1">
        <v>336.8</v>
      </c>
      <c r="D1681" s="1">
        <v>17.2</v>
      </c>
      <c r="E1681" s="1" t="str">
        <f t="shared" si="26"/>
        <v>2024/2025</v>
      </c>
    </row>
    <row r="1682" spans="1:5" x14ac:dyDescent="0.25">
      <c r="A1682" s="68">
        <v>45606</v>
      </c>
      <c r="B1682" s="1">
        <v>354.8</v>
      </c>
      <c r="C1682" s="1">
        <v>334.7</v>
      </c>
      <c r="D1682" s="1">
        <v>20.100000000000001</v>
      </c>
      <c r="E1682" s="1" t="str">
        <f t="shared" si="26"/>
        <v>2024/2025</v>
      </c>
    </row>
    <row r="1683" spans="1:5" x14ac:dyDescent="0.25">
      <c r="A1683" s="68">
        <v>45607</v>
      </c>
      <c r="B1683" s="1">
        <v>353.4</v>
      </c>
      <c r="C1683" s="1">
        <v>337.2</v>
      </c>
      <c r="D1683" s="1">
        <v>16.2</v>
      </c>
      <c r="E1683" s="1" t="str">
        <f t="shared" si="26"/>
        <v>2024/2025</v>
      </c>
    </row>
    <row r="1684" spans="1:5" x14ac:dyDescent="0.25">
      <c r="A1684" s="68">
        <v>45608</v>
      </c>
      <c r="B1684" s="1">
        <v>354.7</v>
      </c>
      <c r="C1684" s="1">
        <v>331.4</v>
      </c>
      <c r="D1684" s="1">
        <v>23.3</v>
      </c>
      <c r="E1684" s="1" t="str">
        <f t="shared" si="26"/>
        <v>2024/2025</v>
      </c>
    </row>
    <row r="1685" spans="1:5" x14ac:dyDescent="0.25">
      <c r="A1685" s="68">
        <v>45609</v>
      </c>
      <c r="B1685" s="1">
        <v>353.1</v>
      </c>
      <c r="C1685" s="1">
        <v>329.8</v>
      </c>
      <c r="D1685" s="1">
        <v>23.3</v>
      </c>
      <c r="E1685" s="1" t="str">
        <f t="shared" si="26"/>
        <v>2024/2025</v>
      </c>
    </row>
    <row r="1686" spans="1:5" x14ac:dyDescent="0.25">
      <c r="A1686" s="68">
        <v>45610</v>
      </c>
      <c r="B1686" s="1">
        <v>354.6</v>
      </c>
      <c r="C1686" s="1">
        <v>335.9</v>
      </c>
      <c r="D1686" s="1">
        <v>18.7</v>
      </c>
      <c r="E1686" s="1" t="str">
        <f t="shared" si="26"/>
        <v>2024/2025</v>
      </c>
    </row>
    <row r="1687" spans="1:5" x14ac:dyDescent="0.25">
      <c r="A1687" s="68">
        <v>45611</v>
      </c>
      <c r="B1687" s="1">
        <v>354.5</v>
      </c>
      <c r="C1687" s="1">
        <v>330.5</v>
      </c>
      <c r="D1687" s="1">
        <v>24</v>
      </c>
      <c r="E1687" s="1" t="str">
        <f t="shared" si="26"/>
        <v>2024/2025</v>
      </c>
    </row>
    <row r="1688" spans="1:5" x14ac:dyDescent="0.25">
      <c r="A1688" s="68">
        <v>45612</v>
      </c>
      <c r="B1688" s="1">
        <v>355</v>
      </c>
      <c r="C1688" s="1">
        <v>343.5</v>
      </c>
      <c r="D1688" s="1">
        <v>11.5</v>
      </c>
      <c r="E1688" s="1" t="str">
        <f t="shared" si="26"/>
        <v>2024/2025</v>
      </c>
    </row>
    <row r="1689" spans="1:5" x14ac:dyDescent="0.25">
      <c r="A1689" s="68">
        <v>45613</v>
      </c>
      <c r="B1689" s="1">
        <v>358.4</v>
      </c>
      <c r="C1689" s="1">
        <v>345</v>
      </c>
      <c r="D1689" s="1">
        <v>13.5</v>
      </c>
      <c r="E1689" s="1" t="str">
        <f t="shared" si="26"/>
        <v>2024/2025</v>
      </c>
    </row>
    <row r="1690" spans="1:5" x14ac:dyDescent="0.25">
      <c r="A1690" s="68">
        <v>45614</v>
      </c>
      <c r="B1690" s="1">
        <v>356.4</v>
      </c>
      <c r="C1690" s="1">
        <v>326.8</v>
      </c>
      <c r="D1690" s="1">
        <v>29.6</v>
      </c>
      <c r="E1690" s="1" t="str">
        <f t="shared" si="26"/>
        <v>2024/2025</v>
      </c>
    </row>
    <row r="1691" spans="1:5" x14ac:dyDescent="0.25">
      <c r="A1691" s="68">
        <v>45615</v>
      </c>
      <c r="B1691" s="1">
        <v>356.3</v>
      </c>
      <c r="C1691" s="1">
        <v>325</v>
      </c>
      <c r="D1691" s="1">
        <v>31.3</v>
      </c>
      <c r="E1691" s="1" t="str">
        <f t="shared" si="26"/>
        <v>2024/2025</v>
      </c>
    </row>
    <row r="1692" spans="1:5" x14ac:dyDescent="0.25">
      <c r="A1692" s="68">
        <v>45616</v>
      </c>
      <c r="B1692" s="1">
        <v>352.9</v>
      </c>
      <c r="C1692" s="1">
        <v>324.60000000000002</v>
      </c>
      <c r="D1692" s="1">
        <v>28.2</v>
      </c>
      <c r="E1692" s="1" t="str">
        <f t="shared" si="26"/>
        <v>2024/2025</v>
      </c>
    </row>
    <row r="1693" spans="1:5" x14ac:dyDescent="0.25">
      <c r="A1693" s="68">
        <v>45617</v>
      </c>
      <c r="B1693" s="1">
        <v>353.6</v>
      </c>
      <c r="C1693" s="1">
        <v>322.39999999999998</v>
      </c>
      <c r="D1693" s="1">
        <v>31.3</v>
      </c>
      <c r="E1693" s="1" t="str">
        <f t="shared" si="26"/>
        <v>2024/2025</v>
      </c>
    </row>
    <row r="1694" spans="1:5" x14ac:dyDescent="0.25">
      <c r="A1694" s="68">
        <v>45618</v>
      </c>
      <c r="B1694" s="1">
        <v>354.1</v>
      </c>
      <c r="C1694" s="1">
        <v>338</v>
      </c>
      <c r="D1694" s="1">
        <v>16.2</v>
      </c>
      <c r="E1694" s="1" t="str">
        <f t="shared" si="26"/>
        <v>2024/2025</v>
      </c>
    </row>
    <row r="1695" spans="1:5" x14ac:dyDescent="0.25">
      <c r="A1695" s="68">
        <v>45619</v>
      </c>
      <c r="B1695" s="1">
        <v>357.7</v>
      </c>
      <c r="C1695" s="1">
        <v>335.1</v>
      </c>
      <c r="D1695" s="1">
        <v>22.6</v>
      </c>
      <c r="E1695" s="1" t="str">
        <f t="shared" si="26"/>
        <v>2024/2025</v>
      </c>
    </row>
    <row r="1696" spans="1:5" x14ac:dyDescent="0.25">
      <c r="A1696" s="68">
        <v>45620</v>
      </c>
      <c r="B1696" s="1">
        <v>361.4</v>
      </c>
      <c r="C1696" s="1">
        <v>353.7</v>
      </c>
      <c r="D1696" s="1">
        <v>7.6</v>
      </c>
      <c r="E1696" s="1" t="str">
        <f t="shared" si="26"/>
        <v>2024/2025</v>
      </c>
    </row>
    <row r="1697" spans="1:5" x14ac:dyDescent="0.25">
      <c r="A1697" s="68">
        <v>45621</v>
      </c>
      <c r="B1697" s="1">
        <v>361.4</v>
      </c>
      <c r="C1697" s="1">
        <v>334.5</v>
      </c>
      <c r="D1697" s="1">
        <v>27</v>
      </c>
      <c r="E1697" s="1" t="str">
        <f t="shared" si="26"/>
        <v>2024/2025</v>
      </c>
    </row>
    <row r="1698" spans="1:5" x14ac:dyDescent="0.25">
      <c r="A1698" s="68">
        <v>45622</v>
      </c>
      <c r="B1698" s="1">
        <v>359</v>
      </c>
      <c r="C1698" s="1">
        <v>338</v>
      </c>
      <c r="D1698" s="1">
        <v>21</v>
      </c>
      <c r="E1698" s="1" t="str">
        <f t="shared" si="26"/>
        <v>2024/2025</v>
      </c>
    </row>
    <row r="1699" spans="1:5" x14ac:dyDescent="0.25">
      <c r="A1699" s="68">
        <v>45623</v>
      </c>
      <c r="B1699" s="1">
        <v>360.9</v>
      </c>
      <c r="C1699" s="1">
        <v>348.7</v>
      </c>
      <c r="D1699" s="1">
        <v>12.2</v>
      </c>
      <c r="E1699" s="1" t="str">
        <f t="shared" si="26"/>
        <v>2024/2025</v>
      </c>
    </row>
    <row r="1700" spans="1:5" x14ac:dyDescent="0.25">
      <c r="A1700" s="68">
        <v>45624</v>
      </c>
      <c r="B1700" s="1">
        <v>359.5</v>
      </c>
      <c r="C1700" s="1">
        <v>331.9</v>
      </c>
      <c r="D1700" s="1">
        <v>27.6</v>
      </c>
      <c r="E1700" s="1" t="str">
        <f t="shared" si="26"/>
        <v>2024/2025</v>
      </c>
    </row>
    <row r="1701" spans="1:5" x14ac:dyDescent="0.25">
      <c r="A1701" s="68">
        <v>45625</v>
      </c>
      <c r="B1701" s="1">
        <v>358.4</v>
      </c>
      <c r="C1701" s="1">
        <v>337.4</v>
      </c>
      <c r="D1701" s="1">
        <v>20.9</v>
      </c>
      <c r="E1701" s="1" t="str">
        <f t="shared" si="26"/>
        <v>2024/2025</v>
      </c>
    </row>
    <row r="1702" spans="1:5" x14ac:dyDescent="0.25">
      <c r="A1702" s="68">
        <v>45626</v>
      </c>
      <c r="B1702" s="1">
        <v>359.8</v>
      </c>
      <c r="C1702" s="1">
        <v>345.9</v>
      </c>
      <c r="D1702" s="1">
        <v>13.8</v>
      </c>
      <c r="E1702" s="1" t="str">
        <f t="shared" si="26"/>
        <v>2024/2025</v>
      </c>
    </row>
    <row r="1703" spans="1:5" x14ac:dyDescent="0.25">
      <c r="A1703" s="68">
        <v>45627</v>
      </c>
      <c r="B1703" s="1">
        <v>362</v>
      </c>
      <c r="C1703" s="1">
        <v>354.6</v>
      </c>
      <c r="D1703" s="1">
        <v>7.5</v>
      </c>
      <c r="E1703" s="1" t="str">
        <f t="shared" si="26"/>
        <v>2024/2025</v>
      </c>
    </row>
    <row r="1704" spans="1:5" x14ac:dyDescent="0.25">
      <c r="A1704" s="68">
        <v>45628</v>
      </c>
      <c r="B1704" s="1">
        <v>364.1</v>
      </c>
      <c r="C1704" s="1">
        <v>343.2</v>
      </c>
      <c r="D1704" s="1">
        <v>20.9</v>
      </c>
      <c r="E1704" s="1" t="str">
        <f t="shared" si="26"/>
        <v>2024/2025</v>
      </c>
    </row>
    <row r="1705" spans="1:5" x14ac:dyDescent="0.25">
      <c r="A1705" s="68">
        <v>45629</v>
      </c>
      <c r="B1705" s="1">
        <v>365</v>
      </c>
      <c r="C1705" s="1">
        <v>354.1</v>
      </c>
      <c r="D1705" s="1">
        <v>10.9</v>
      </c>
      <c r="E1705" s="1" t="str">
        <f t="shared" si="26"/>
        <v>2024/2025</v>
      </c>
    </row>
    <row r="1706" spans="1:5" x14ac:dyDescent="0.25">
      <c r="A1706" s="68">
        <v>45630</v>
      </c>
      <c r="B1706" s="1">
        <v>360.9</v>
      </c>
      <c r="C1706" s="1">
        <v>328.5</v>
      </c>
      <c r="D1706" s="1">
        <v>32.4</v>
      </c>
      <c r="E1706" s="1" t="str">
        <f t="shared" si="26"/>
        <v>2024/2025</v>
      </c>
    </row>
    <row r="1707" spans="1:5" x14ac:dyDescent="0.25">
      <c r="A1707" s="68">
        <v>45631</v>
      </c>
      <c r="B1707" s="1">
        <v>362.4</v>
      </c>
      <c r="C1707" s="1">
        <v>351.3</v>
      </c>
      <c r="D1707" s="1">
        <v>11</v>
      </c>
      <c r="E1707" s="1" t="str">
        <f t="shared" si="26"/>
        <v>2024/2025</v>
      </c>
    </row>
    <row r="1708" spans="1:5" x14ac:dyDescent="0.25">
      <c r="A1708" s="68">
        <v>45632</v>
      </c>
      <c r="B1708" s="1">
        <v>361.1</v>
      </c>
      <c r="C1708" s="1">
        <v>335.5</v>
      </c>
      <c r="D1708" s="1">
        <v>25.5</v>
      </c>
      <c r="E1708" s="1" t="str">
        <f t="shared" si="26"/>
        <v>2024/2025</v>
      </c>
    </row>
    <row r="1709" spans="1:5" x14ac:dyDescent="0.25">
      <c r="A1709" s="68">
        <v>45633</v>
      </c>
      <c r="B1709" s="1">
        <v>361.8</v>
      </c>
      <c r="C1709" s="1">
        <v>344.6</v>
      </c>
      <c r="D1709" s="1">
        <v>17.100000000000001</v>
      </c>
      <c r="E1709" s="1" t="str">
        <f t="shared" si="26"/>
        <v>2024/2025</v>
      </c>
    </row>
    <row r="1710" spans="1:5" x14ac:dyDescent="0.25">
      <c r="A1710" s="68">
        <v>45634</v>
      </c>
      <c r="B1710" s="1">
        <v>361.6</v>
      </c>
      <c r="C1710" s="1">
        <v>345.1</v>
      </c>
      <c r="D1710" s="1">
        <v>16.5</v>
      </c>
      <c r="E1710" s="1" t="str">
        <f t="shared" si="26"/>
        <v>2024/2025</v>
      </c>
    </row>
    <row r="1711" spans="1:5" x14ac:dyDescent="0.25">
      <c r="A1711" s="68">
        <v>45635</v>
      </c>
      <c r="B1711" s="1">
        <v>361.7</v>
      </c>
      <c r="C1711" s="1">
        <v>340.2</v>
      </c>
      <c r="D1711" s="1">
        <v>21.5</v>
      </c>
      <c r="E1711" s="1" t="str">
        <f t="shared" si="26"/>
        <v>2024/2025</v>
      </c>
    </row>
    <row r="1712" spans="1:5" x14ac:dyDescent="0.25">
      <c r="A1712" s="68">
        <v>45636</v>
      </c>
      <c r="B1712" s="1">
        <v>364.9</v>
      </c>
      <c r="C1712" s="1">
        <v>349.6</v>
      </c>
      <c r="D1712" s="1">
        <v>15.3</v>
      </c>
      <c r="E1712" s="1" t="str">
        <f t="shared" si="26"/>
        <v>2024/2025</v>
      </c>
    </row>
    <row r="1713" spans="1:5" x14ac:dyDescent="0.25">
      <c r="A1713" s="68">
        <v>45637</v>
      </c>
      <c r="B1713" s="1">
        <v>363.8</v>
      </c>
      <c r="C1713" s="1">
        <v>346.6</v>
      </c>
      <c r="D1713" s="1">
        <v>17.2</v>
      </c>
      <c r="E1713" s="1" t="str">
        <f t="shared" si="26"/>
        <v>2024/2025</v>
      </c>
    </row>
    <row r="1714" spans="1:5" x14ac:dyDescent="0.25">
      <c r="A1714" s="68">
        <v>45638</v>
      </c>
      <c r="B1714" s="1">
        <v>363.7</v>
      </c>
      <c r="C1714" s="1">
        <v>346.7</v>
      </c>
      <c r="D1714" s="1">
        <v>17</v>
      </c>
      <c r="E1714" s="1" t="str">
        <f t="shared" si="26"/>
        <v>2024/2025</v>
      </c>
    </row>
    <row r="1715" spans="1:5" x14ac:dyDescent="0.25">
      <c r="A1715" s="68">
        <v>45639</v>
      </c>
      <c r="B1715" s="1">
        <v>365.9</v>
      </c>
      <c r="C1715" s="1">
        <v>341.7</v>
      </c>
      <c r="D1715" s="1">
        <v>24.3</v>
      </c>
      <c r="E1715" s="1" t="str">
        <f t="shared" si="26"/>
        <v>2024/2025</v>
      </c>
    </row>
    <row r="1716" spans="1:5" x14ac:dyDescent="0.25">
      <c r="A1716" s="68">
        <v>45640</v>
      </c>
      <c r="B1716" s="1">
        <v>368.7</v>
      </c>
      <c r="C1716" s="1">
        <v>355.3</v>
      </c>
      <c r="D1716" s="1">
        <v>13.5</v>
      </c>
      <c r="E1716" s="1" t="str">
        <f t="shared" si="26"/>
        <v>2024/2025</v>
      </c>
    </row>
    <row r="1717" spans="1:5" x14ac:dyDescent="0.25">
      <c r="A1717" s="68">
        <v>45641</v>
      </c>
      <c r="B1717" s="1">
        <v>360.6</v>
      </c>
      <c r="C1717" s="1">
        <v>354.1</v>
      </c>
      <c r="D1717" s="1">
        <v>6.6</v>
      </c>
      <c r="E1717" s="1" t="str">
        <f t="shared" si="26"/>
        <v>2024/2025</v>
      </c>
    </row>
    <row r="1718" spans="1:5" x14ac:dyDescent="0.25">
      <c r="A1718" s="68">
        <v>45642</v>
      </c>
      <c r="B1718" s="1">
        <v>363.6</v>
      </c>
      <c r="C1718" s="1">
        <v>354.7</v>
      </c>
      <c r="D1718" s="1">
        <v>8.9</v>
      </c>
      <c r="E1718" s="1" t="str">
        <f t="shared" si="26"/>
        <v>2024/2025</v>
      </c>
    </row>
    <row r="1719" spans="1:5" x14ac:dyDescent="0.25">
      <c r="A1719" s="68">
        <v>45643</v>
      </c>
      <c r="B1719" s="1">
        <v>365.9</v>
      </c>
      <c r="C1719" s="1">
        <v>345.2</v>
      </c>
      <c r="D1719" s="1">
        <v>20.7</v>
      </c>
      <c r="E1719" s="1" t="str">
        <f t="shared" si="26"/>
        <v>2024/2025</v>
      </c>
    </row>
    <row r="1720" spans="1:5" x14ac:dyDescent="0.25">
      <c r="A1720" s="68">
        <v>45644</v>
      </c>
      <c r="B1720" s="1">
        <v>361.3</v>
      </c>
      <c r="C1720" s="1">
        <v>352.8</v>
      </c>
      <c r="D1720" s="1">
        <v>8.5</v>
      </c>
      <c r="E1720" s="1" t="str">
        <f t="shared" si="26"/>
        <v>2024/2025</v>
      </c>
    </row>
    <row r="1721" spans="1:5" x14ac:dyDescent="0.25">
      <c r="A1721" s="68">
        <v>45645</v>
      </c>
      <c r="B1721" s="1">
        <v>359.8</v>
      </c>
      <c r="C1721" s="1">
        <v>347.6</v>
      </c>
      <c r="D1721" s="1">
        <v>12.1</v>
      </c>
      <c r="E1721" s="1" t="str">
        <f t="shared" si="26"/>
        <v>2024/2025</v>
      </c>
    </row>
    <row r="1722" spans="1:5" x14ac:dyDescent="0.25">
      <c r="A1722" s="68">
        <v>45646</v>
      </c>
      <c r="B1722" s="1">
        <v>358.3</v>
      </c>
      <c r="C1722" s="1">
        <v>334.9</v>
      </c>
      <c r="D1722" s="1">
        <v>23.4</v>
      </c>
      <c r="E1722" s="1" t="str">
        <f t="shared" si="26"/>
        <v>2024/2025</v>
      </c>
    </row>
    <row r="1723" spans="1:5" x14ac:dyDescent="0.25">
      <c r="A1723" s="68">
        <v>45647</v>
      </c>
      <c r="B1723" s="1">
        <v>358.9</v>
      </c>
      <c r="C1723" s="1">
        <v>349.9</v>
      </c>
      <c r="D1723" s="1">
        <v>8.9</v>
      </c>
      <c r="E1723" s="1" t="str">
        <f t="shared" si="26"/>
        <v>2024/2025</v>
      </c>
    </row>
    <row r="1724" spans="1:5" x14ac:dyDescent="0.25">
      <c r="A1724" s="68">
        <v>45648</v>
      </c>
      <c r="B1724" s="1">
        <v>358.3</v>
      </c>
      <c r="C1724" s="1">
        <v>343</v>
      </c>
      <c r="D1724" s="1">
        <v>15.2</v>
      </c>
      <c r="E1724" s="1" t="str">
        <f t="shared" si="26"/>
        <v>2024/2025</v>
      </c>
    </row>
    <row r="1725" spans="1:5" x14ac:dyDescent="0.25">
      <c r="A1725" s="68">
        <v>45649</v>
      </c>
      <c r="B1725" s="1">
        <v>357.7</v>
      </c>
      <c r="C1725" s="1">
        <v>333.9</v>
      </c>
      <c r="D1725" s="1">
        <v>23.8</v>
      </c>
      <c r="E1725" s="1" t="str">
        <f t="shared" si="26"/>
        <v>2024/2025</v>
      </c>
    </row>
    <row r="1726" spans="1:5" x14ac:dyDescent="0.25">
      <c r="A1726" s="68">
        <v>45650</v>
      </c>
      <c r="B1726" s="1">
        <v>359</v>
      </c>
      <c r="C1726" s="1">
        <v>346.8</v>
      </c>
      <c r="D1726" s="1">
        <v>12.2</v>
      </c>
      <c r="E1726" s="1" t="str">
        <f t="shared" si="26"/>
        <v>2024/2025</v>
      </c>
    </row>
    <row r="1727" spans="1:5" x14ac:dyDescent="0.25">
      <c r="A1727" s="68">
        <v>45651</v>
      </c>
      <c r="B1727" s="1">
        <v>359</v>
      </c>
      <c r="C1727" s="1">
        <v>346.4</v>
      </c>
      <c r="D1727" s="1">
        <v>12.6</v>
      </c>
      <c r="E1727" s="1" t="str">
        <f t="shared" si="26"/>
        <v>2024/2025</v>
      </c>
    </row>
    <row r="1728" spans="1:5" x14ac:dyDescent="0.25">
      <c r="A1728" s="68">
        <v>45652</v>
      </c>
      <c r="B1728" s="1">
        <v>361.5</v>
      </c>
      <c r="C1728" s="1">
        <v>343.5</v>
      </c>
      <c r="D1728" s="1">
        <v>18</v>
      </c>
      <c r="E1728" s="1" t="str">
        <f t="shared" si="26"/>
        <v>2024/2025</v>
      </c>
    </row>
    <row r="1729" spans="1:5" x14ac:dyDescent="0.25">
      <c r="A1729" s="68">
        <v>45653</v>
      </c>
      <c r="B1729" s="1">
        <v>359.8</v>
      </c>
      <c r="C1729" s="1">
        <v>335.9</v>
      </c>
      <c r="D1729" s="1">
        <v>23.9</v>
      </c>
      <c r="E1729" s="1" t="str">
        <f t="shared" si="26"/>
        <v>2024/2025</v>
      </c>
    </row>
    <row r="1730" spans="1:5" x14ac:dyDescent="0.25">
      <c r="A1730" s="68">
        <v>45654</v>
      </c>
      <c r="B1730" s="1">
        <v>361.9</v>
      </c>
      <c r="C1730" s="1">
        <v>340.4</v>
      </c>
      <c r="D1730" s="1">
        <v>21.5</v>
      </c>
      <c r="E1730" s="1" t="str">
        <f t="shared" si="26"/>
        <v>2024/2025</v>
      </c>
    </row>
    <row r="1731" spans="1:5" x14ac:dyDescent="0.25">
      <c r="A1731" s="68">
        <v>45655</v>
      </c>
      <c r="B1731" s="1">
        <v>357.5</v>
      </c>
      <c r="C1731" s="1">
        <v>342.7</v>
      </c>
      <c r="D1731" s="1">
        <v>14.8</v>
      </c>
      <c r="E1731" s="1" t="str">
        <f t="shared" ref="E1731:E1794" si="27">IF(MONTH(A1731)&gt;=10, YEAR(A1731)&amp;"/"&amp;YEAR(A1731)+1, YEAR(A1731)-1&amp;"/"&amp;YEAR(A1731))</f>
        <v>2024/2025</v>
      </c>
    </row>
    <row r="1732" spans="1:5" x14ac:dyDescent="0.25">
      <c r="A1732" s="68">
        <v>45656</v>
      </c>
      <c r="B1732" s="1">
        <v>360.2</v>
      </c>
      <c r="C1732" s="1">
        <v>351</v>
      </c>
      <c r="D1732" s="1">
        <v>9.1999999999999993</v>
      </c>
      <c r="E1732" s="1" t="str">
        <f t="shared" si="27"/>
        <v>2024/2025</v>
      </c>
    </row>
    <row r="1733" spans="1:5" x14ac:dyDescent="0.25">
      <c r="A1733" s="68">
        <v>45657</v>
      </c>
      <c r="B1733" s="1">
        <v>361.5</v>
      </c>
      <c r="C1733" s="1">
        <v>343</v>
      </c>
      <c r="D1733" s="1">
        <v>18.5</v>
      </c>
      <c r="E1733" s="1" t="str">
        <f t="shared" si="27"/>
        <v>2024/2025</v>
      </c>
    </row>
    <row r="1734" spans="1:5" x14ac:dyDescent="0.25">
      <c r="A1734" s="68">
        <v>45658</v>
      </c>
      <c r="B1734" s="1">
        <v>361.4</v>
      </c>
      <c r="C1734" s="1">
        <v>352.4</v>
      </c>
      <c r="D1734" s="1">
        <v>9</v>
      </c>
      <c r="E1734" s="1" t="str">
        <f t="shared" si="27"/>
        <v>2024/2025</v>
      </c>
    </row>
    <row r="1735" spans="1:5" x14ac:dyDescent="0.25">
      <c r="A1735" s="68">
        <v>45659</v>
      </c>
      <c r="B1735" s="1">
        <v>363.7</v>
      </c>
      <c r="C1735" s="1">
        <v>331.9</v>
      </c>
      <c r="D1735" s="1">
        <v>31.8</v>
      </c>
      <c r="E1735" s="1" t="str">
        <f t="shared" si="27"/>
        <v>2024/2025</v>
      </c>
    </row>
    <row r="1736" spans="1:5" x14ac:dyDescent="0.25">
      <c r="A1736" s="68">
        <v>45660</v>
      </c>
      <c r="B1736" s="1">
        <v>362.5</v>
      </c>
      <c r="C1736" s="1">
        <v>335.6</v>
      </c>
      <c r="D1736" s="1">
        <v>26.9</v>
      </c>
      <c r="E1736" s="1" t="str">
        <f t="shared" si="27"/>
        <v>2024/2025</v>
      </c>
    </row>
    <row r="1737" spans="1:5" x14ac:dyDescent="0.25">
      <c r="A1737" s="68">
        <v>45661</v>
      </c>
      <c r="B1737" s="1">
        <v>360.7</v>
      </c>
      <c r="C1737" s="1">
        <v>333.8</v>
      </c>
      <c r="D1737" s="1">
        <v>26.9</v>
      </c>
      <c r="E1737" s="1" t="str">
        <f t="shared" si="27"/>
        <v>2024/2025</v>
      </c>
    </row>
    <row r="1738" spans="1:5" x14ac:dyDescent="0.25">
      <c r="A1738" s="68">
        <v>45662</v>
      </c>
      <c r="B1738" s="1">
        <v>365.2</v>
      </c>
      <c r="C1738" s="1">
        <v>339.6</v>
      </c>
      <c r="D1738" s="1">
        <v>25.6</v>
      </c>
      <c r="E1738" s="1" t="str">
        <f t="shared" si="27"/>
        <v>2024/2025</v>
      </c>
    </row>
    <row r="1739" spans="1:5" x14ac:dyDescent="0.25">
      <c r="A1739" s="68">
        <v>45663</v>
      </c>
      <c r="B1739" s="1">
        <v>364.8</v>
      </c>
      <c r="C1739" s="1">
        <v>345.9</v>
      </c>
      <c r="D1739" s="1">
        <v>18.899999999999999</v>
      </c>
      <c r="E1739" s="1" t="str">
        <f t="shared" si="27"/>
        <v>2024/2025</v>
      </c>
    </row>
    <row r="1740" spans="1:5" x14ac:dyDescent="0.25">
      <c r="A1740" s="68">
        <v>45664</v>
      </c>
      <c r="B1740" s="1">
        <v>364</v>
      </c>
      <c r="C1740" s="1">
        <v>339.5</v>
      </c>
      <c r="D1740" s="1">
        <v>24.5</v>
      </c>
      <c r="E1740" s="1" t="str">
        <f t="shared" si="27"/>
        <v>2024/2025</v>
      </c>
    </row>
    <row r="1741" spans="1:5" x14ac:dyDescent="0.25">
      <c r="A1741" s="68">
        <v>45665</v>
      </c>
      <c r="B1741" s="1">
        <v>362.1</v>
      </c>
      <c r="C1741" s="1">
        <v>327.39999999999998</v>
      </c>
      <c r="D1741" s="1">
        <v>34.700000000000003</v>
      </c>
      <c r="E1741" s="1" t="str">
        <f t="shared" si="27"/>
        <v>2024/2025</v>
      </c>
    </row>
    <row r="1742" spans="1:5" x14ac:dyDescent="0.25">
      <c r="A1742" s="68">
        <v>45666</v>
      </c>
      <c r="B1742" s="1">
        <v>361.5</v>
      </c>
      <c r="C1742" s="1">
        <v>347.5</v>
      </c>
      <c r="D1742" s="1">
        <v>14.1</v>
      </c>
      <c r="E1742" s="1" t="str">
        <f t="shared" si="27"/>
        <v>2024/2025</v>
      </c>
    </row>
    <row r="1743" spans="1:5" x14ac:dyDescent="0.25">
      <c r="A1743" s="68">
        <v>45667</v>
      </c>
      <c r="B1743" s="1">
        <v>362.8</v>
      </c>
      <c r="C1743" s="1">
        <v>345.1</v>
      </c>
      <c r="D1743" s="1">
        <v>17.7</v>
      </c>
      <c r="E1743" s="1" t="str">
        <f t="shared" si="27"/>
        <v>2024/2025</v>
      </c>
    </row>
    <row r="1744" spans="1:5" x14ac:dyDescent="0.25">
      <c r="A1744" s="68">
        <v>45668</v>
      </c>
      <c r="B1744" s="1">
        <v>364.2</v>
      </c>
      <c r="C1744" s="1">
        <v>340.2</v>
      </c>
      <c r="D1744" s="1">
        <v>24</v>
      </c>
      <c r="E1744" s="1" t="str">
        <f t="shared" si="27"/>
        <v>2024/2025</v>
      </c>
    </row>
    <row r="1745" spans="1:5" x14ac:dyDescent="0.25">
      <c r="A1745" s="68">
        <v>45669</v>
      </c>
      <c r="B1745" s="1">
        <v>363.2</v>
      </c>
      <c r="C1745" s="1">
        <v>336.4</v>
      </c>
      <c r="D1745" s="1">
        <v>26.8</v>
      </c>
      <c r="E1745" s="1" t="str">
        <f t="shared" si="27"/>
        <v>2024/2025</v>
      </c>
    </row>
    <row r="1746" spans="1:5" x14ac:dyDescent="0.25">
      <c r="A1746" s="68">
        <v>45670</v>
      </c>
      <c r="B1746" s="1">
        <v>361.5</v>
      </c>
      <c r="C1746" s="1">
        <v>331.8</v>
      </c>
      <c r="D1746" s="1">
        <v>29.7</v>
      </c>
      <c r="E1746" s="1" t="str">
        <f t="shared" si="27"/>
        <v>2024/2025</v>
      </c>
    </row>
    <row r="1747" spans="1:5" x14ac:dyDescent="0.25">
      <c r="A1747" s="68">
        <v>45671</v>
      </c>
      <c r="B1747" s="1">
        <v>359.8</v>
      </c>
      <c r="C1747" s="1">
        <v>338.5</v>
      </c>
      <c r="D1747" s="1">
        <v>21.3</v>
      </c>
      <c r="E1747" s="1" t="str">
        <f t="shared" si="27"/>
        <v>2024/2025</v>
      </c>
    </row>
    <row r="1748" spans="1:5" x14ac:dyDescent="0.25">
      <c r="A1748" s="68">
        <v>45672</v>
      </c>
      <c r="B1748" s="1">
        <v>362.5</v>
      </c>
      <c r="C1748" s="1">
        <v>346.3</v>
      </c>
      <c r="D1748" s="1">
        <v>16.2</v>
      </c>
      <c r="E1748" s="1" t="str">
        <f t="shared" si="27"/>
        <v>2024/2025</v>
      </c>
    </row>
    <row r="1749" spans="1:5" x14ac:dyDescent="0.25">
      <c r="A1749" s="68">
        <v>45673</v>
      </c>
      <c r="B1749" s="1">
        <v>359.1</v>
      </c>
      <c r="C1749" s="1">
        <v>330.5</v>
      </c>
      <c r="D1749" s="1">
        <v>28.6</v>
      </c>
      <c r="E1749" s="1" t="str">
        <f t="shared" si="27"/>
        <v>2024/2025</v>
      </c>
    </row>
    <row r="1750" spans="1:5" x14ac:dyDescent="0.25">
      <c r="A1750" s="68">
        <v>45674</v>
      </c>
      <c r="B1750" s="1">
        <v>358.9</v>
      </c>
      <c r="C1750" s="1">
        <v>335.7</v>
      </c>
      <c r="D1750" s="1">
        <v>23.2</v>
      </c>
      <c r="E1750" s="1" t="str">
        <f t="shared" si="27"/>
        <v>2024/2025</v>
      </c>
    </row>
    <row r="1751" spans="1:5" x14ac:dyDescent="0.25">
      <c r="A1751" s="68">
        <v>45675</v>
      </c>
      <c r="B1751" s="1">
        <v>359.6</v>
      </c>
      <c r="C1751" s="1">
        <v>345.8</v>
      </c>
      <c r="D1751" s="1">
        <v>13.8</v>
      </c>
      <c r="E1751" s="1" t="str">
        <f t="shared" si="27"/>
        <v>2024/2025</v>
      </c>
    </row>
    <row r="1752" spans="1:5" x14ac:dyDescent="0.25">
      <c r="A1752" s="68">
        <v>45676</v>
      </c>
      <c r="B1752" s="1">
        <v>359.7</v>
      </c>
      <c r="C1752" s="1">
        <v>338</v>
      </c>
      <c r="D1752" s="1">
        <v>21.7</v>
      </c>
      <c r="E1752" s="1" t="str">
        <f t="shared" si="27"/>
        <v>2024/2025</v>
      </c>
    </row>
    <row r="1753" spans="1:5" x14ac:dyDescent="0.25">
      <c r="A1753" s="68">
        <v>45677</v>
      </c>
      <c r="B1753" s="1">
        <v>358.9</v>
      </c>
      <c r="C1753" s="1">
        <v>329.6</v>
      </c>
      <c r="D1753" s="1">
        <v>29.3</v>
      </c>
      <c r="E1753" s="1" t="str">
        <f t="shared" si="27"/>
        <v>2024/2025</v>
      </c>
    </row>
    <row r="1754" spans="1:5" x14ac:dyDescent="0.25">
      <c r="A1754" s="68">
        <v>45678</v>
      </c>
      <c r="B1754" s="1">
        <v>363.8</v>
      </c>
      <c r="C1754" s="1">
        <v>351.2</v>
      </c>
      <c r="D1754" s="1">
        <v>12.6</v>
      </c>
      <c r="E1754" s="1" t="str">
        <f t="shared" si="27"/>
        <v>2024/2025</v>
      </c>
    </row>
    <row r="1755" spans="1:5" x14ac:dyDescent="0.25">
      <c r="A1755" s="68">
        <v>45679</v>
      </c>
      <c r="B1755" s="1">
        <v>363.9</v>
      </c>
      <c r="C1755" s="1">
        <v>340.7</v>
      </c>
      <c r="D1755" s="1">
        <v>23.2</v>
      </c>
      <c r="E1755" s="1" t="str">
        <f t="shared" si="27"/>
        <v>2024/2025</v>
      </c>
    </row>
    <row r="1756" spans="1:5" x14ac:dyDescent="0.25">
      <c r="A1756" s="68">
        <v>45680</v>
      </c>
      <c r="B1756" s="1">
        <v>364.3</v>
      </c>
      <c r="C1756" s="1">
        <v>334.2</v>
      </c>
      <c r="D1756" s="1">
        <v>30</v>
      </c>
      <c r="E1756" s="1" t="str">
        <f t="shared" si="27"/>
        <v>2024/2025</v>
      </c>
    </row>
    <row r="1757" spans="1:5" x14ac:dyDescent="0.25">
      <c r="A1757" s="68">
        <v>45681</v>
      </c>
      <c r="B1757" s="1">
        <v>364</v>
      </c>
      <c r="C1757" s="1">
        <v>346</v>
      </c>
      <c r="D1757" s="1">
        <v>18</v>
      </c>
      <c r="E1757" s="1" t="str">
        <f t="shared" si="27"/>
        <v>2024/2025</v>
      </c>
    </row>
    <row r="1758" spans="1:5" x14ac:dyDescent="0.25">
      <c r="A1758" s="68">
        <v>45682</v>
      </c>
      <c r="B1758" s="1">
        <v>369.2</v>
      </c>
      <c r="C1758" s="1">
        <v>351</v>
      </c>
      <c r="D1758" s="1">
        <v>18.2</v>
      </c>
      <c r="E1758" s="1" t="str">
        <f t="shared" si="27"/>
        <v>2024/2025</v>
      </c>
    </row>
    <row r="1759" spans="1:5" x14ac:dyDescent="0.25">
      <c r="A1759" s="68">
        <v>45683</v>
      </c>
      <c r="B1759" s="1">
        <v>367.7</v>
      </c>
      <c r="C1759" s="1">
        <v>343.3</v>
      </c>
      <c r="D1759" s="1">
        <v>24.4</v>
      </c>
      <c r="E1759" s="1" t="str">
        <f t="shared" si="27"/>
        <v>2024/2025</v>
      </c>
    </row>
    <row r="1760" spans="1:5" x14ac:dyDescent="0.25">
      <c r="A1760" s="68">
        <v>45684</v>
      </c>
      <c r="B1760" s="1">
        <v>365.6</v>
      </c>
      <c r="C1760" s="1">
        <v>351.6</v>
      </c>
      <c r="D1760" s="1">
        <v>14</v>
      </c>
      <c r="E1760" s="1" t="str">
        <f t="shared" si="27"/>
        <v>2024/2025</v>
      </c>
    </row>
    <row r="1761" spans="1:5" x14ac:dyDescent="0.25">
      <c r="A1761" s="68">
        <v>45685</v>
      </c>
      <c r="B1761" s="1">
        <v>367.3</v>
      </c>
      <c r="C1761" s="1">
        <v>344.9</v>
      </c>
      <c r="D1761" s="1">
        <v>22.4</v>
      </c>
      <c r="E1761" s="1" t="str">
        <f t="shared" si="27"/>
        <v>2024/2025</v>
      </c>
    </row>
    <row r="1762" spans="1:5" x14ac:dyDescent="0.25">
      <c r="A1762" s="68">
        <v>45686</v>
      </c>
      <c r="B1762" s="1">
        <v>366.6</v>
      </c>
      <c r="C1762" s="1">
        <v>343.6</v>
      </c>
      <c r="D1762" s="1">
        <v>23.1</v>
      </c>
      <c r="E1762" s="1" t="str">
        <f t="shared" si="27"/>
        <v>2024/2025</v>
      </c>
    </row>
    <row r="1763" spans="1:5" x14ac:dyDescent="0.25">
      <c r="A1763" s="68">
        <v>45687</v>
      </c>
      <c r="B1763" s="1">
        <v>367.8</v>
      </c>
      <c r="C1763" s="1">
        <v>345</v>
      </c>
      <c r="D1763" s="1">
        <v>22.9</v>
      </c>
      <c r="E1763" s="1" t="str">
        <f t="shared" si="27"/>
        <v>2024/2025</v>
      </c>
    </row>
    <row r="1764" spans="1:5" x14ac:dyDescent="0.25">
      <c r="A1764" s="68">
        <v>45688</v>
      </c>
      <c r="B1764" s="1">
        <v>364.9</v>
      </c>
      <c r="C1764" s="1">
        <v>336.6</v>
      </c>
      <c r="D1764" s="1">
        <v>28.3</v>
      </c>
      <c r="E1764" s="1" t="str">
        <f t="shared" si="27"/>
        <v>2024/2025</v>
      </c>
    </row>
    <row r="1765" spans="1:5" x14ac:dyDescent="0.25">
      <c r="A1765" s="68">
        <v>45689</v>
      </c>
      <c r="B1765" s="1">
        <v>371.2</v>
      </c>
      <c r="C1765" s="1">
        <v>345.8</v>
      </c>
      <c r="D1765" s="1">
        <v>25.4</v>
      </c>
      <c r="E1765" s="1" t="str">
        <f t="shared" si="27"/>
        <v>2024/2025</v>
      </c>
    </row>
    <row r="1766" spans="1:5" x14ac:dyDescent="0.25">
      <c r="A1766" s="68">
        <v>45690</v>
      </c>
      <c r="B1766" s="1">
        <v>364.1</v>
      </c>
      <c r="C1766" s="1">
        <v>346.2</v>
      </c>
      <c r="D1766" s="1">
        <v>18</v>
      </c>
      <c r="E1766" s="1" t="str">
        <f t="shared" si="27"/>
        <v>2024/2025</v>
      </c>
    </row>
    <row r="1767" spans="1:5" x14ac:dyDescent="0.25">
      <c r="A1767" s="68">
        <v>45691</v>
      </c>
      <c r="B1767" s="1">
        <v>360.8</v>
      </c>
      <c r="C1767" s="1">
        <v>330</v>
      </c>
      <c r="D1767" s="1">
        <v>30.8</v>
      </c>
      <c r="E1767" s="1" t="str">
        <f t="shared" si="27"/>
        <v>2024/2025</v>
      </c>
    </row>
    <row r="1768" spans="1:5" x14ac:dyDescent="0.25">
      <c r="A1768" s="68">
        <v>45692</v>
      </c>
      <c r="B1768" s="1">
        <v>358.8</v>
      </c>
      <c r="C1768" s="1">
        <v>334.7</v>
      </c>
      <c r="D1768" s="1">
        <v>24.1</v>
      </c>
      <c r="E1768" s="1" t="str">
        <f t="shared" si="27"/>
        <v>2024/2025</v>
      </c>
    </row>
    <row r="1769" spans="1:5" x14ac:dyDescent="0.25">
      <c r="A1769" s="68">
        <v>45693</v>
      </c>
      <c r="B1769" s="1">
        <v>362.2</v>
      </c>
      <c r="C1769" s="1">
        <v>343.8</v>
      </c>
      <c r="D1769" s="1">
        <v>18.399999999999999</v>
      </c>
      <c r="E1769" s="1" t="str">
        <f t="shared" si="27"/>
        <v>2024/2025</v>
      </c>
    </row>
    <row r="1770" spans="1:5" x14ac:dyDescent="0.25">
      <c r="A1770" s="68">
        <v>45694</v>
      </c>
      <c r="B1770" s="1">
        <v>358.9</v>
      </c>
      <c r="C1770" s="1">
        <v>328.4</v>
      </c>
      <c r="D1770" s="1">
        <v>30.5</v>
      </c>
      <c r="E1770" s="1" t="str">
        <f t="shared" si="27"/>
        <v>2024/2025</v>
      </c>
    </row>
    <row r="1771" spans="1:5" x14ac:dyDescent="0.25">
      <c r="A1771" s="68">
        <v>45695</v>
      </c>
      <c r="B1771" s="1">
        <v>361</v>
      </c>
      <c r="C1771" s="1">
        <v>333.8</v>
      </c>
      <c r="D1771" s="1">
        <v>27.2</v>
      </c>
      <c r="E1771" s="1" t="str">
        <f t="shared" si="27"/>
        <v>2024/2025</v>
      </c>
    </row>
    <row r="1772" spans="1:5" x14ac:dyDescent="0.25">
      <c r="A1772" s="68">
        <v>45696</v>
      </c>
      <c r="B1772" s="1">
        <v>362.6</v>
      </c>
      <c r="C1772" s="1">
        <v>334.7</v>
      </c>
      <c r="D1772" s="1">
        <v>27.9</v>
      </c>
      <c r="E1772" s="1" t="str">
        <f t="shared" si="27"/>
        <v>2024/2025</v>
      </c>
    </row>
    <row r="1773" spans="1:5" x14ac:dyDescent="0.25">
      <c r="A1773" s="68">
        <v>45697</v>
      </c>
      <c r="B1773" s="1">
        <v>364.1</v>
      </c>
      <c r="C1773" s="1">
        <v>341</v>
      </c>
      <c r="D1773" s="1">
        <v>23.1</v>
      </c>
      <c r="E1773" s="1" t="str">
        <f t="shared" si="27"/>
        <v>2024/2025</v>
      </c>
    </row>
    <row r="1774" spans="1:5" x14ac:dyDescent="0.25">
      <c r="A1774" s="68">
        <v>45698</v>
      </c>
      <c r="B1774" s="1">
        <v>360.9</v>
      </c>
      <c r="C1774" s="1">
        <v>332.2</v>
      </c>
      <c r="D1774" s="1">
        <v>28.7</v>
      </c>
      <c r="E1774" s="1" t="str">
        <f t="shared" si="27"/>
        <v>2024/2025</v>
      </c>
    </row>
    <row r="1775" spans="1:5" x14ac:dyDescent="0.25">
      <c r="A1775" s="68">
        <v>45699</v>
      </c>
      <c r="B1775" s="1">
        <v>359.5</v>
      </c>
      <c r="C1775" s="1">
        <v>334.6</v>
      </c>
      <c r="D1775" s="1">
        <v>24.9</v>
      </c>
      <c r="E1775" s="1" t="str">
        <f t="shared" si="27"/>
        <v>2024/2025</v>
      </c>
    </row>
    <row r="1776" spans="1:5" x14ac:dyDescent="0.25">
      <c r="A1776" s="68">
        <v>45700</v>
      </c>
      <c r="B1776" s="1">
        <v>362.1</v>
      </c>
      <c r="C1776" s="1">
        <v>341</v>
      </c>
      <c r="D1776" s="1">
        <v>21.1</v>
      </c>
      <c r="E1776" s="1" t="str">
        <f t="shared" si="27"/>
        <v>2024/2025</v>
      </c>
    </row>
    <row r="1777" spans="1:5" x14ac:dyDescent="0.25">
      <c r="A1777" s="68">
        <v>45701</v>
      </c>
      <c r="B1777" s="1">
        <v>363.7</v>
      </c>
      <c r="C1777" s="1">
        <v>338.6</v>
      </c>
      <c r="D1777" s="1">
        <v>25.1</v>
      </c>
      <c r="E1777" s="1" t="str">
        <f t="shared" si="27"/>
        <v>2024/2025</v>
      </c>
    </row>
    <row r="1778" spans="1:5" x14ac:dyDescent="0.25">
      <c r="A1778" s="68">
        <v>45702</v>
      </c>
      <c r="B1778" s="1">
        <v>366.4</v>
      </c>
      <c r="C1778" s="1">
        <v>348</v>
      </c>
      <c r="D1778" s="1">
        <v>18.399999999999999</v>
      </c>
      <c r="E1778" s="1" t="str">
        <f t="shared" si="27"/>
        <v>2024/2025</v>
      </c>
    </row>
    <row r="1779" spans="1:5" x14ac:dyDescent="0.25">
      <c r="A1779" s="68">
        <v>45703</v>
      </c>
      <c r="B1779" s="1">
        <v>364.4</v>
      </c>
      <c r="C1779" s="1">
        <v>341.1</v>
      </c>
      <c r="D1779" s="1">
        <v>23.4</v>
      </c>
      <c r="E1779" s="1" t="str">
        <f t="shared" si="27"/>
        <v>2024/2025</v>
      </c>
    </row>
    <row r="1780" spans="1:5" x14ac:dyDescent="0.25">
      <c r="A1780" s="68">
        <v>45704</v>
      </c>
      <c r="B1780" s="1">
        <v>364.1</v>
      </c>
      <c r="C1780" s="1">
        <v>348.8</v>
      </c>
      <c r="D1780" s="1">
        <v>15.3</v>
      </c>
      <c r="E1780" s="1" t="str">
        <f t="shared" si="27"/>
        <v>2024/2025</v>
      </c>
    </row>
    <row r="1781" spans="1:5" x14ac:dyDescent="0.25">
      <c r="A1781" s="68">
        <v>45705</v>
      </c>
      <c r="B1781" s="1">
        <v>363.1</v>
      </c>
      <c r="C1781" s="1">
        <v>341.9</v>
      </c>
      <c r="D1781" s="1">
        <v>21.2</v>
      </c>
      <c r="E1781" s="1" t="str">
        <f t="shared" si="27"/>
        <v>2024/2025</v>
      </c>
    </row>
    <row r="1782" spans="1:5" x14ac:dyDescent="0.25">
      <c r="A1782" s="68">
        <v>45706</v>
      </c>
      <c r="B1782" s="1">
        <v>365.1</v>
      </c>
      <c r="C1782" s="1">
        <v>342.8</v>
      </c>
      <c r="D1782" s="1">
        <v>22.2</v>
      </c>
      <c r="E1782" s="1" t="str">
        <f t="shared" si="27"/>
        <v>2024/2025</v>
      </c>
    </row>
    <row r="1783" spans="1:5" x14ac:dyDescent="0.25">
      <c r="A1783" s="68">
        <v>45707</v>
      </c>
      <c r="B1783" s="1">
        <v>359.6</v>
      </c>
      <c r="C1783" s="1">
        <v>327.9</v>
      </c>
      <c r="D1783" s="1">
        <v>31.6</v>
      </c>
      <c r="E1783" s="1" t="str">
        <f t="shared" si="27"/>
        <v>2024/2025</v>
      </c>
    </row>
    <row r="1784" spans="1:5" x14ac:dyDescent="0.25">
      <c r="A1784" s="68">
        <v>45708</v>
      </c>
      <c r="B1784" s="1">
        <v>352.1</v>
      </c>
      <c r="C1784" s="1">
        <v>343.4</v>
      </c>
      <c r="D1784" s="1">
        <v>8.6</v>
      </c>
      <c r="E1784" s="1" t="str">
        <f t="shared" si="27"/>
        <v>2024/2025</v>
      </c>
    </row>
    <row r="1785" spans="1:5" x14ac:dyDescent="0.25">
      <c r="A1785" s="68">
        <v>45709</v>
      </c>
      <c r="B1785" s="1">
        <v>354.5</v>
      </c>
      <c r="C1785" s="1">
        <v>341.7</v>
      </c>
      <c r="D1785" s="1">
        <v>12.8</v>
      </c>
      <c r="E1785" s="1" t="str">
        <f t="shared" si="27"/>
        <v>2024/2025</v>
      </c>
    </row>
    <row r="1786" spans="1:5" x14ac:dyDescent="0.25">
      <c r="A1786" s="68">
        <v>45710</v>
      </c>
      <c r="B1786" s="1">
        <v>354.7</v>
      </c>
      <c r="C1786" s="1">
        <v>345.2</v>
      </c>
      <c r="D1786" s="1">
        <v>9.5</v>
      </c>
      <c r="E1786" s="1" t="str">
        <f t="shared" si="27"/>
        <v>2024/2025</v>
      </c>
    </row>
    <row r="1787" spans="1:5" x14ac:dyDescent="0.25">
      <c r="A1787" s="68">
        <v>45711</v>
      </c>
      <c r="B1787" s="1">
        <v>357.1</v>
      </c>
      <c r="C1787" s="1">
        <v>337.6</v>
      </c>
      <c r="D1787" s="1">
        <v>19.600000000000001</v>
      </c>
      <c r="E1787" s="1" t="str">
        <f t="shared" si="27"/>
        <v>2024/2025</v>
      </c>
    </row>
    <row r="1788" spans="1:5" x14ac:dyDescent="0.25">
      <c r="A1788" s="68">
        <v>45712</v>
      </c>
      <c r="B1788" s="1">
        <v>354.2</v>
      </c>
      <c r="C1788" s="1">
        <v>349.1</v>
      </c>
      <c r="D1788" s="1">
        <v>5.0999999999999996</v>
      </c>
      <c r="E1788" s="1" t="str">
        <f t="shared" si="27"/>
        <v>2024/2025</v>
      </c>
    </row>
    <row r="1789" spans="1:5" x14ac:dyDescent="0.25">
      <c r="A1789" s="68">
        <v>45713</v>
      </c>
      <c r="B1789" s="1">
        <v>355.6</v>
      </c>
      <c r="C1789" s="1">
        <v>344.5</v>
      </c>
      <c r="D1789" s="1">
        <v>11.1</v>
      </c>
      <c r="E1789" s="1" t="str">
        <f t="shared" si="27"/>
        <v>2024/2025</v>
      </c>
    </row>
    <row r="1790" spans="1:5" x14ac:dyDescent="0.25">
      <c r="A1790" s="68">
        <v>45714</v>
      </c>
      <c r="B1790" s="1">
        <v>359.1</v>
      </c>
      <c r="C1790" s="1">
        <v>343.9</v>
      </c>
      <c r="D1790" s="1">
        <v>15.2</v>
      </c>
      <c r="E1790" s="1" t="str">
        <f t="shared" si="27"/>
        <v>2024/2025</v>
      </c>
    </row>
    <row r="1791" spans="1:5" x14ac:dyDescent="0.25">
      <c r="A1791" s="68">
        <v>45715</v>
      </c>
      <c r="B1791" s="1">
        <v>360</v>
      </c>
      <c r="C1791" s="1">
        <v>346.2</v>
      </c>
      <c r="D1791" s="1">
        <v>13.8</v>
      </c>
      <c r="E1791" s="1" t="str">
        <f t="shared" si="27"/>
        <v>2024/2025</v>
      </c>
    </row>
    <row r="1792" spans="1:5" x14ac:dyDescent="0.25">
      <c r="A1792" s="68">
        <v>45716</v>
      </c>
      <c r="B1792" s="1">
        <v>357.3</v>
      </c>
      <c r="C1792" s="1">
        <v>336.7</v>
      </c>
      <c r="D1792" s="1">
        <v>20.6</v>
      </c>
      <c r="E1792" s="1" t="str">
        <f t="shared" si="27"/>
        <v>2024/2025</v>
      </c>
    </row>
    <row r="1793" spans="1:5" x14ac:dyDescent="0.25">
      <c r="A1793" s="68">
        <v>45717</v>
      </c>
      <c r="B1793" s="1">
        <v>355.4</v>
      </c>
      <c r="C1793" s="1">
        <v>344.7</v>
      </c>
      <c r="D1793" s="1">
        <v>10.7</v>
      </c>
      <c r="E1793" s="1" t="str">
        <f t="shared" si="27"/>
        <v>2024/2025</v>
      </c>
    </row>
    <row r="1794" spans="1:5" x14ac:dyDescent="0.25">
      <c r="A1794" s="68">
        <v>45718</v>
      </c>
      <c r="B1794" s="1">
        <v>355</v>
      </c>
      <c r="C1794" s="1">
        <v>344.7</v>
      </c>
      <c r="D1794" s="1">
        <v>10.3</v>
      </c>
      <c r="E1794" s="1" t="str">
        <f t="shared" si="27"/>
        <v>2024/2025</v>
      </c>
    </row>
    <row r="1795" spans="1:5" x14ac:dyDescent="0.25">
      <c r="A1795" s="68">
        <v>45719</v>
      </c>
      <c r="B1795" s="1">
        <v>355.3</v>
      </c>
      <c r="C1795" s="1">
        <v>345</v>
      </c>
      <c r="D1795" s="1">
        <v>10.199999999999999</v>
      </c>
      <c r="E1795" s="1" t="str">
        <f t="shared" ref="E1795:E1823" si="28">IF(MONTH(A1795)&gt;=10, YEAR(A1795)&amp;"/"&amp;YEAR(A1795)+1, YEAR(A1795)-1&amp;"/"&amp;YEAR(A1795))</f>
        <v>2024/2025</v>
      </c>
    </row>
    <row r="1796" spans="1:5" x14ac:dyDescent="0.25">
      <c r="A1796" s="68">
        <v>45720</v>
      </c>
      <c r="B1796" s="1">
        <v>356.4</v>
      </c>
      <c r="C1796" s="1">
        <v>344</v>
      </c>
      <c r="D1796" s="1">
        <v>12.4</v>
      </c>
      <c r="E1796" s="1" t="str">
        <f t="shared" si="28"/>
        <v>2024/2025</v>
      </c>
    </row>
    <row r="1797" spans="1:5" x14ac:dyDescent="0.25">
      <c r="A1797" s="68">
        <v>45721</v>
      </c>
      <c r="B1797" s="1">
        <v>356.5</v>
      </c>
      <c r="C1797" s="1">
        <v>349.4</v>
      </c>
      <c r="D1797" s="1">
        <v>7.1</v>
      </c>
      <c r="E1797" s="1" t="str">
        <f t="shared" si="28"/>
        <v>2024/2025</v>
      </c>
    </row>
    <row r="1798" spans="1:5" x14ac:dyDescent="0.25">
      <c r="A1798" s="68">
        <v>45722</v>
      </c>
      <c r="B1798" s="1">
        <v>357.3</v>
      </c>
      <c r="C1798" s="1">
        <v>340.7</v>
      </c>
      <c r="D1798" s="1">
        <v>16.5</v>
      </c>
      <c r="E1798" s="1" t="str">
        <f t="shared" si="28"/>
        <v>2024/2025</v>
      </c>
    </row>
    <row r="1799" spans="1:5" x14ac:dyDescent="0.25">
      <c r="A1799" s="68">
        <v>45723</v>
      </c>
      <c r="B1799" s="1">
        <v>362.2</v>
      </c>
      <c r="C1799" s="1">
        <v>344.1</v>
      </c>
      <c r="D1799" s="1">
        <v>18.100000000000001</v>
      </c>
      <c r="E1799" s="1" t="str">
        <f t="shared" si="28"/>
        <v>2024/2025</v>
      </c>
    </row>
    <row r="1800" spans="1:5" x14ac:dyDescent="0.25">
      <c r="A1800" s="68">
        <v>45724</v>
      </c>
      <c r="B1800" s="1">
        <v>363.6</v>
      </c>
      <c r="C1800" s="1">
        <v>356.6</v>
      </c>
      <c r="D1800" s="1">
        <v>7</v>
      </c>
      <c r="E1800" s="1" t="str">
        <f t="shared" si="28"/>
        <v>2024/2025</v>
      </c>
    </row>
    <row r="1801" spans="1:5" x14ac:dyDescent="0.25">
      <c r="A1801" s="68">
        <v>45725</v>
      </c>
      <c r="B1801" s="1">
        <v>363.1</v>
      </c>
      <c r="C1801" s="1">
        <v>353.2</v>
      </c>
      <c r="D1801" s="1">
        <v>9.8000000000000007</v>
      </c>
      <c r="E1801" s="1" t="str">
        <f t="shared" si="28"/>
        <v>2024/2025</v>
      </c>
    </row>
    <row r="1802" spans="1:5" x14ac:dyDescent="0.25">
      <c r="A1802" s="68">
        <v>45726</v>
      </c>
      <c r="B1802" s="1">
        <v>356.9</v>
      </c>
      <c r="C1802" s="1">
        <v>344.5</v>
      </c>
      <c r="D1802" s="1">
        <v>12.3</v>
      </c>
      <c r="E1802" s="1" t="str">
        <f t="shared" si="28"/>
        <v>2024/2025</v>
      </c>
    </row>
    <row r="1803" spans="1:5" x14ac:dyDescent="0.25">
      <c r="A1803" s="68">
        <v>45727</v>
      </c>
      <c r="B1803" s="1">
        <v>356.3</v>
      </c>
      <c r="C1803" s="1">
        <v>339.8</v>
      </c>
      <c r="D1803" s="1">
        <v>16.5</v>
      </c>
      <c r="E1803" s="1" t="str">
        <f t="shared" si="28"/>
        <v>2024/2025</v>
      </c>
    </row>
    <row r="1804" spans="1:5" x14ac:dyDescent="0.25">
      <c r="A1804" s="68">
        <v>45728</v>
      </c>
      <c r="B1804" s="1">
        <v>353.4</v>
      </c>
      <c r="C1804" s="1">
        <v>339.5</v>
      </c>
      <c r="D1804" s="1">
        <v>13.9</v>
      </c>
      <c r="E1804" s="1" t="str">
        <f t="shared" si="28"/>
        <v>2024/2025</v>
      </c>
    </row>
    <row r="1805" spans="1:5" x14ac:dyDescent="0.25">
      <c r="A1805" s="68">
        <v>45729</v>
      </c>
      <c r="B1805" s="1">
        <v>358.1</v>
      </c>
      <c r="C1805" s="1">
        <v>346.6</v>
      </c>
      <c r="D1805" s="1">
        <v>11.5</v>
      </c>
      <c r="E1805" s="1" t="str">
        <f t="shared" si="28"/>
        <v>2024/2025</v>
      </c>
    </row>
    <row r="1806" spans="1:5" x14ac:dyDescent="0.25">
      <c r="A1806" s="68">
        <v>45730</v>
      </c>
      <c r="B1806" s="1">
        <v>360.3</v>
      </c>
      <c r="C1806" s="1">
        <v>345.8</v>
      </c>
      <c r="D1806" s="1">
        <v>14.5</v>
      </c>
      <c r="E1806" s="1" t="str">
        <f t="shared" si="28"/>
        <v>2024/2025</v>
      </c>
    </row>
    <row r="1807" spans="1:5" x14ac:dyDescent="0.25">
      <c r="A1807" s="68">
        <v>45731</v>
      </c>
      <c r="B1807" s="1">
        <v>359.3</v>
      </c>
      <c r="C1807" s="1">
        <v>347.1</v>
      </c>
      <c r="D1807" s="1">
        <v>12.2</v>
      </c>
      <c r="E1807" s="1" t="str">
        <f t="shared" si="28"/>
        <v>2024/2025</v>
      </c>
    </row>
    <row r="1808" spans="1:5" x14ac:dyDescent="0.25">
      <c r="A1808" s="68">
        <v>45732</v>
      </c>
      <c r="B1808" s="1">
        <v>361.6</v>
      </c>
      <c r="C1808" s="1">
        <v>348.7</v>
      </c>
      <c r="D1808" s="1">
        <v>12.9</v>
      </c>
      <c r="E1808" s="1" t="str">
        <f t="shared" si="28"/>
        <v>2024/2025</v>
      </c>
    </row>
    <row r="1809" spans="1:5" x14ac:dyDescent="0.25">
      <c r="A1809" s="68">
        <v>45733</v>
      </c>
      <c r="B1809" s="1">
        <v>361.2</v>
      </c>
      <c r="C1809" s="1">
        <v>338.3</v>
      </c>
      <c r="D1809" s="1">
        <v>22.9</v>
      </c>
      <c r="E1809" s="1" t="str">
        <f t="shared" si="28"/>
        <v>2024/2025</v>
      </c>
    </row>
    <row r="1810" spans="1:5" x14ac:dyDescent="0.25">
      <c r="A1810" s="68">
        <v>45734</v>
      </c>
      <c r="B1810" s="1">
        <v>360.1</v>
      </c>
      <c r="C1810" s="1">
        <v>350.4</v>
      </c>
      <c r="D1810" s="1">
        <v>9.6999999999999993</v>
      </c>
      <c r="E1810" s="1" t="str">
        <f t="shared" si="28"/>
        <v>2024/2025</v>
      </c>
    </row>
    <row r="1811" spans="1:5" x14ac:dyDescent="0.25">
      <c r="A1811" s="68">
        <v>45735</v>
      </c>
      <c r="B1811" s="1">
        <v>360.6</v>
      </c>
      <c r="C1811" s="1">
        <v>342.8</v>
      </c>
      <c r="D1811" s="1">
        <v>17.899999999999999</v>
      </c>
      <c r="E1811" s="1" t="str">
        <f t="shared" si="28"/>
        <v>2024/2025</v>
      </c>
    </row>
    <row r="1812" spans="1:5" x14ac:dyDescent="0.25">
      <c r="A1812" s="68">
        <v>45736</v>
      </c>
      <c r="B1812" s="1">
        <v>355.1</v>
      </c>
      <c r="C1812" s="1">
        <v>344.7</v>
      </c>
      <c r="D1812" s="1">
        <v>10.4</v>
      </c>
      <c r="E1812" s="1" t="str">
        <f t="shared" si="28"/>
        <v>2024/2025</v>
      </c>
    </row>
    <row r="1813" spans="1:5" x14ac:dyDescent="0.25">
      <c r="A1813" s="68">
        <v>45737</v>
      </c>
      <c r="B1813" s="1">
        <v>355.5</v>
      </c>
      <c r="C1813" s="1">
        <v>339.6</v>
      </c>
      <c r="D1813" s="1">
        <v>15.9</v>
      </c>
      <c r="E1813" s="1" t="str">
        <f t="shared" si="28"/>
        <v>2024/2025</v>
      </c>
    </row>
    <row r="1814" spans="1:5" x14ac:dyDescent="0.25">
      <c r="A1814" s="68">
        <v>45738</v>
      </c>
      <c r="B1814" s="1">
        <v>352.5</v>
      </c>
      <c r="C1814" s="1">
        <v>342.9</v>
      </c>
      <c r="D1814" s="1">
        <v>9.5</v>
      </c>
      <c r="E1814" s="1" t="str">
        <f t="shared" si="28"/>
        <v>2024/2025</v>
      </c>
    </row>
    <row r="1815" spans="1:5" x14ac:dyDescent="0.25">
      <c r="A1815" s="68">
        <v>45739</v>
      </c>
      <c r="B1815" s="1">
        <v>358.3</v>
      </c>
      <c r="C1815" s="1">
        <v>348.6</v>
      </c>
      <c r="D1815" s="1">
        <v>9.6</v>
      </c>
      <c r="E1815" s="1" t="str">
        <f t="shared" si="28"/>
        <v>2024/2025</v>
      </c>
    </row>
    <row r="1816" spans="1:5" x14ac:dyDescent="0.25">
      <c r="A1816" s="68">
        <v>45740</v>
      </c>
      <c r="B1816" s="1">
        <v>355.1</v>
      </c>
      <c r="C1816" s="1">
        <v>345.2</v>
      </c>
      <c r="D1816" s="1">
        <v>9.9</v>
      </c>
      <c r="E1816" s="1" t="str">
        <f t="shared" si="28"/>
        <v>2024/2025</v>
      </c>
    </row>
    <row r="1817" spans="1:5" x14ac:dyDescent="0.25">
      <c r="A1817" s="68">
        <v>45741</v>
      </c>
      <c r="B1817" s="1">
        <v>357.9</v>
      </c>
      <c r="C1817" s="1">
        <v>352.6</v>
      </c>
      <c r="D1817" s="1">
        <v>5.2</v>
      </c>
      <c r="E1817" s="1" t="str">
        <f t="shared" si="28"/>
        <v>2024/2025</v>
      </c>
    </row>
    <row r="1818" spans="1:5" x14ac:dyDescent="0.25">
      <c r="A1818" s="68">
        <v>45742</v>
      </c>
      <c r="B1818" s="1">
        <v>359.3</v>
      </c>
      <c r="C1818" s="1">
        <v>351.4</v>
      </c>
      <c r="D1818" s="1">
        <v>7.9</v>
      </c>
      <c r="E1818" s="1" t="str">
        <f t="shared" si="28"/>
        <v>2024/2025</v>
      </c>
    </row>
    <row r="1819" spans="1:5" x14ac:dyDescent="0.25">
      <c r="A1819" s="68">
        <v>45743</v>
      </c>
      <c r="B1819" s="1">
        <v>357.2</v>
      </c>
      <c r="C1819" s="1">
        <v>351.1</v>
      </c>
      <c r="D1819" s="1">
        <v>6.2</v>
      </c>
      <c r="E1819" s="1" t="str">
        <f t="shared" si="28"/>
        <v>2024/2025</v>
      </c>
    </row>
    <row r="1820" spans="1:5" x14ac:dyDescent="0.25">
      <c r="A1820" s="68">
        <v>45744</v>
      </c>
      <c r="B1820" s="1">
        <v>354.9</v>
      </c>
      <c r="C1820" s="1">
        <v>345.9</v>
      </c>
      <c r="D1820" s="1">
        <v>9.1</v>
      </c>
      <c r="E1820" s="1" t="str">
        <f t="shared" si="28"/>
        <v>2024/2025</v>
      </c>
    </row>
    <row r="1821" spans="1:5" x14ac:dyDescent="0.25">
      <c r="A1821" s="68">
        <v>45745</v>
      </c>
      <c r="B1821" s="1">
        <v>357</v>
      </c>
      <c r="C1821" s="1">
        <v>343.6</v>
      </c>
      <c r="D1821" s="1">
        <v>13.4</v>
      </c>
      <c r="E1821" s="1" t="str">
        <f t="shared" si="28"/>
        <v>2024/2025</v>
      </c>
    </row>
    <row r="1822" spans="1:5" x14ac:dyDescent="0.25">
      <c r="A1822" s="68">
        <v>45746</v>
      </c>
      <c r="B1822" s="1">
        <v>354.3</v>
      </c>
      <c r="C1822" s="1">
        <v>348.5</v>
      </c>
      <c r="D1822" s="1">
        <v>5.8</v>
      </c>
      <c r="E1822" s="1" t="str">
        <f t="shared" si="28"/>
        <v>2024/2025</v>
      </c>
    </row>
    <row r="1823" spans="1:5" x14ac:dyDescent="0.25">
      <c r="A1823" s="68">
        <v>45747</v>
      </c>
      <c r="B1823" s="1">
        <v>356.1</v>
      </c>
      <c r="C1823" s="1">
        <v>346.9</v>
      </c>
      <c r="D1823" s="1">
        <v>9.1999999999999993</v>
      </c>
      <c r="E1823" s="1" t="str">
        <f t="shared" si="28"/>
        <v>2024/2025</v>
      </c>
    </row>
  </sheetData>
  <autoFilter ref="A2:D1823" xr:uid="{CDEA00B8-FB29-4C65-AE8D-A397F92CF525}"/>
  <pageMargins left="0.7" right="0.7" top="0.75" bottom="0.75" header="0.3" footer="0.3"/>
  <drawing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20415-5CD5-4AB0-9B02-E145FEC3BC47}">
  <dimension ref="A1:J189"/>
  <sheetViews>
    <sheetView workbookViewId="0"/>
  </sheetViews>
  <sheetFormatPr defaultRowHeight="15" x14ac:dyDescent="0.25"/>
  <sheetData>
    <row r="1" spans="1:10" x14ac:dyDescent="0.25">
      <c r="A1" t="str">
        <f>HYPERLINK("#'Contents'!A1","Contents Page")</f>
        <v>Contents Page</v>
      </c>
    </row>
    <row r="4" spans="1:10" x14ac:dyDescent="0.25">
      <c r="A4" s="172" t="s">
        <v>15</v>
      </c>
      <c r="B4" s="172"/>
      <c r="C4" s="172"/>
      <c r="D4" s="172"/>
      <c r="E4" s="172"/>
      <c r="F4" s="172"/>
      <c r="J4" s="13"/>
    </row>
    <row r="5" spans="1:10" x14ac:dyDescent="0.25">
      <c r="A5" s="1"/>
      <c r="B5" s="172" t="s">
        <v>61</v>
      </c>
      <c r="C5" s="172"/>
      <c r="D5" s="1"/>
      <c r="E5" s="172" t="s">
        <v>62</v>
      </c>
      <c r="F5" s="172"/>
    </row>
    <row r="6" spans="1:10" x14ac:dyDescent="0.25">
      <c r="A6" s="57" t="s">
        <v>65</v>
      </c>
      <c r="B6" s="1" t="s">
        <v>111</v>
      </c>
      <c r="C6" s="1" t="s">
        <v>112</v>
      </c>
      <c r="D6" s="1" t="s">
        <v>65</v>
      </c>
      <c r="E6" s="1" t="s">
        <v>111</v>
      </c>
      <c r="F6" s="1" t="s">
        <v>112</v>
      </c>
    </row>
    <row r="7" spans="1:10" x14ac:dyDescent="0.25">
      <c r="A7" s="57">
        <v>45200</v>
      </c>
      <c r="B7" s="28">
        <f>Demand_Table!P4</f>
        <v>41.333129818181817</v>
      </c>
      <c r="C7" s="28">
        <f>Demand_Table!C4</f>
        <v>86.386806636363644</v>
      </c>
      <c r="D7" s="57">
        <v>45200</v>
      </c>
      <c r="E7" s="28">
        <f>SUM(B$7:B7)/1000</f>
        <v>4.1333129818181817E-2</v>
      </c>
      <c r="F7" s="28">
        <f>SUM(C$7:C7)/1000</f>
        <v>8.6386806636363639E-2</v>
      </c>
    </row>
    <row r="8" spans="1:10" x14ac:dyDescent="0.25">
      <c r="A8" s="57">
        <v>45201</v>
      </c>
      <c r="B8" s="28">
        <f>Demand_Table!P5</f>
        <v>48.072033090909088</v>
      </c>
      <c r="C8" s="28">
        <f>Demand_Table!C5</f>
        <v>80.085453727272736</v>
      </c>
      <c r="D8" s="57">
        <v>45201</v>
      </c>
      <c r="E8" s="28">
        <f>SUM(B$7:B8)/1000</f>
        <v>8.940516290909091E-2</v>
      </c>
      <c r="F8" s="28">
        <f>SUM(C$7:C8)/1000</f>
        <v>0.16647226036363638</v>
      </c>
    </row>
    <row r="9" spans="1:10" x14ac:dyDescent="0.25">
      <c r="A9" s="57">
        <v>45202</v>
      </c>
      <c r="B9" s="28">
        <f>Demand_Table!P6</f>
        <v>52.627809454545449</v>
      </c>
      <c r="C9" s="28">
        <f>Demand_Table!C6</f>
        <v>81.656912727272726</v>
      </c>
      <c r="D9" s="57">
        <v>45202</v>
      </c>
      <c r="E9" s="28">
        <f>SUM(B$7:B9)/1000</f>
        <v>0.14203297236363635</v>
      </c>
      <c r="F9" s="28">
        <f>SUM(C$7:C9)/1000</f>
        <v>0.24812917309090912</v>
      </c>
    </row>
    <row r="10" spans="1:10" x14ac:dyDescent="0.25">
      <c r="A10" s="57">
        <v>45203</v>
      </c>
      <c r="B10" s="28">
        <f>Demand_Table!P7</f>
        <v>55.983753363636367</v>
      </c>
      <c r="C10" s="28">
        <f>Demand_Table!C7</f>
        <v>81.485294272727273</v>
      </c>
      <c r="D10" s="57">
        <v>45203</v>
      </c>
      <c r="E10" s="28">
        <f>SUM(B$7:B10)/1000</f>
        <v>0.19801672572727272</v>
      </c>
      <c r="F10" s="28">
        <f>SUM(C$7:C10)/1000</f>
        <v>0.32961446736363637</v>
      </c>
    </row>
    <row r="11" spans="1:10" x14ac:dyDescent="0.25">
      <c r="A11" s="57">
        <v>45204</v>
      </c>
      <c r="B11" s="28">
        <f>Demand_Table!P8</f>
        <v>55.067257090909088</v>
      </c>
      <c r="C11" s="28">
        <f>Demand_Table!C8</f>
        <v>69.965681090909086</v>
      </c>
      <c r="D11" s="57">
        <v>45204</v>
      </c>
      <c r="E11" s="28">
        <f>SUM(B$7:B11)/1000</f>
        <v>0.25308398281818184</v>
      </c>
      <c r="F11" s="28">
        <f>SUM(C$7:C11)/1000</f>
        <v>0.39958014845454543</v>
      </c>
    </row>
    <row r="12" spans="1:10" x14ac:dyDescent="0.25">
      <c r="A12" s="57">
        <v>45205</v>
      </c>
      <c r="B12" s="28">
        <f>Demand_Table!P9</f>
        <v>47.515372181818179</v>
      </c>
      <c r="C12" s="28">
        <f>Demand_Table!C9</f>
        <v>73.850550181818178</v>
      </c>
      <c r="D12" s="57">
        <v>45205</v>
      </c>
      <c r="E12" s="28">
        <f>SUM(B$7:B12)/1000</f>
        <v>0.30059935500000001</v>
      </c>
      <c r="F12" s="28">
        <f>SUM(C$7:C12)/1000</f>
        <v>0.47343069863636361</v>
      </c>
    </row>
    <row r="13" spans="1:10" x14ac:dyDescent="0.25">
      <c r="A13" s="57">
        <v>45206</v>
      </c>
      <c r="B13" s="28">
        <f>Demand_Table!P10</f>
        <v>42.14204872727273</v>
      </c>
      <c r="C13" s="28">
        <f>Demand_Table!C10</f>
        <v>65.476187363636356</v>
      </c>
      <c r="D13" s="57">
        <v>45206</v>
      </c>
      <c r="E13" s="28">
        <f>SUM(B$7:B13)/1000</f>
        <v>0.34274140372727269</v>
      </c>
      <c r="F13" s="28">
        <f>SUM(C$7:C13)/1000</f>
        <v>0.53890688600000003</v>
      </c>
    </row>
    <row r="14" spans="1:10" x14ac:dyDescent="0.25">
      <c r="A14" s="57">
        <v>45207</v>
      </c>
      <c r="B14" s="28">
        <f>Demand_Table!P11</f>
        <v>43.162436999999997</v>
      </c>
      <c r="C14" s="28">
        <f>Demand_Table!C11</f>
        <v>67.728201909090913</v>
      </c>
      <c r="D14" s="57">
        <v>45207</v>
      </c>
      <c r="E14" s="28">
        <f>SUM(B$7:B14)/1000</f>
        <v>0.38590384072727274</v>
      </c>
      <c r="F14" s="28">
        <f>SUM(C$7:C14)/1000</f>
        <v>0.60663508790909093</v>
      </c>
    </row>
    <row r="15" spans="1:10" x14ac:dyDescent="0.25">
      <c r="A15" s="57">
        <v>45208</v>
      </c>
      <c r="B15" s="28">
        <f>Demand_Table!P12</f>
        <v>43.717178454545454</v>
      </c>
      <c r="C15" s="28">
        <f>Demand_Table!C12</f>
        <v>76.905092272727273</v>
      </c>
      <c r="D15" s="57">
        <v>45208</v>
      </c>
      <c r="E15" s="28">
        <f>SUM(B$7:B15)/1000</f>
        <v>0.42962101918181816</v>
      </c>
      <c r="F15" s="28">
        <f>SUM(C$7:C15)/1000</f>
        <v>0.68354018018181817</v>
      </c>
    </row>
    <row r="16" spans="1:10" x14ac:dyDescent="0.25">
      <c r="A16" s="57">
        <v>45209</v>
      </c>
      <c r="B16" s="28">
        <f>Demand_Table!P13</f>
        <v>43.879194727272726</v>
      </c>
      <c r="C16" s="28">
        <f>Demand_Table!C13</f>
        <v>97.305234181818165</v>
      </c>
      <c r="D16" s="57">
        <v>45209</v>
      </c>
      <c r="E16" s="28">
        <f>SUM(B$7:B16)/1000</f>
        <v>0.47350021390909086</v>
      </c>
      <c r="F16" s="28">
        <f>SUM(C$7:C16)/1000</f>
        <v>0.7808454143636363</v>
      </c>
    </row>
    <row r="17" spans="1:10" x14ac:dyDescent="0.25">
      <c r="A17" s="57">
        <v>45210</v>
      </c>
      <c r="B17" s="28">
        <f>Demand_Table!P14</f>
        <v>52.562097272727272</v>
      </c>
      <c r="C17" s="28">
        <f>Demand_Table!C14</f>
        <v>108.13926381818182</v>
      </c>
      <c r="D17" s="57">
        <v>45210</v>
      </c>
      <c r="E17" s="28">
        <f>SUM(B$7:B17)/1000</f>
        <v>0.52606231118181812</v>
      </c>
      <c r="F17" s="28">
        <f>SUM(C$7:C17)/1000</f>
        <v>0.88898467818181814</v>
      </c>
    </row>
    <row r="18" spans="1:10" x14ac:dyDescent="0.25">
      <c r="A18" s="57">
        <v>45211</v>
      </c>
      <c r="B18" s="28">
        <f>Demand_Table!P15</f>
        <v>60.503684545454547</v>
      </c>
      <c r="C18" s="28">
        <f>Demand_Table!C15</f>
        <v>101.31925272727273</v>
      </c>
      <c r="D18" s="57">
        <v>45211</v>
      </c>
      <c r="E18" s="28">
        <f>SUM(B$7:B18)/1000</f>
        <v>0.58656599572727275</v>
      </c>
      <c r="F18" s="28">
        <f>SUM(C$7:C18)/1000</f>
        <v>0.99030393090909097</v>
      </c>
    </row>
    <row r="19" spans="1:10" x14ac:dyDescent="0.25">
      <c r="A19" s="57">
        <v>45212</v>
      </c>
      <c r="B19" s="28">
        <f>Demand_Table!P16</f>
        <v>61.970524454545455</v>
      </c>
      <c r="C19" s="28">
        <f>Demand_Table!C16</f>
        <v>115.74541136363635</v>
      </c>
      <c r="D19" s="57">
        <v>45212</v>
      </c>
      <c r="E19" s="28">
        <f>SUM(B$7:B19)/1000</f>
        <v>0.64853652018181807</v>
      </c>
      <c r="F19" s="28">
        <f>SUM(C$7:C19)/1000</f>
        <v>1.1060493422727273</v>
      </c>
    </row>
    <row r="20" spans="1:10" x14ac:dyDescent="0.25">
      <c r="A20" s="57">
        <v>45213</v>
      </c>
      <c r="B20" s="28">
        <f>Demand_Table!P17</f>
        <v>75.936029272727282</v>
      </c>
      <c r="C20" s="28">
        <f>Demand_Table!C17</f>
        <v>113.39681754545455</v>
      </c>
      <c r="D20" s="57">
        <v>45213</v>
      </c>
      <c r="E20" s="28">
        <f>SUM(B$7:B20)/1000</f>
        <v>0.72447254945454542</v>
      </c>
      <c r="F20" s="28">
        <f>SUM(C$7:C20)/1000</f>
        <v>1.2194461598181818</v>
      </c>
    </row>
    <row r="21" spans="1:10" x14ac:dyDescent="0.25">
      <c r="A21" s="57">
        <v>45214</v>
      </c>
      <c r="B21" s="28">
        <f>Demand_Table!P18</f>
        <v>93.952281090909082</v>
      </c>
      <c r="C21" s="28">
        <f>Demand_Table!C18</f>
        <v>95.183115181818181</v>
      </c>
      <c r="D21" s="57">
        <v>45214</v>
      </c>
      <c r="E21" s="28">
        <f>SUM(B$7:B21)/1000</f>
        <v>0.81842483054545445</v>
      </c>
      <c r="F21" s="28">
        <f>SUM(C$7:C21)/1000</f>
        <v>1.3146292749999999</v>
      </c>
    </row>
    <row r="22" spans="1:10" x14ac:dyDescent="0.25">
      <c r="A22" s="57">
        <v>45215</v>
      </c>
      <c r="B22" s="28">
        <f>Demand_Table!P19</f>
        <v>114.46110663636364</v>
      </c>
      <c r="C22" s="28">
        <f>Demand_Table!C19</f>
        <v>73.86043190909092</v>
      </c>
      <c r="D22" s="57">
        <v>45215</v>
      </c>
      <c r="E22" s="28">
        <f>SUM(B$7:B22)/1000</f>
        <v>0.93288593718181811</v>
      </c>
      <c r="F22" s="28">
        <f>SUM(C$7:C22)/1000</f>
        <v>1.3884897069090909</v>
      </c>
      <c r="J22" s="13"/>
    </row>
    <row r="23" spans="1:10" x14ac:dyDescent="0.25">
      <c r="A23" s="57">
        <v>45216</v>
      </c>
      <c r="B23" s="28">
        <f>Demand_Table!P20</f>
        <v>100.64677136363638</v>
      </c>
      <c r="C23" s="28">
        <f>Demand_Table!C20</f>
        <v>65.705812181818189</v>
      </c>
      <c r="D23" s="57">
        <v>45216</v>
      </c>
      <c r="E23" s="28">
        <f>SUM(B$7:B23)/1000</f>
        <v>1.0335327085454544</v>
      </c>
      <c r="F23" s="28">
        <f>SUM(C$7:C23)/1000</f>
        <v>1.4541955190909091</v>
      </c>
    </row>
    <row r="24" spans="1:10" x14ac:dyDescent="0.25">
      <c r="A24" s="57">
        <v>45217</v>
      </c>
      <c r="B24" s="28">
        <f>Demand_Table!P21</f>
        <v>91.48901190909092</v>
      </c>
      <c r="C24" s="28">
        <f>Demand_Table!C21</f>
        <v>76.738458545454549</v>
      </c>
      <c r="D24" s="57">
        <v>45217</v>
      </c>
      <c r="E24" s="28">
        <f>SUM(B$7:B24)/1000</f>
        <v>1.1250217204545454</v>
      </c>
      <c r="F24" s="28">
        <f>SUM(C$7:C24)/1000</f>
        <v>1.5309339776363635</v>
      </c>
    </row>
    <row r="25" spans="1:10" x14ac:dyDescent="0.25">
      <c r="A25" s="57">
        <v>45218</v>
      </c>
      <c r="B25" s="28">
        <f>Demand_Table!P22</f>
        <v>71.79229554545455</v>
      </c>
      <c r="C25" s="28">
        <f>Demand_Table!C22</f>
        <v>67.963018727272726</v>
      </c>
      <c r="D25" s="57">
        <v>45218</v>
      </c>
      <c r="E25" s="28">
        <f>SUM(B$7:B25)/1000</f>
        <v>1.196814016</v>
      </c>
      <c r="F25" s="28">
        <f>SUM(C$7:C25)/1000</f>
        <v>1.5988969963636364</v>
      </c>
    </row>
    <row r="26" spans="1:10" x14ac:dyDescent="0.25">
      <c r="A26" s="57">
        <v>45219</v>
      </c>
      <c r="B26" s="28">
        <f>Demand_Table!P23</f>
        <v>79.200297181818186</v>
      </c>
      <c r="C26" s="28">
        <f>Demand_Table!C23</f>
        <v>77.284269000000009</v>
      </c>
      <c r="D26" s="57">
        <v>45219</v>
      </c>
      <c r="E26" s="28">
        <f>SUM(B$7:B26)/1000</f>
        <v>1.276014313181818</v>
      </c>
      <c r="F26" s="28">
        <f>SUM(C$7:C26)/1000</f>
        <v>1.6761812653636363</v>
      </c>
    </row>
    <row r="27" spans="1:10" x14ac:dyDescent="0.25">
      <c r="A27" s="57">
        <v>45220</v>
      </c>
      <c r="B27" s="28">
        <f>Demand_Table!P24</f>
        <v>82.172708</v>
      </c>
      <c r="C27" s="28">
        <f>Demand_Table!C24</f>
        <v>87.833978999999999</v>
      </c>
      <c r="D27" s="57">
        <v>45220</v>
      </c>
      <c r="E27" s="28">
        <f>SUM(B$7:B27)/1000</f>
        <v>1.3581870211818181</v>
      </c>
      <c r="F27" s="28">
        <f>SUM(C$7:C27)/1000</f>
        <v>1.7640152443636363</v>
      </c>
    </row>
    <row r="28" spans="1:10" x14ac:dyDescent="0.25">
      <c r="A28" s="57">
        <v>45221</v>
      </c>
      <c r="B28" s="28">
        <f>Demand_Table!P25</f>
        <v>89.101638545454549</v>
      </c>
      <c r="C28" s="28">
        <f>Demand_Table!C25</f>
        <v>88.137309090909099</v>
      </c>
      <c r="D28" s="57">
        <v>45221</v>
      </c>
      <c r="E28" s="28">
        <f>SUM(B$7:B28)/1000</f>
        <v>1.4472886597272727</v>
      </c>
      <c r="F28" s="28">
        <f>SUM(C$7:C28)/1000</f>
        <v>1.8521525534545455</v>
      </c>
    </row>
    <row r="29" spans="1:10" x14ac:dyDescent="0.25">
      <c r="A29" s="57">
        <v>45222</v>
      </c>
      <c r="B29" s="28">
        <f>Demand_Table!P26</f>
        <v>100.80136536363638</v>
      </c>
      <c r="C29" s="28">
        <f>Demand_Table!C26</f>
        <v>88.731784272727268</v>
      </c>
      <c r="D29" s="57">
        <v>45222</v>
      </c>
      <c r="E29" s="28">
        <f>SUM(B$7:B29)/1000</f>
        <v>1.5480900250909091</v>
      </c>
      <c r="F29" s="28">
        <f>SUM(C$7:C29)/1000</f>
        <v>1.9408843377272729</v>
      </c>
    </row>
    <row r="30" spans="1:10" x14ac:dyDescent="0.25">
      <c r="A30" s="57">
        <v>45223</v>
      </c>
      <c r="B30" s="28">
        <f>Demand_Table!P27</f>
        <v>95.942049545454537</v>
      </c>
      <c r="C30" s="28">
        <f>Demand_Table!C27</f>
        <v>83.909314272727272</v>
      </c>
      <c r="D30" s="57">
        <v>45223</v>
      </c>
      <c r="E30" s="28">
        <f>SUM(B$7:B30)/1000</f>
        <v>1.6440320746363637</v>
      </c>
      <c r="F30" s="28">
        <f>SUM(C$7:C30)/1000</f>
        <v>2.0247936520000001</v>
      </c>
    </row>
    <row r="31" spans="1:10" x14ac:dyDescent="0.25">
      <c r="A31" s="57">
        <v>45224</v>
      </c>
      <c r="B31" s="28">
        <f>Demand_Table!P28</f>
        <v>100.67450172727274</v>
      </c>
      <c r="C31" s="28">
        <f>Demand_Table!C28</f>
        <v>78.638806090909085</v>
      </c>
      <c r="D31" s="57">
        <v>45224</v>
      </c>
      <c r="E31" s="28">
        <f>SUM(B$7:B31)/1000</f>
        <v>1.7447065763636365</v>
      </c>
      <c r="F31" s="28">
        <f>SUM(C$7:C31)/1000</f>
        <v>2.1034324580909094</v>
      </c>
    </row>
    <row r="32" spans="1:10" x14ac:dyDescent="0.25">
      <c r="A32" s="57">
        <v>45225</v>
      </c>
      <c r="B32" s="28">
        <f>Demand_Table!P29</f>
        <v>95.795370454545449</v>
      </c>
      <c r="C32" s="28">
        <f>Demand_Table!C29</f>
        <v>81.467750636363633</v>
      </c>
      <c r="D32" s="57">
        <v>45225</v>
      </c>
      <c r="E32" s="28">
        <f>SUM(B$7:B32)/1000</f>
        <v>1.840501946818182</v>
      </c>
      <c r="F32" s="28">
        <f>SUM(C$7:C32)/1000</f>
        <v>2.1849002087272731</v>
      </c>
    </row>
    <row r="33" spans="1:6" x14ac:dyDescent="0.25">
      <c r="A33" s="57">
        <v>45226</v>
      </c>
      <c r="B33" s="28">
        <f>Demand_Table!P30</f>
        <v>99.002428363636369</v>
      </c>
      <c r="C33" s="28">
        <f>Demand_Table!C30</f>
        <v>88.786279454545451</v>
      </c>
      <c r="D33" s="57">
        <v>45226</v>
      </c>
      <c r="E33" s="28">
        <f>SUM(B$7:B33)/1000</f>
        <v>1.9395043751818184</v>
      </c>
      <c r="F33" s="28">
        <f>SUM(C$7:C33)/1000</f>
        <v>2.2736864881818182</v>
      </c>
    </row>
    <row r="34" spans="1:6" x14ac:dyDescent="0.25">
      <c r="A34" s="57">
        <v>45227</v>
      </c>
      <c r="B34" s="28">
        <f>Demand_Table!P31</f>
        <v>91.327296727272724</v>
      </c>
      <c r="C34" s="28">
        <f>Demand_Table!C31</f>
        <v>83.440224272727264</v>
      </c>
      <c r="D34" s="57">
        <v>45227</v>
      </c>
      <c r="E34" s="28">
        <f>SUM(B$7:B34)/1000</f>
        <v>2.0308316719090911</v>
      </c>
      <c r="F34" s="28">
        <f>SUM(C$7:C34)/1000</f>
        <v>2.3571267124545456</v>
      </c>
    </row>
    <row r="35" spans="1:6" x14ac:dyDescent="0.25">
      <c r="A35" s="57">
        <v>45228</v>
      </c>
      <c r="B35" s="28">
        <f>Demand_Table!P32</f>
        <v>93.974534727272726</v>
      </c>
      <c r="C35" s="28">
        <f>Demand_Table!C32</f>
        <v>78.824942818181825</v>
      </c>
      <c r="D35" s="57">
        <v>45228</v>
      </c>
      <c r="E35" s="28">
        <f>SUM(B$7:B35)/1000</f>
        <v>2.124806206636364</v>
      </c>
      <c r="F35" s="28">
        <f>SUM(C$7:C35)/1000</f>
        <v>2.4359516552727274</v>
      </c>
    </row>
    <row r="36" spans="1:6" x14ac:dyDescent="0.25">
      <c r="A36" s="57">
        <v>45229</v>
      </c>
      <c r="B36" s="28">
        <f>Demand_Table!P33</f>
        <v>105.06941372727273</v>
      </c>
      <c r="C36" s="28">
        <f>Demand_Table!C33</f>
        <v>87.840527090909092</v>
      </c>
      <c r="D36" s="57">
        <v>45229</v>
      </c>
      <c r="E36" s="28">
        <f>SUM(B$7:B36)/1000</f>
        <v>2.2298756203636367</v>
      </c>
      <c r="F36" s="28">
        <f>SUM(C$7:C36)/1000</f>
        <v>2.5237921823636364</v>
      </c>
    </row>
    <row r="37" spans="1:6" x14ac:dyDescent="0.25">
      <c r="A37" s="57">
        <v>45230</v>
      </c>
      <c r="B37" s="28">
        <f>Demand_Table!P34</f>
        <v>107.10667781818182</v>
      </c>
      <c r="C37" s="28">
        <f>Demand_Table!C34</f>
        <v>90.006925999999993</v>
      </c>
      <c r="D37" s="57">
        <v>45230</v>
      </c>
      <c r="E37" s="28">
        <f>SUM(B$7:B37)/1000</f>
        <v>2.3369822981818182</v>
      </c>
      <c r="F37" s="28">
        <f>SUM(C$7:C37)/1000</f>
        <v>2.6137991083636365</v>
      </c>
    </row>
    <row r="38" spans="1:6" x14ac:dyDescent="0.25">
      <c r="A38" s="57">
        <v>45231</v>
      </c>
      <c r="B38" s="28">
        <f>Demand_Table!P35</f>
        <v>104.20706127272729</v>
      </c>
      <c r="C38" s="28">
        <f>Demand_Table!C35</f>
        <v>93.383419454545447</v>
      </c>
      <c r="D38" s="57">
        <v>45231</v>
      </c>
      <c r="E38" s="28">
        <f>SUM(B$7:B38)/1000</f>
        <v>2.4411893594545453</v>
      </c>
      <c r="F38" s="28">
        <f>SUM(C$7:C38)/1000</f>
        <v>2.7071825278181825</v>
      </c>
    </row>
    <row r="39" spans="1:6" x14ac:dyDescent="0.25">
      <c r="A39" s="57">
        <v>45232</v>
      </c>
      <c r="B39" s="28">
        <f>Demand_Table!P36</f>
        <v>119.56640909090909</v>
      </c>
      <c r="C39" s="28">
        <f>Demand_Table!C36</f>
        <v>86.642942636363628</v>
      </c>
      <c r="D39" s="57">
        <v>45232</v>
      </c>
      <c r="E39" s="28">
        <f>SUM(B$7:B39)/1000</f>
        <v>2.5607557685454543</v>
      </c>
      <c r="F39" s="28">
        <f>SUM(C$7:C39)/1000</f>
        <v>2.793825470454546</v>
      </c>
    </row>
    <row r="40" spans="1:6" x14ac:dyDescent="0.25">
      <c r="A40" s="57">
        <v>45233</v>
      </c>
      <c r="B40" s="28">
        <f>Demand_Table!P37</f>
        <v>114.01779018181819</v>
      </c>
      <c r="C40" s="28">
        <f>Demand_Table!C37</f>
        <v>92.122974545454539</v>
      </c>
      <c r="D40" s="57">
        <v>45233</v>
      </c>
      <c r="E40" s="28">
        <f>SUM(B$7:B40)/1000</f>
        <v>2.674773558727273</v>
      </c>
      <c r="F40" s="28">
        <f>SUM(C$7:C40)/1000</f>
        <v>2.8859484450000004</v>
      </c>
    </row>
    <row r="41" spans="1:6" x14ac:dyDescent="0.25">
      <c r="A41" s="57">
        <v>45234</v>
      </c>
      <c r="B41" s="28">
        <f>Demand_Table!P38</f>
        <v>115.98799118181817</v>
      </c>
      <c r="C41" s="28">
        <f>Demand_Table!C38</f>
        <v>104.08470863636363</v>
      </c>
      <c r="D41" s="57">
        <v>45234</v>
      </c>
      <c r="E41" s="28">
        <f>SUM(B$7:B41)/1000</f>
        <v>2.7907615499090905</v>
      </c>
      <c r="F41" s="28">
        <f>SUM(C$7:C41)/1000</f>
        <v>2.990033153636364</v>
      </c>
    </row>
    <row r="42" spans="1:6" x14ac:dyDescent="0.25">
      <c r="A42" s="57">
        <v>45235</v>
      </c>
      <c r="B42" s="28">
        <f>Demand_Table!P39</f>
        <v>110.10773409090909</v>
      </c>
      <c r="C42" s="28">
        <f>Demand_Table!C39</f>
        <v>107.26950172727274</v>
      </c>
      <c r="D42" s="57">
        <v>45235</v>
      </c>
      <c r="E42" s="28">
        <f>SUM(B$7:B42)/1000</f>
        <v>2.9008692839999997</v>
      </c>
      <c r="F42" s="28">
        <f>SUM(C$7:C42)/1000</f>
        <v>3.0973026553636367</v>
      </c>
    </row>
    <row r="43" spans="1:6" x14ac:dyDescent="0.25">
      <c r="A43" s="57">
        <v>45236</v>
      </c>
      <c r="B43" s="28">
        <f>Demand_Table!P40</f>
        <v>122.04453845454545</v>
      </c>
      <c r="C43" s="28">
        <f>Demand_Table!C40</f>
        <v>104.45974527272728</v>
      </c>
      <c r="D43" s="57">
        <v>45236</v>
      </c>
      <c r="E43" s="28">
        <f>SUM(B$7:B43)/1000</f>
        <v>3.0229138224545453</v>
      </c>
      <c r="F43" s="28">
        <f>SUM(C$7:C43)/1000</f>
        <v>3.2017624006363641</v>
      </c>
    </row>
    <row r="44" spans="1:6" x14ac:dyDescent="0.25">
      <c r="A44" s="57">
        <v>45237</v>
      </c>
      <c r="B44" s="28">
        <f>Demand_Table!P41</f>
        <v>125.09172918181818</v>
      </c>
      <c r="C44" s="28">
        <f>Demand_Table!C41</f>
        <v>108.12095236363636</v>
      </c>
      <c r="D44" s="57">
        <v>45237</v>
      </c>
      <c r="E44" s="28">
        <f>SUM(B$7:B44)/1000</f>
        <v>3.1480055516363636</v>
      </c>
      <c r="F44" s="28">
        <f>SUM(C$7:C44)/1000</f>
        <v>3.309883353</v>
      </c>
    </row>
    <row r="45" spans="1:6" x14ac:dyDescent="0.25">
      <c r="A45" s="57">
        <v>45238</v>
      </c>
      <c r="B45" s="28">
        <f>Demand_Table!P42</f>
        <v>130.93268145454545</v>
      </c>
      <c r="C45" s="28">
        <f>Demand_Table!C42</f>
        <v>118.628073</v>
      </c>
      <c r="D45" s="57">
        <v>45238</v>
      </c>
      <c r="E45" s="28">
        <f>SUM(B$7:B45)/1000</f>
        <v>3.2789382330909094</v>
      </c>
      <c r="F45" s="28">
        <f>SUM(C$7:C45)/1000</f>
        <v>3.428511426</v>
      </c>
    </row>
    <row r="46" spans="1:6" x14ac:dyDescent="0.25">
      <c r="A46" s="57">
        <v>45239</v>
      </c>
      <c r="B46" s="28">
        <f>Demand_Table!P43</f>
        <v>137.27254363636362</v>
      </c>
      <c r="C46" s="28">
        <f>Demand_Table!C43</f>
        <v>119.36842654545455</v>
      </c>
      <c r="D46" s="57">
        <v>45239</v>
      </c>
      <c r="E46" s="28">
        <f>SUM(B$7:B46)/1000</f>
        <v>3.4162107767272727</v>
      </c>
      <c r="F46" s="28">
        <f>SUM(C$7:C46)/1000</f>
        <v>3.5478798525454547</v>
      </c>
    </row>
    <row r="47" spans="1:6" x14ac:dyDescent="0.25">
      <c r="A47" s="57">
        <v>45240</v>
      </c>
      <c r="B47" s="28">
        <f>Demand_Table!P44</f>
        <v>143.21334909090911</v>
      </c>
      <c r="C47" s="28">
        <f>Demand_Table!C44</f>
        <v>112.24431136363637</v>
      </c>
      <c r="D47" s="57">
        <v>45240</v>
      </c>
      <c r="E47" s="28">
        <f>SUM(B$7:B47)/1000</f>
        <v>3.559424125818182</v>
      </c>
      <c r="F47" s="28">
        <f>SUM(C$7:C47)/1000</f>
        <v>3.6601241639090909</v>
      </c>
    </row>
    <row r="48" spans="1:6" x14ac:dyDescent="0.25">
      <c r="A48" s="57">
        <v>45241</v>
      </c>
      <c r="B48" s="28">
        <f>Demand_Table!P45</f>
        <v>138.54040490909091</v>
      </c>
      <c r="C48" s="28">
        <f>Demand_Table!C45</f>
        <v>121.94863363636364</v>
      </c>
      <c r="D48" s="57">
        <v>45241</v>
      </c>
      <c r="E48" s="28">
        <f>SUM(B$7:B48)/1000</f>
        <v>3.6979645307272726</v>
      </c>
      <c r="F48" s="28">
        <f>SUM(C$7:C48)/1000</f>
        <v>3.7820727975454549</v>
      </c>
    </row>
    <row r="49" spans="1:6" x14ac:dyDescent="0.25">
      <c r="A49" s="57">
        <v>45242</v>
      </c>
      <c r="B49" s="28">
        <f>Demand_Table!P46</f>
        <v>141.94404627272729</v>
      </c>
      <c r="C49" s="28">
        <f>Demand_Table!C46</f>
        <v>135.18158190909091</v>
      </c>
      <c r="D49" s="57">
        <v>45242</v>
      </c>
      <c r="E49" s="28">
        <f>SUM(B$7:B49)/1000</f>
        <v>3.8399085770000001</v>
      </c>
      <c r="F49" s="28">
        <f>SUM(C$7:C49)/1000</f>
        <v>3.9172543794545454</v>
      </c>
    </row>
    <row r="50" spans="1:6" x14ac:dyDescent="0.25">
      <c r="A50" s="57">
        <v>45243</v>
      </c>
      <c r="B50" s="28">
        <f>Demand_Table!P47</f>
        <v>123.94991209090909</v>
      </c>
      <c r="C50" s="28">
        <f>Demand_Table!C47</f>
        <v>129.48206409090909</v>
      </c>
      <c r="D50" s="57">
        <v>45243</v>
      </c>
      <c r="E50" s="28">
        <f>SUM(B$7:B50)/1000</f>
        <v>3.9638584890909092</v>
      </c>
      <c r="F50" s="28">
        <f>SUM(C$7:C50)/1000</f>
        <v>4.0467364435454547</v>
      </c>
    </row>
    <row r="51" spans="1:6" x14ac:dyDescent="0.25">
      <c r="A51" s="57">
        <v>45244</v>
      </c>
      <c r="B51" s="28">
        <f>Demand_Table!P48</f>
        <v>124.07187372727273</v>
      </c>
      <c r="C51" s="28">
        <f>Demand_Table!C48</f>
        <v>120.15433763636364</v>
      </c>
      <c r="D51" s="57">
        <v>45244</v>
      </c>
      <c r="E51" s="28">
        <f>SUM(B$7:B51)/1000</f>
        <v>4.0879303628181818</v>
      </c>
      <c r="F51" s="28">
        <f>SUM(C$7:C51)/1000</f>
        <v>4.1668907811818183</v>
      </c>
    </row>
    <row r="52" spans="1:6" x14ac:dyDescent="0.25">
      <c r="A52" s="57">
        <v>45245</v>
      </c>
      <c r="B52" s="28">
        <f>Demand_Table!P49</f>
        <v>131.42173418181818</v>
      </c>
      <c r="C52" s="28">
        <f>Demand_Table!C49</f>
        <v>128.64431681818184</v>
      </c>
      <c r="D52" s="57">
        <v>45245</v>
      </c>
      <c r="E52" s="28">
        <f>SUM(B$7:B52)/1000</f>
        <v>4.2193520969999998</v>
      </c>
      <c r="F52" s="28">
        <f>SUM(C$7:C52)/1000</f>
        <v>4.2955350980000002</v>
      </c>
    </row>
    <row r="53" spans="1:6" x14ac:dyDescent="0.25">
      <c r="A53" s="57">
        <v>45246</v>
      </c>
      <c r="B53" s="28">
        <f>Demand_Table!P50</f>
        <v>147.99072418181819</v>
      </c>
      <c r="C53" s="28">
        <f>Demand_Table!C50</f>
        <v>122.23628681818182</v>
      </c>
      <c r="D53" s="57">
        <v>45246</v>
      </c>
      <c r="E53" s="28">
        <f>SUM(B$7:B53)/1000</f>
        <v>4.3673428211818184</v>
      </c>
      <c r="F53" s="28">
        <f>SUM(C$7:C53)/1000</f>
        <v>4.4177713848181819</v>
      </c>
    </row>
    <row r="54" spans="1:6" x14ac:dyDescent="0.25">
      <c r="A54" s="57">
        <v>45247</v>
      </c>
      <c r="B54" s="28">
        <f>Demand_Table!P51</f>
        <v>141.65101045454546</v>
      </c>
      <c r="C54" s="28">
        <f>Demand_Table!C51</f>
        <v>134.57772436363638</v>
      </c>
      <c r="D54" s="57">
        <v>45247</v>
      </c>
      <c r="E54" s="28">
        <f>SUM(B$7:B54)/1000</f>
        <v>4.5089938316363636</v>
      </c>
      <c r="F54" s="28">
        <f>SUM(C$7:C54)/1000</f>
        <v>4.5523491091818187</v>
      </c>
    </row>
    <row r="55" spans="1:6" x14ac:dyDescent="0.25">
      <c r="A55" s="57">
        <v>45248</v>
      </c>
      <c r="B55" s="28">
        <f>Demand_Table!P52</f>
        <v>112.908394</v>
      </c>
      <c r="C55" s="28">
        <f>Demand_Table!C52</f>
        <v>161.06451790909091</v>
      </c>
      <c r="D55" s="57">
        <v>45248</v>
      </c>
      <c r="E55" s="28">
        <f>SUM(B$7:B55)/1000</f>
        <v>4.6219022256363633</v>
      </c>
      <c r="F55" s="28">
        <f>SUM(C$7:C55)/1000</f>
        <v>4.7134136270909091</v>
      </c>
    </row>
    <row r="56" spans="1:6" x14ac:dyDescent="0.25">
      <c r="A56" s="57">
        <v>45249</v>
      </c>
      <c r="B56" s="28">
        <f>Demand_Table!P53</f>
        <v>108.76435218181818</v>
      </c>
      <c r="C56" s="28">
        <f>Demand_Table!C53</f>
        <v>190.25028827272729</v>
      </c>
      <c r="D56" s="57">
        <v>45249</v>
      </c>
      <c r="E56" s="28">
        <f>SUM(B$7:B56)/1000</f>
        <v>4.7306665778181811</v>
      </c>
      <c r="F56" s="28">
        <f>SUM(C$7:C56)/1000</f>
        <v>4.9036639153636372</v>
      </c>
    </row>
    <row r="57" spans="1:6" x14ac:dyDescent="0.25">
      <c r="A57" s="57">
        <v>45250</v>
      </c>
      <c r="B57" s="28">
        <f>Demand_Table!P54</f>
        <v>120.06516036363637</v>
      </c>
      <c r="C57" s="28">
        <f>Demand_Table!C54</f>
        <v>207.11513854545456</v>
      </c>
      <c r="D57" s="57">
        <v>45250</v>
      </c>
      <c r="E57" s="28">
        <f>SUM(B$7:B57)/1000</f>
        <v>4.8507317381818176</v>
      </c>
      <c r="F57" s="28">
        <f>SUM(C$7:C57)/1000</f>
        <v>5.1107790539090914</v>
      </c>
    </row>
    <row r="58" spans="1:6" x14ac:dyDescent="0.25">
      <c r="A58" s="57">
        <v>45251</v>
      </c>
      <c r="B58" s="28">
        <f>Demand_Table!P55</f>
        <v>131.91049572727272</v>
      </c>
      <c r="C58" s="28">
        <f>Demand_Table!C55</f>
        <v>215.99576454545456</v>
      </c>
      <c r="D58" s="57">
        <v>45251</v>
      </c>
      <c r="E58" s="28">
        <f>SUM(B$7:B58)/1000</f>
        <v>4.9826422339090906</v>
      </c>
      <c r="F58" s="28">
        <f>SUM(C$7:C58)/1000</f>
        <v>5.3267748184545454</v>
      </c>
    </row>
    <row r="59" spans="1:6" x14ac:dyDescent="0.25">
      <c r="A59" s="57">
        <v>45252</v>
      </c>
      <c r="B59" s="28">
        <f>Demand_Table!P56</f>
        <v>135.40202027272727</v>
      </c>
      <c r="C59" s="28">
        <f>Demand_Table!C56</f>
        <v>201.88650518181819</v>
      </c>
      <c r="D59" s="57">
        <v>45252</v>
      </c>
      <c r="E59" s="28">
        <f>SUM(B$7:B59)/1000</f>
        <v>5.1180442541818172</v>
      </c>
      <c r="F59" s="28">
        <f>SUM(C$7:C59)/1000</f>
        <v>5.5286613236363635</v>
      </c>
    </row>
    <row r="60" spans="1:6" x14ac:dyDescent="0.25">
      <c r="A60" s="57">
        <v>45253</v>
      </c>
      <c r="B60" s="28">
        <f>Demand_Table!P57</f>
        <v>120.85949881818182</v>
      </c>
      <c r="C60" s="28">
        <f>Demand_Table!C57</f>
        <v>161.66179099999999</v>
      </c>
      <c r="D60" s="57">
        <v>45253</v>
      </c>
      <c r="E60" s="28">
        <f>SUM(B$7:B60)/1000</f>
        <v>5.2389037529999998</v>
      </c>
      <c r="F60" s="28">
        <f>SUM(C$7:C60)/1000</f>
        <v>5.6903231146363629</v>
      </c>
    </row>
    <row r="61" spans="1:6" x14ac:dyDescent="0.25">
      <c r="A61" s="57">
        <v>45254</v>
      </c>
      <c r="B61" s="28">
        <f>Demand_Table!P58</f>
        <v>152.21079618181818</v>
      </c>
      <c r="C61" s="28">
        <f>Demand_Table!C58</f>
        <v>111.0866220909091</v>
      </c>
      <c r="D61" s="57">
        <v>45254</v>
      </c>
      <c r="E61" s="28">
        <f>SUM(B$7:B61)/1000</f>
        <v>5.3911145491818182</v>
      </c>
      <c r="F61" s="28">
        <f>SUM(C$7:C61)/1000</f>
        <v>5.8014097367272726</v>
      </c>
    </row>
    <row r="62" spans="1:6" x14ac:dyDescent="0.25">
      <c r="A62" s="57">
        <v>45255</v>
      </c>
      <c r="B62" s="28">
        <f>Demand_Table!P59</f>
        <v>173.28429572727273</v>
      </c>
      <c r="C62" s="28">
        <f>Demand_Table!C59</f>
        <v>137.5521472727273</v>
      </c>
      <c r="D62" s="57">
        <v>45255</v>
      </c>
      <c r="E62" s="28">
        <f>SUM(B$7:B62)/1000</f>
        <v>5.56439884490909</v>
      </c>
      <c r="F62" s="28">
        <f>SUM(C$7:C62)/1000</f>
        <v>5.9389618839999994</v>
      </c>
    </row>
    <row r="63" spans="1:6" x14ac:dyDescent="0.25">
      <c r="A63" s="57">
        <v>45256</v>
      </c>
      <c r="B63" s="28">
        <f>Demand_Table!P60</f>
        <v>172.01467909090908</v>
      </c>
      <c r="C63" s="28">
        <f>Demand_Table!C60</f>
        <v>156.25337963636363</v>
      </c>
      <c r="D63" s="57">
        <v>45256</v>
      </c>
      <c r="E63" s="28">
        <f>SUM(B$7:B63)/1000</f>
        <v>5.7364135239999996</v>
      </c>
      <c r="F63" s="28">
        <f>SUM(C$7:C63)/1000</f>
        <v>6.095215263636363</v>
      </c>
    </row>
    <row r="64" spans="1:6" x14ac:dyDescent="0.25">
      <c r="A64" s="57">
        <v>45257</v>
      </c>
      <c r="B64" s="28">
        <f>Demand_Table!P61</f>
        <v>163.98683436363638</v>
      </c>
      <c r="C64" s="28">
        <f>Demand_Table!C61</f>
        <v>178.73491618181819</v>
      </c>
      <c r="D64" s="57">
        <v>45257</v>
      </c>
      <c r="E64" s="28">
        <f>SUM(B$7:B64)/1000</f>
        <v>5.900400358363636</v>
      </c>
      <c r="F64" s="28">
        <f>SUM(C$7:C64)/1000</f>
        <v>6.2739501798181809</v>
      </c>
    </row>
    <row r="65" spans="1:6" x14ac:dyDescent="0.25">
      <c r="A65" s="57">
        <v>45258</v>
      </c>
      <c r="B65" s="28">
        <f>Demand_Table!P62</f>
        <v>174.94828372727272</v>
      </c>
      <c r="C65" s="28">
        <f>Demand_Table!C62</f>
        <v>195.72245309090911</v>
      </c>
      <c r="D65" s="57">
        <v>45258</v>
      </c>
      <c r="E65" s="28">
        <f>SUM(B$7:B65)/1000</f>
        <v>6.0753486420909084</v>
      </c>
      <c r="F65" s="28">
        <f>SUM(C$7:C65)/1000</f>
        <v>6.4696726329090897</v>
      </c>
    </row>
    <row r="66" spans="1:6" x14ac:dyDescent="0.25">
      <c r="A66" s="57">
        <v>45259</v>
      </c>
      <c r="B66" s="28">
        <f>Demand_Table!P63</f>
        <v>197.14984245454545</v>
      </c>
      <c r="C66" s="28">
        <f>Demand_Table!C63</f>
        <v>164.52106572727271</v>
      </c>
      <c r="D66" s="57">
        <v>45259</v>
      </c>
      <c r="E66" s="28">
        <f>SUM(B$7:B66)/1000</f>
        <v>6.2724984845454541</v>
      </c>
      <c r="F66" s="28">
        <f>SUM(C$7:C66)/1000</f>
        <v>6.6341936986363628</v>
      </c>
    </row>
    <row r="67" spans="1:6" x14ac:dyDescent="0.25">
      <c r="A67" s="57">
        <v>45260</v>
      </c>
      <c r="B67" s="28">
        <f>Demand_Table!P64</f>
        <v>216.00961490909091</v>
      </c>
      <c r="C67" s="28">
        <f>Demand_Table!C64</f>
        <v>118.64986554545455</v>
      </c>
      <c r="D67" s="57">
        <v>45260</v>
      </c>
      <c r="E67" s="28">
        <f>SUM(B$7:B67)/1000</f>
        <v>6.4885080994545445</v>
      </c>
      <c r="F67" s="28">
        <f>SUM(C$7:C67)/1000</f>
        <v>6.7528435641818172</v>
      </c>
    </row>
    <row r="68" spans="1:6" x14ac:dyDescent="0.25">
      <c r="A68" s="57">
        <v>45261</v>
      </c>
      <c r="B68" s="28">
        <f>Demand_Table!P65</f>
        <v>226.62077909090908</v>
      </c>
      <c r="C68" s="28">
        <f>Demand_Table!C65</f>
        <v>108.20432654545453</v>
      </c>
      <c r="D68" s="57">
        <v>45261</v>
      </c>
      <c r="E68" s="28">
        <f>SUM(B$7:B68)/1000</f>
        <v>6.7151288785454533</v>
      </c>
      <c r="F68" s="28">
        <f>SUM(C$7:C68)/1000</f>
        <v>6.8610478907272716</v>
      </c>
    </row>
    <row r="69" spans="1:6" x14ac:dyDescent="0.25">
      <c r="A69" s="57">
        <v>45262</v>
      </c>
      <c r="B69" s="28">
        <f>Demand_Table!P66</f>
        <v>224.22409281818184</v>
      </c>
      <c r="C69" s="28">
        <f>Demand_Table!C66</f>
        <v>141.92595254545452</v>
      </c>
      <c r="D69" s="57">
        <v>45262</v>
      </c>
      <c r="E69" s="28">
        <f>SUM(B$7:B69)/1000</f>
        <v>6.9393529713636353</v>
      </c>
      <c r="F69" s="28">
        <f>SUM(C$7:C69)/1000</f>
        <v>7.0029738432727262</v>
      </c>
    </row>
    <row r="70" spans="1:6" x14ac:dyDescent="0.25">
      <c r="A70" s="57">
        <v>45263</v>
      </c>
      <c r="B70" s="28">
        <f>Demand_Table!P67</f>
        <v>196.09020281818184</v>
      </c>
      <c r="C70" s="28">
        <f>Demand_Table!C67</f>
        <v>169.13239763636363</v>
      </c>
      <c r="D70" s="57">
        <v>45263</v>
      </c>
      <c r="E70" s="28">
        <f>SUM(B$7:B70)/1000</f>
        <v>7.1354431741818169</v>
      </c>
      <c r="F70" s="28">
        <f>SUM(C$7:C70)/1000</f>
        <v>7.1721062409090903</v>
      </c>
    </row>
    <row r="71" spans="1:6" x14ac:dyDescent="0.25">
      <c r="A71" s="57">
        <v>45264</v>
      </c>
      <c r="B71" s="28">
        <f>Demand_Table!P68</f>
        <v>186.93496472727273</v>
      </c>
      <c r="C71" s="28">
        <f>Demand_Table!C68</f>
        <v>170.21714454545454</v>
      </c>
      <c r="D71" s="57">
        <v>45264</v>
      </c>
      <c r="E71" s="28">
        <f>SUM(B$7:B71)/1000</f>
        <v>7.3223781389090901</v>
      </c>
      <c r="F71" s="28">
        <f>SUM(C$7:C71)/1000</f>
        <v>7.3423233854545442</v>
      </c>
    </row>
    <row r="72" spans="1:6" x14ac:dyDescent="0.25">
      <c r="A72" s="57">
        <v>45265</v>
      </c>
      <c r="B72" s="28">
        <f>Demand_Table!P69</f>
        <v>186.03967909090909</v>
      </c>
      <c r="C72" s="28">
        <f>Demand_Table!C69</f>
        <v>139.0648220909091</v>
      </c>
      <c r="D72" s="57">
        <v>45265</v>
      </c>
      <c r="E72" s="28">
        <f>SUM(B$7:B72)/1000</f>
        <v>7.508417817999999</v>
      </c>
      <c r="F72" s="28">
        <f>SUM(C$7:C72)/1000</f>
        <v>7.4813882075454528</v>
      </c>
    </row>
    <row r="73" spans="1:6" x14ac:dyDescent="0.25">
      <c r="A73" s="57">
        <v>45266</v>
      </c>
      <c r="B73" s="28">
        <f>Demand_Table!P70</f>
        <v>203.279618</v>
      </c>
      <c r="C73" s="28">
        <f>Demand_Table!C70</f>
        <v>156.65657818181819</v>
      </c>
      <c r="D73" s="57">
        <v>45266</v>
      </c>
      <c r="E73" s="28">
        <f>SUM(B$7:B73)/1000</f>
        <v>7.7116974359999988</v>
      </c>
      <c r="F73" s="28">
        <f>SUM(C$7:C73)/1000</f>
        <v>7.6380447857272715</v>
      </c>
    </row>
    <row r="74" spans="1:6" x14ac:dyDescent="0.25">
      <c r="A74" s="57">
        <v>45267</v>
      </c>
      <c r="B74" s="28">
        <f>Demand_Table!P71</f>
        <v>185.68204399999999</v>
      </c>
      <c r="C74" s="28">
        <f>Demand_Table!C71</f>
        <v>165.73375218181818</v>
      </c>
      <c r="D74" s="57">
        <v>45267</v>
      </c>
      <c r="E74" s="28">
        <f>SUM(B$7:B74)/1000</f>
        <v>7.8973794799999988</v>
      </c>
      <c r="F74" s="28">
        <f>SUM(C$7:C74)/1000</f>
        <v>7.8037785379090892</v>
      </c>
    </row>
    <row r="75" spans="1:6" x14ac:dyDescent="0.25">
      <c r="A75" s="57">
        <v>45268</v>
      </c>
      <c r="B75" s="28">
        <f>Demand_Table!P72</f>
        <v>159.95298709090909</v>
      </c>
      <c r="C75" s="28">
        <f>Demand_Table!C72</f>
        <v>170.67255790909093</v>
      </c>
      <c r="D75" s="57">
        <v>45268</v>
      </c>
      <c r="E75" s="28">
        <f>SUM(B$7:B75)/1000</f>
        <v>8.057332467090907</v>
      </c>
      <c r="F75" s="28">
        <f>SUM(C$7:C75)/1000</f>
        <v>7.9744510958181802</v>
      </c>
    </row>
    <row r="76" spans="1:6" x14ac:dyDescent="0.25">
      <c r="A76" s="57">
        <v>45269</v>
      </c>
      <c r="B76" s="28">
        <f>Demand_Table!P73</f>
        <v>146.09869954545456</v>
      </c>
      <c r="C76" s="28">
        <f>Demand_Table!C73</f>
        <v>175.67069845454546</v>
      </c>
      <c r="D76" s="57">
        <v>45269</v>
      </c>
      <c r="E76" s="28">
        <f>SUM(B$7:B76)/1000</f>
        <v>8.2034311666363635</v>
      </c>
      <c r="F76" s="28">
        <f>SUM(C$7:C76)/1000</f>
        <v>8.1501217942727244</v>
      </c>
    </row>
    <row r="77" spans="1:6" x14ac:dyDescent="0.25">
      <c r="A77" s="57">
        <v>45270</v>
      </c>
      <c r="B77" s="28">
        <f>Demand_Table!P74</f>
        <v>144.84290236363637</v>
      </c>
      <c r="C77" s="28">
        <f>Demand_Table!C74</f>
        <v>182.87649245454546</v>
      </c>
      <c r="D77" s="57">
        <v>45270</v>
      </c>
      <c r="E77" s="28">
        <f>SUM(B$7:B77)/1000</f>
        <v>8.3482740689999986</v>
      </c>
      <c r="F77" s="28">
        <f>SUM(C$7:C77)/1000</f>
        <v>8.3329982867272694</v>
      </c>
    </row>
    <row r="78" spans="1:6" x14ac:dyDescent="0.25">
      <c r="A78" s="57">
        <v>45271</v>
      </c>
      <c r="B78" s="28">
        <f>Demand_Table!P75</f>
        <v>149.10435563636364</v>
      </c>
      <c r="C78" s="28">
        <f>Demand_Table!C75</f>
        <v>187.154661</v>
      </c>
      <c r="D78" s="57">
        <v>45271</v>
      </c>
      <c r="E78" s="28">
        <f>SUM(B$7:B78)/1000</f>
        <v>8.4973784246363628</v>
      </c>
      <c r="F78" s="28">
        <f>SUM(C$7:C78)/1000</f>
        <v>8.5201529477272704</v>
      </c>
    </row>
    <row r="79" spans="1:6" x14ac:dyDescent="0.25">
      <c r="A79" s="57">
        <v>45272</v>
      </c>
      <c r="B79" s="28">
        <f>Demand_Table!P76</f>
        <v>147.46977536363636</v>
      </c>
      <c r="C79" s="28">
        <f>Demand_Table!C76</f>
        <v>178.97762700000001</v>
      </c>
      <c r="D79" s="57">
        <v>45272</v>
      </c>
      <c r="E79" s="28">
        <f>SUM(B$7:B79)/1000</f>
        <v>8.6448481999999984</v>
      </c>
      <c r="F79" s="28">
        <f>SUM(C$7:C79)/1000</f>
        <v>8.6991305747272705</v>
      </c>
    </row>
    <row r="80" spans="1:6" x14ac:dyDescent="0.25">
      <c r="A80" s="57">
        <v>45273</v>
      </c>
      <c r="B80" s="28">
        <f>Demand_Table!P77</f>
        <v>166.11706427272728</v>
      </c>
      <c r="C80" s="28">
        <f>Demand_Table!C77</f>
        <v>174.82513009090911</v>
      </c>
      <c r="D80" s="57">
        <v>45273</v>
      </c>
      <c r="E80" s="28">
        <f>SUM(B$7:B80)/1000</f>
        <v>8.8109652642727259</v>
      </c>
      <c r="F80" s="28">
        <f>SUM(C$7:C80)/1000</f>
        <v>8.8739557048181794</v>
      </c>
    </row>
    <row r="81" spans="1:6" x14ac:dyDescent="0.25">
      <c r="A81" s="57">
        <v>45274</v>
      </c>
      <c r="B81" s="28">
        <f>Demand_Table!P78</f>
        <v>170.30212081818181</v>
      </c>
      <c r="C81" s="28">
        <f>Demand_Table!C78</f>
        <v>159.51465218181818</v>
      </c>
      <c r="D81" s="57">
        <v>45274</v>
      </c>
      <c r="E81" s="28">
        <f>SUM(B$7:B81)/1000</f>
        <v>8.9812673850909075</v>
      </c>
      <c r="F81" s="28">
        <f>SUM(C$7:C81)/1000</f>
        <v>9.0334703569999988</v>
      </c>
    </row>
    <row r="82" spans="1:6" x14ac:dyDescent="0.25">
      <c r="A82" s="57">
        <v>45275</v>
      </c>
      <c r="B82" s="28">
        <f>Demand_Table!P79</f>
        <v>159.7453880909091</v>
      </c>
      <c r="C82" s="28">
        <f>Demand_Table!C79</f>
        <v>135.53288436363636</v>
      </c>
      <c r="D82" s="57">
        <v>45275</v>
      </c>
      <c r="E82" s="28">
        <f>SUM(B$7:B82)/1000</f>
        <v>9.1410127731818154</v>
      </c>
      <c r="F82" s="28">
        <f>SUM(C$7:C82)/1000</f>
        <v>9.1690032413636349</v>
      </c>
    </row>
    <row r="83" spans="1:6" x14ac:dyDescent="0.25">
      <c r="A83" s="57">
        <v>45276</v>
      </c>
      <c r="B83" s="28">
        <f>Demand_Table!P80</f>
        <v>132.75980154545454</v>
      </c>
      <c r="C83" s="28">
        <f>Demand_Table!C80</f>
        <v>137.75595718181819</v>
      </c>
      <c r="D83" s="57">
        <v>45276</v>
      </c>
      <c r="E83" s="28">
        <f>SUM(B$7:B83)/1000</f>
        <v>9.2737725747272712</v>
      </c>
      <c r="F83" s="28">
        <f>SUM(C$7:C83)/1000</f>
        <v>9.3067591985454534</v>
      </c>
    </row>
    <row r="84" spans="1:6" x14ac:dyDescent="0.25">
      <c r="A84" s="57">
        <v>45277</v>
      </c>
      <c r="B84" s="28">
        <f>Demand_Table!P81</f>
        <v>129.48278481818181</v>
      </c>
      <c r="C84" s="28">
        <f>Demand_Table!C81</f>
        <v>144.86273499999999</v>
      </c>
      <c r="D84" s="57">
        <v>45277</v>
      </c>
      <c r="E84" s="28">
        <f>SUM(B$7:B84)/1000</f>
        <v>9.4032553595454527</v>
      </c>
      <c r="F84" s="28">
        <f>SUM(C$7:C84)/1000</f>
        <v>9.4516219335454537</v>
      </c>
    </row>
    <row r="85" spans="1:6" x14ac:dyDescent="0.25">
      <c r="A85" s="57">
        <v>45278</v>
      </c>
      <c r="B85" s="28">
        <f>Demand_Table!P82</f>
        <v>128.07379863636362</v>
      </c>
      <c r="C85" s="28">
        <f>Demand_Table!C82</f>
        <v>127.38987581818182</v>
      </c>
      <c r="D85" s="57">
        <v>45278</v>
      </c>
      <c r="E85" s="28">
        <f>SUM(B$7:B85)/1000</f>
        <v>9.5313291581818156</v>
      </c>
      <c r="F85" s="28">
        <f>SUM(C$7:C85)/1000</f>
        <v>9.5790118093636352</v>
      </c>
    </row>
    <row r="86" spans="1:6" x14ac:dyDescent="0.25">
      <c r="A86" s="57">
        <v>45279</v>
      </c>
      <c r="B86" s="28">
        <f>Demand_Table!P83</f>
        <v>139.68259799999998</v>
      </c>
      <c r="C86" s="28">
        <f>Demand_Table!C83</f>
        <v>166.21767318181818</v>
      </c>
      <c r="D86" s="57">
        <v>45279</v>
      </c>
      <c r="E86" s="28">
        <f>SUM(B$7:B86)/1000</f>
        <v>9.6710117561818159</v>
      </c>
      <c r="F86" s="28">
        <f>SUM(C$7:C86)/1000</f>
        <v>9.7452294825454544</v>
      </c>
    </row>
    <row r="87" spans="1:6" x14ac:dyDescent="0.25">
      <c r="A87" s="57">
        <v>45280</v>
      </c>
      <c r="B87" s="28">
        <f>Demand_Table!P84</f>
        <v>149.29956754545455</v>
      </c>
      <c r="C87" s="28">
        <f>Demand_Table!C84</f>
        <v>171.29428018181818</v>
      </c>
      <c r="D87" s="57">
        <v>45280</v>
      </c>
      <c r="E87" s="28">
        <f>SUM(B$7:B87)/1000</f>
        <v>9.8203113237272692</v>
      </c>
      <c r="F87" s="28">
        <f>SUM(C$7:C87)/1000</f>
        <v>9.9165237627272731</v>
      </c>
    </row>
    <row r="88" spans="1:6" x14ac:dyDescent="0.25">
      <c r="A88" s="57">
        <v>45281</v>
      </c>
      <c r="B88" s="28">
        <f>Demand_Table!P85</f>
        <v>136.41475254545455</v>
      </c>
      <c r="C88" s="28">
        <f>Demand_Table!C85</f>
        <v>152.47817036363637</v>
      </c>
      <c r="D88" s="57">
        <v>45281</v>
      </c>
      <c r="E88" s="28">
        <f>SUM(B$7:B88)/1000</f>
        <v>9.956726076272723</v>
      </c>
      <c r="F88" s="28">
        <f>SUM(C$7:C88)/1000</f>
        <v>10.06900193309091</v>
      </c>
    </row>
    <row r="89" spans="1:6" x14ac:dyDescent="0.25">
      <c r="A89" s="57">
        <v>45282</v>
      </c>
      <c r="B89" s="28">
        <f>Demand_Table!P86</f>
        <v>135.76575090909091</v>
      </c>
      <c r="C89" s="28">
        <f>Demand_Table!C86</f>
        <v>175.9770079090909</v>
      </c>
      <c r="D89" s="57">
        <v>45282</v>
      </c>
      <c r="E89" s="28">
        <f>SUM(B$7:B89)/1000</f>
        <v>10.092491827181815</v>
      </c>
      <c r="F89" s="28">
        <f>SUM(C$7:C89)/1000</f>
        <v>10.244978940999999</v>
      </c>
    </row>
    <row r="90" spans="1:6" x14ac:dyDescent="0.25">
      <c r="A90" s="57">
        <v>45283</v>
      </c>
      <c r="B90" s="28">
        <f>Demand_Table!P87</f>
        <v>123.18604827272726</v>
      </c>
      <c r="C90" s="28">
        <f>Demand_Table!C87</f>
        <v>174.214159</v>
      </c>
      <c r="D90" s="57">
        <v>45283</v>
      </c>
      <c r="E90" s="28">
        <f>SUM(B$7:B90)/1000</f>
        <v>10.215677875454544</v>
      </c>
      <c r="F90" s="28">
        <f>SUM(C$7:C90)/1000</f>
        <v>10.419193099999999</v>
      </c>
    </row>
    <row r="91" spans="1:6" x14ac:dyDescent="0.25">
      <c r="A91" s="57">
        <v>45284</v>
      </c>
      <c r="B91" s="28">
        <f>Demand_Table!P88</f>
        <v>109.06402645454546</v>
      </c>
      <c r="C91" s="28">
        <f>Demand_Table!C88</f>
        <v>129.86991109090911</v>
      </c>
      <c r="D91" s="57">
        <v>45284</v>
      </c>
      <c r="E91" s="28">
        <f>SUM(B$7:B91)/1000</f>
        <v>10.324741901909089</v>
      </c>
      <c r="F91" s="28">
        <f>SUM(C$7:C91)/1000</f>
        <v>10.549063011090908</v>
      </c>
    </row>
    <row r="92" spans="1:6" x14ac:dyDescent="0.25">
      <c r="A92" s="57">
        <v>45285</v>
      </c>
      <c r="B92" s="28">
        <f>Demand_Table!P89</f>
        <v>110.23582063636364</v>
      </c>
      <c r="C92" s="28">
        <f>Demand_Table!C89</f>
        <v>118.03216281818182</v>
      </c>
      <c r="D92" s="57">
        <v>45285</v>
      </c>
      <c r="E92" s="28">
        <f>SUM(B$7:B92)/1000</f>
        <v>10.434977722545453</v>
      </c>
      <c r="F92" s="28">
        <f>SUM(C$7:C92)/1000</f>
        <v>10.66709517390909</v>
      </c>
    </row>
    <row r="93" spans="1:6" x14ac:dyDescent="0.25">
      <c r="A93" s="57">
        <v>45286</v>
      </c>
      <c r="B93" s="28">
        <f>Demand_Table!P90</f>
        <v>136.40450136363634</v>
      </c>
      <c r="C93" s="28">
        <f>Demand_Table!C90</f>
        <v>133.14470872727273</v>
      </c>
      <c r="D93" s="57">
        <v>45286</v>
      </c>
      <c r="E93" s="28">
        <f>SUM(B$7:B93)/1000</f>
        <v>10.57138222390909</v>
      </c>
      <c r="F93" s="28">
        <f>SUM(C$7:C93)/1000</f>
        <v>10.800239882636362</v>
      </c>
    </row>
    <row r="94" spans="1:6" x14ac:dyDescent="0.25">
      <c r="A94" s="57">
        <v>45287</v>
      </c>
      <c r="B94" s="28">
        <f>Demand_Table!P91</f>
        <v>140.90332772727274</v>
      </c>
      <c r="C94" s="28">
        <f>Demand_Table!C91</f>
        <v>155.41190018181817</v>
      </c>
      <c r="D94" s="57">
        <v>45287</v>
      </c>
      <c r="E94" s="28">
        <f>SUM(B$7:B94)/1000</f>
        <v>10.712285551636361</v>
      </c>
      <c r="F94" s="28">
        <f>SUM(C$7:C94)/1000</f>
        <v>10.95565178281818</v>
      </c>
    </row>
    <row r="95" spans="1:6" x14ac:dyDescent="0.25">
      <c r="A95" s="57">
        <v>45288</v>
      </c>
      <c r="B95" s="28">
        <f>Demand_Table!P92</f>
        <v>138.8954</v>
      </c>
      <c r="C95" s="28">
        <f>Demand_Table!C92</f>
        <v>157.11836327272727</v>
      </c>
      <c r="D95" s="57">
        <v>45288</v>
      </c>
      <c r="E95" s="28">
        <f>SUM(B$7:B95)/1000</f>
        <v>10.85118095163636</v>
      </c>
      <c r="F95" s="28">
        <f>SUM(C$7:C95)/1000</f>
        <v>11.112770146090908</v>
      </c>
    </row>
    <row r="96" spans="1:6" x14ac:dyDescent="0.25">
      <c r="A96" s="57">
        <v>45289</v>
      </c>
      <c r="B96" s="28">
        <f>Demand_Table!P93</f>
        <v>148.82401090909093</v>
      </c>
      <c r="C96" s="28">
        <f>Demand_Table!C93</f>
        <v>148.47258954545455</v>
      </c>
      <c r="D96" s="57">
        <v>45289</v>
      </c>
      <c r="E96" s="28">
        <f>SUM(B$7:B96)/1000</f>
        <v>11.000004962545452</v>
      </c>
      <c r="F96" s="28">
        <f>SUM(C$7:C96)/1000</f>
        <v>11.261242735636362</v>
      </c>
    </row>
    <row r="97" spans="1:6" x14ac:dyDescent="0.25">
      <c r="A97" s="57">
        <v>45290</v>
      </c>
      <c r="B97" s="28">
        <f>Demand_Table!P94</f>
        <v>145.86983381818183</v>
      </c>
      <c r="C97" s="28">
        <f>Demand_Table!C94</f>
        <v>144.33625809090907</v>
      </c>
      <c r="D97" s="57">
        <v>45290</v>
      </c>
      <c r="E97" s="28">
        <f>SUM(B$7:B97)/1000</f>
        <v>11.145874796363634</v>
      </c>
      <c r="F97" s="28">
        <f>SUM(C$7:C97)/1000</f>
        <v>11.405578993727271</v>
      </c>
    </row>
    <row r="98" spans="1:6" x14ac:dyDescent="0.25">
      <c r="A98" s="57">
        <v>45291</v>
      </c>
      <c r="B98" s="28">
        <f>Demand_Table!P95</f>
        <v>146.4615321818182</v>
      </c>
      <c r="C98" s="28">
        <f>Demand_Table!C95</f>
        <v>140.69058309090909</v>
      </c>
      <c r="D98" s="57">
        <v>45291</v>
      </c>
      <c r="E98" s="28">
        <f>SUM(B$7:B98)/1000</f>
        <v>11.292336328545453</v>
      </c>
      <c r="F98" s="28">
        <f>SUM(C$7:C98)/1000</f>
        <v>11.54626957681818</v>
      </c>
    </row>
    <row r="99" spans="1:6" x14ac:dyDescent="0.25">
      <c r="A99" s="57">
        <v>45292</v>
      </c>
      <c r="B99" s="28">
        <f>Demand_Table!P96</f>
        <v>146.1622958181818</v>
      </c>
      <c r="C99" s="28">
        <f>Demand_Table!C96</f>
        <v>146.08178463636364</v>
      </c>
      <c r="D99" s="57">
        <v>45292</v>
      </c>
      <c r="E99" s="28">
        <f>SUM(B$7:B99)/1000</f>
        <v>11.438498624363634</v>
      </c>
      <c r="F99" s="28">
        <f>SUM(C$7:C99)/1000</f>
        <v>11.692351361454545</v>
      </c>
    </row>
    <row r="100" spans="1:6" x14ac:dyDescent="0.25">
      <c r="A100" s="57">
        <v>45293</v>
      </c>
      <c r="B100" s="28">
        <f>Demand_Table!P97</f>
        <v>141.65185400000001</v>
      </c>
      <c r="C100" s="28">
        <f>Demand_Table!C97</f>
        <v>200.00064054545456</v>
      </c>
      <c r="D100" s="57">
        <v>45293</v>
      </c>
      <c r="E100" s="28">
        <f>SUM(B$7:B100)/1000</f>
        <v>11.580150478363633</v>
      </c>
      <c r="F100" s="28">
        <f>SUM(C$7:C100)/1000</f>
        <v>11.892352001999999</v>
      </c>
    </row>
    <row r="101" spans="1:6" x14ac:dyDescent="0.25">
      <c r="A101" s="57">
        <v>45294</v>
      </c>
      <c r="B101" s="28">
        <f>Demand_Table!P98</f>
        <v>144.17221963636362</v>
      </c>
      <c r="C101" s="28">
        <f>Demand_Table!C98</f>
        <v>214.45617363636364</v>
      </c>
      <c r="D101" s="57">
        <v>45294</v>
      </c>
      <c r="E101" s="28">
        <f>SUM(B$7:B101)/1000</f>
        <v>11.724322697999998</v>
      </c>
      <c r="F101" s="28">
        <f>SUM(C$7:C101)/1000</f>
        <v>12.106808175636363</v>
      </c>
    </row>
    <row r="102" spans="1:6" x14ac:dyDescent="0.25">
      <c r="A102" s="57">
        <v>45295</v>
      </c>
      <c r="B102" s="28">
        <f>Demand_Table!P99</f>
        <v>156.14765518181818</v>
      </c>
      <c r="C102" s="28">
        <f>Demand_Table!C99</f>
        <v>210.16723254545457</v>
      </c>
      <c r="D102" s="57">
        <v>45295</v>
      </c>
      <c r="E102" s="28">
        <f>SUM(B$7:B102)/1000</f>
        <v>11.880470353181815</v>
      </c>
      <c r="F102" s="28">
        <f>SUM(C$7:C102)/1000</f>
        <v>12.316975408181817</v>
      </c>
    </row>
    <row r="103" spans="1:6" x14ac:dyDescent="0.25">
      <c r="A103" s="57">
        <v>45296</v>
      </c>
      <c r="B103" s="28">
        <f>Demand_Table!P100</f>
        <v>164.80096472727271</v>
      </c>
      <c r="C103" s="28">
        <f>Demand_Table!C100</f>
        <v>185.60621272727275</v>
      </c>
      <c r="D103" s="57">
        <v>45296</v>
      </c>
      <c r="E103" s="28">
        <f>SUM(B$7:B103)/1000</f>
        <v>12.045271317909087</v>
      </c>
      <c r="F103" s="28">
        <f>SUM(C$7:C103)/1000</f>
        <v>12.502581620909091</v>
      </c>
    </row>
    <row r="104" spans="1:6" x14ac:dyDescent="0.25">
      <c r="A104" s="57">
        <v>45297</v>
      </c>
      <c r="B104" s="28">
        <f>Demand_Table!P101</f>
        <v>168.26927000000001</v>
      </c>
      <c r="C104" s="28">
        <f>Demand_Table!C101</f>
        <v>196.27505136363635</v>
      </c>
      <c r="D104" s="57">
        <v>45297</v>
      </c>
      <c r="E104" s="28">
        <f>SUM(B$7:B104)/1000</f>
        <v>12.213540587909089</v>
      </c>
      <c r="F104" s="28">
        <f>SUM(C$7:C104)/1000</f>
        <v>12.698856672272726</v>
      </c>
    </row>
    <row r="105" spans="1:6" x14ac:dyDescent="0.25">
      <c r="A105" s="57">
        <v>45298</v>
      </c>
      <c r="B105" s="28">
        <f>Demand_Table!P102</f>
        <v>187.8890559090909</v>
      </c>
      <c r="C105" s="28">
        <f>Demand_Table!C102</f>
        <v>214.63609609090909</v>
      </c>
      <c r="D105" s="57">
        <v>45298</v>
      </c>
      <c r="E105" s="28">
        <f>SUM(B$7:B105)/1000</f>
        <v>12.401429643818179</v>
      </c>
      <c r="F105" s="28">
        <f>SUM(C$7:C105)/1000</f>
        <v>12.913492768363636</v>
      </c>
    </row>
    <row r="106" spans="1:6" x14ac:dyDescent="0.25">
      <c r="A106" s="57">
        <v>45299</v>
      </c>
      <c r="B106" s="28">
        <f>Demand_Table!P103</f>
        <v>217.54731000000001</v>
      </c>
      <c r="C106" s="28">
        <f>Demand_Table!C103</f>
        <v>239.33913100000001</v>
      </c>
      <c r="D106" s="57">
        <v>45299</v>
      </c>
      <c r="E106" s="28">
        <f>SUM(B$7:B106)/1000</f>
        <v>12.618976953818178</v>
      </c>
      <c r="F106" s="28">
        <f>SUM(C$7:C106)/1000</f>
        <v>13.152831899363637</v>
      </c>
    </row>
    <row r="107" spans="1:6" x14ac:dyDescent="0.25">
      <c r="A107" s="57">
        <v>45300</v>
      </c>
      <c r="B107" s="28">
        <f>Demand_Table!P104</f>
        <v>219.22875972727272</v>
      </c>
      <c r="C107" s="28">
        <f>Demand_Table!C104</f>
        <v>236.92592590909092</v>
      </c>
      <c r="D107" s="57">
        <v>45300</v>
      </c>
      <c r="E107" s="28">
        <f>SUM(B$7:B107)/1000</f>
        <v>12.838205713545452</v>
      </c>
      <c r="F107" s="28">
        <f>SUM(C$7:C107)/1000</f>
        <v>13.389757825272728</v>
      </c>
    </row>
    <row r="108" spans="1:6" x14ac:dyDescent="0.25">
      <c r="A108" s="57">
        <v>45301</v>
      </c>
      <c r="B108" s="28">
        <f>Demand_Table!P105</f>
        <v>214.84601627272727</v>
      </c>
      <c r="C108" s="28">
        <f>Demand_Table!C105</f>
        <v>249.86736718181817</v>
      </c>
      <c r="D108" s="57">
        <v>45301</v>
      </c>
      <c r="E108" s="28">
        <f>SUM(B$7:B108)/1000</f>
        <v>13.053051729818181</v>
      </c>
      <c r="F108" s="28">
        <f>SUM(C$7:C108)/1000</f>
        <v>13.639625192454545</v>
      </c>
    </row>
    <row r="109" spans="1:6" x14ac:dyDescent="0.25">
      <c r="A109" s="57">
        <v>45302</v>
      </c>
      <c r="B109" s="28">
        <f>Demand_Table!P106</f>
        <v>204.10547709090909</v>
      </c>
      <c r="C109" s="28">
        <f>Demand_Table!C106</f>
        <v>234.1745187272727</v>
      </c>
      <c r="D109" s="57">
        <v>45302</v>
      </c>
      <c r="E109" s="28">
        <f>SUM(B$7:B109)/1000</f>
        <v>13.257157206909088</v>
      </c>
      <c r="F109" s="28">
        <f>SUM(C$7:C109)/1000</f>
        <v>13.873799711181819</v>
      </c>
    </row>
    <row r="110" spans="1:6" x14ac:dyDescent="0.25">
      <c r="A110" s="57">
        <v>45303</v>
      </c>
      <c r="B110" s="28">
        <f>Demand_Table!P107</f>
        <v>194.59641136363635</v>
      </c>
      <c r="C110" s="28">
        <f>Demand_Table!C107</f>
        <v>214.3420811818182</v>
      </c>
      <c r="D110" s="57">
        <v>45303</v>
      </c>
      <c r="E110" s="28">
        <f>SUM(B$7:B110)/1000</f>
        <v>13.451753618272726</v>
      </c>
      <c r="F110" s="28">
        <f>SUM(C$7:C110)/1000</f>
        <v>14.088141792363636</v>
      </c>
    </row>
    <row r="111" spans="1:6" x14ac:dyDescent="0.25">
      <c r="A111" s="57">
        <v>45304</v>
      </c>
      <c r="B111" s="28">
        <f>Demand_Table!P108</f>
        <v>182.35170809090911</v>
      </c>
      <c r="C111" s="28">
        <f>Demand_Table!C108</f>
        <v>202.15737972727274</v>
      </c>
      <c r="D111" s="57">
        <v>45304</v>
      </c>
      <c r="E111" s="28">
        <f>SUM(B$7:B111)/1000</f>
        <v>13.634105326363635</v>
      </c>
      <c r="F111" s="28">
        <f>SUM(C$7:C111)/1000</f>
        <v>14.290299172090908</v>
      </c>
    </row>
    <row r="112" spans="1:6" x14ac:dyDescent="0.25">
      <c r="A112" s="57">
        <v>45305</v>
      </c>
      <c r="B112" s="28">
        <f>Demand_Table!P109</f>
        <v>187.60002127272728</v>
      </c>
      <c r="C112" s="28">
        <f>Demand_Table!C109</f>
        <v>169.60355263636362</v>
      </c>
      <c r="D112" s="57">
        <v>45305</v>
      </c>
      <c r="E112" s="28">
        <f>SUM(B$7:B112)/1000</f>
        <v>13.821705347636362</v>
      </c>
      <c r="F112" s="28">
        <f>SUM(C$7:C112)/1000</f>
        <v>14.459902724727272</v>
      </c>
    </row>
    <row r="113" spans="1:6" x14ac:dyDescent="0.25">
      <c r="A113" s="57">
        <v>45306</v>
      </c>
      <c r="B113" s="28">
        <f>Demand_Table!P110</f>
        <v>224.34954781818183</v>
      </c>
      <c r="C113" s="28">
        <f>Demand_Table!C110</f>
        <v>156.13890154545453</v>
      </c>
      <c r="D113" s="57">
        <v>45306</v>
      </c>
      <c r="E113" s="28">
        <f>SUM(B$7:B113)/1000</f>
        <v>14.046054895454542</v>
      </c>
      <c r="F113" s="28">
        <f>SUM(C$7:C113)/1000</f>
        <v>14.616041626272727</v>
      </c>
    </row>
    <row r="114" spans="1:6" x14ac:dyDescent="0.25">
      <c r="A114" s="57">
        <v>45307</v>
      </c>
      <c r="B114" s="28">
        <f>Demand_Table!P111</f>
        <v>227.48870154545457</v>
      </c>
      <c r="C114" s="28">
        <f>Demand_Table!C111</f>
        <v>174.27013681818181</v>
      </c>
      <c r="D114" s="57">
        <v>45307</v>
      </c>
      <c r="E114" s="28">
        <f>SUM(B$7:B114)/1000</f>
        <v>14.273543596999998</v>
      </c>
      <c r="F114" s="28">
        <f>SUM(C$7:C114)/1000</f>
        <v>14.790311763090909</v>
      </c>
    </row>
    <row r="115" spans="1:6" x14ac:dyDescent="0.25">
      <c r="A115" s="57">
        <v>45308</v>
      </c>
      <c r="B115" s="28">
        <f>Demand_Table!P112</f>
        <v>233.7734080909091</v>
      </c>
      <c r="C115" s="28">
        <f>Demand_Table!C112</f>
        <v>175.87497018181818</v>
      </c>
      <c r="D115" s="57">
        <v>45308</v>
      </c>
      <c r="E115" s="28">
        <f>SUM(B$7:B115)/1000</f>
        <v>14.507317005090906</v>
      </c>
      <c r="F115" s="28">
        <f>SUM(C$7:C115)/1000</f>
        <v>14.966186733272727</v>
      </c>
    </row>
    <row r="116" spans="1:6" x14ac:dyDescent="0.25">
      <c r="A116" s="57">
        <v>45309</v>
      </c>
      <c r="B116" s="28">
        <f>Demand_Table!P113</f>
        <v>246.07938645454547</v>
      </c>
      <c r="C116" s="28">
        <f>Demand_Table!C113</f>
        <v>186.28565627272727</v>
      </c>
      <c r="D116" s="57">
        <v>45309</v>
      </c>
      <c r="E116" s="28">
        <f>SUM(B$7:B116)/1000</f>
        <v>14.753396391545451</v>
      </c>
      <c r="F116" s="28">
        <f>SUM(C$7:C116)/1000</f>
        <v>15.152472389545453</v>
      </c>
    </row>
    <row r="117" spans="1:6" x14ac:dyDescent="0.25">
      <c r="A117" s="57">
        <v>45310</v>
      </c>
      <c r="B117" s="28">
        <f>Demand_Table!P114</f>
        <v>229.7574129090909</v>
      </c>
      <c r="C117" s="28">
        <f>Demand_Table!C114</f>
        <v>198.63591872727275</v>
      </c>
      <c r="D117" s="57">
        <v>45310</v>
      </c>
      <c r="E117" s="28">
        <f>SUM(B$7:B117)/1000</f>
        <v>14.983153804454544</v>
      </c>
      <c r="F117" s="28">
        <f>SUM(C$7:C117)/1000</f>
        <v>15.351108308272725</v>
      </c>
    </row>
    <row r="118" spans="1:6" x14ac:dyDescent="0.25">
      <c r="A118" s="57">
        <v>45311</v>
      </c>
      <c r="B118" s="28">
        <f>Demand_Table!P115</f>
        <v>201.40555699999999</v>
      </c>
      <c r="C118" s="28">
        <f>Demand_Table!C115</f>
        <v>199.84592463636363</v>
      </c>
      <c r="D118" s="57">
        <v>45311</v>
      </c>
      <c r="E118" s="28">
        <f>SUM(B$7:B118)/1000</f>
        <v>15.184559361454543</v>
      </c>
      <c r="F118" s="28">
        <f>SUM(C$7:C118)/1000</f>
        <v>15.550954232909088</v>
      </c>
    </row>
    <row r="119" spans="1:6" x14ac:dyDescent="0.25">
      <c r="A119" s="57">
        <v>45312</v>
      </c>
      <c r="B119" s="28">
        <f>Demand_Table!P116</f>
        <v>165.34328663636364</v>
      </c>
      <c r="C119" s="28">
        <f>Demand_Table!C116</f>
        <v>192.00517872727272</v>
      </c>
      <c r="D119" s="57">
        <v>45312</v>
      </c>
      <c r="E119" s="28">
        <f>SUM(B$7:B119)/1000</f>
        <v>15.349902648090907</v>
      </c>
      <c r="F119" s="28">
        <f>SUM(C$7:C119)/1000</f>
        <v>15.742959411636363</v>
      </c>
    </row>
    <row r="120" spans="1:6" x14ac:dyDescent="0.25">
      <c r="A120" s="57">
        <v>45313</v>
      </c>
      <c r="B120" s="28">
        <f>Demand_Table!P117</f>
        <v>164.68080372727272</v>
      </c>
      <c r="C120" s="28">
        <f>Demand_Table!C117</f>
        <v>197.24896954545454</v>
      </c>
      <c r="D120" s="57">
        <v>45313</v>
      </c>
      <c r="E120" s="28">
        <f>SUM(B$7:B120)/1000</f>
        <v>15.514583451818179</v>
      </c>
      <c r="F120" s="28">
        <f>SUM(C$7:C120)/1000</f>
        <v>15.940208381181817</v>
      </c>
    </row>
    <row r="121" spans="1:6" x14ac:dyDescent="0.25">
      <c r="A121" s="57">
        <v>45314</v>
      </c>
      <c r="B121" s="28">
        <f>Demand_Table!P118</f>
        <v>164.42292963636365</v>
      </c>
      <c r="C121" s="28">
        <f>Demand_Table!C118</f>
        <v>193.47155409090911</v>
      </c>
      <c r="D121" s="57">
        <v>45314</v>
      </c>
      <c r="E121" s="28">
        <f>SUM(B$7:B121)/1000</f>
        <v>15.679006381454544</v>
      </c>
      <c r="F121" s="28">
        <f>SUM(C$7:C121)/1000</f>
        <v>16.133679935272728</v>
      </c>
    </row>
    <row r="122" spans="1:6" x14ac:dyDescent="0.25">
      <c r="A122" s="57">
        <v>45315</v>
      </c>
      <c r="B122" s="28">
        <f>Demand_Table!P119</f>
        <v>149.88808309090911</v>
      </c>
      <c r="C122" s="28">
        <f>Demand_Table!C119</f>
        <v>175.6168650909091</v>
      </c>
      <c r="D122" s="57">
        <v>45315</v>
      </c>
      <c r="E122" s="28">
        <f>SUM(B$7:B122)/1000</f>
        <v>15.828894464545453</v>
      </c>
      <c r="F122" s="28">
        <f>SUM(C$7:C122)/1000</f>
        <v>16.309296800363636</v>
      </c>
    </row>
    <row r="123" spans="1:6" x14ac:dyDescent="0.25">
      <c r="A123" s="57">
        <v>45316</v>
      </c>
      <c r="B123" s="28">
        <f>Demand_Table!P120</f>
        <v>147.14270009090907</v>
      </c>
      <c r="C123" s="28">
        <f>Demand_Table!C120</f>
        <v>174.92595336363635</v>
      </c>
      <c r="D123" s="57">
        <v>45316</v>
      </c>
      <c r="E123" s="28">
        <f>SUM(B$7:B123)/1000</f>
        <v>15.976037164636361</v>
      </c>
      <c r="F123" s="28">
        <f>SUM(C$7:C123)/1000</f>
        <v>16.484222753727273</v>
      </c>
    </row>
    <row r="124" spans="1:6" x14ac:dyDescent="0.25">
      <c r="A124" s="57">
        <v>45317</v>
      </c>
      <c r="B124" s="28">
        <f>Demand_Table!P121</f>
        <v>152.56232472727271</v>
      </c>
      <c r="C124" s="28">
        <f>Demand_Table!C121</f>
        <v>187.65921209090911</v>
      </c>
      <c r="D124" s="57">
        <v>45317</v>
      </c>
      <c r="E124" s="28">
        <f>SUM(B$7:B124)/1000</f>
        <v>16.128599489363634</v>
      </c>
      <c r="F124" s="28">
        <f>SUM(C$7:C124)/1000</f>
        <v>16.671881965818184</v>
      </c>
    </row>
    <row r="125" spans="1:6" x14ac:dyDescent="0.25">
      <c r="A125" s="57">
        <v>45318</v>
      </c>
      <c r="B125" s="28">
        <f>Demand_Table!P122</f>
        <v>161.51911227272728</v>
      </c>
      <c r="C125" s="28">
        <f>Demand_Table!C122</f>
        <v>178.19624890909091</v>
      </c>
      <c r="D125" s="57">
        <v>45318</v>
      </c>
      <c r="E125" s="28">
        <f>SUM(B$7:B125)/1000</f>
        <v>16.290118601636362</v>
      </c>
      <c r="F125" s="28">
        <f>SUM(C$7:C125)/1000</f>
        <v>16.850078214727272</v>
      </c>
    </row>
    <row r="126" spans="1:6" x14ac:dyDescent="0.25">
      <c r="A126" s="57">
        <v>45319</v>
      </c>
      <c r="B126" s="28">
        <f>Demand_Table!P123</f>
        <v>149.36328218181819</v>
      </c>
      <c r="C126" s="28">
        <f>Demand_Table!C123</f>
        <v>168.88424190909092</v>
      </c>
      <c r="D126" s="57">
        <v>45319</v>
      </c>
      <c r="E126" s="28">
        <f>SUM(B$7:B126)/1000</f>
        <v>16.439481883818178</v>
      </c>
      <c r="F126" s="28">
        <f>SUM(C$7:C126)/1000</f>
        <v>17.018962456636363</v>
      </c>
    </row>
    <row r="127" spans="1:6" x14ac:dyDescent="0.25">
      <c r="A127" s="57">
        <v>45320</v>
      </c>
      <c r="B127" s="28">
        <f>Demand_Table!P124</f>
        <v>143.80943027272727</v>
      </c>
      <c r="C127" s="28">
        <f>Demand_Table!C124</f>
        <v>175.89405254545454</v>
      </c>
      <c r="D127" s="57">
        <v>45320</v>
      </c>
      <c r="E127" s="28">
        <f>SUM(B$7:B127)/1000</f>
        <v>16.583291314090904</v>
      </c>
      <c r="F127" s="28">
        <f>SUM(C$7:C127)/1000</f>
        <v>17.194856509181815</v>
      </c>
    </row>
    <row r="128" spans="1:6" x14ac:dyDescent="0.25">
      <c r="A128" s="57">
        <v>45321</v>
      </c>
      <c r="B128" s="28">
        <f>Demand_Table!P125</f>
        <v>157.44728081818181</v>
      </c>
      <c r="C128" s="28">
        <f>Demand_Table!C125</f>
        <v>185.66467263636363</v>
      </c>
      <c r="D128" s="57">
        <v>45321</v>
      </c>
      <c r="E128" s="28">
        <f>SUM(B$7:B128)/1000</f>
        <v>16.740738594909086</v>
      </c>
      <c r="F128" s="28">
        <f>SUM(C$7:C128)/1000</f>
        <v>17.380521181818182</v>
      </c>
    </row>
    <row r="129" spans="1:6" x14ac:dyDescent="0.25">
      <c r="A129" s="57">
        <v>45322</v>
      </c>
      <c r="B129" s="28">
        <f>Demand_Table!P126</f>
        <v>171.02153081818182</v>
      </c>
      <c r="C129" s="28">
        <f>Demand_Table!C126</f>
        <v>180.39392472727272</v>
      </c>
      <c r="D129" s="57">
        <v>45322</v>
      </c>
      <c r="E129" s="28">
        <f>SUM(B$7:B129)/1000</f>
        <v>16.91176012572727</v>
      </c>
      <c r="F129" s="28">
        <f>SUM(C$7:C129)/1000</f>
        <v>17.560915106545455</v>
      </c>
    </row>
    <row r="130" spans="1:6" x14ac:dyDescent="0.25">
      <c r="A130" s="57">
        <v>45323</v>
      </c>
      <c r="B130" s="28">
        <f>Demand_Table!P127</f>
        <v>164.08759854545454</v>
      </c>
      <c r="C130" s="28">
        <f>Demand_Table!C127</f>
        <v>173.37790154545453</v>
      </c>
      <c r="D130" s="57">
        <v>45323</v>
      </c>
      <c r="E130" s="28">
        <f>SUM(B$7:B130)/1000</f>
        <v>17.075847724272723</v>
      </c>
      <c r="F130" s="28">
        <f>SUM(C$7:C130)/1000</f>
        <v>17.734293008090905</v>
      </c>
    </row>
    <row r="131" spans="1:6" x14ac:dyDescent="0.25">
      <c r="A131" s="57">
        <v>45324</v>
      </c>
      <c r="B131" s="28">
        <f>Demand_Table!P128</f>
        <v>143.55966454545455</v>
      </c>
      <c r="C131" s="28">
        <f>Demand_Table!C128</f>
        <v>170.188017</v>
      </c>
      <c r="D131" s="57">
        <v>45324</v>
      </c>
      <c r="E131" s="28">
        <f>SUM(B$7:B131)/1000</f>
        <v>17.219407388818176</v>
      </c>
      <c r="F131" s="28">
        <f>SUM(C$7:C131)/1000</f>
        <v>17.904481025090906</v>
      </c>
    </row>
    <row r="132" spans="1:6" x14ac:dyDescent="0.25">
      <c r="A132" s="57">
        <v>45325</v>
      </c>
      <c r="B132" s="28">
        <f>Demand_Table!P129</f>
        <v>122.89598954545454</v>
      </c>
      <c r="C132" s="28">
        <f>Demand_Table!C129</f>
        <v>172.59991563636362</v>
      </c>
      <c r="D132" s="57">
        <v>45325</v>
      </c>
      <c r="E132" s="28">
        <f>SUM(B$7:B132)/1000</f>
        <v>17.342303378363631</v>
      </c>
      <c r="F132" s="28">
        <f>SUM(C$7:C132)/1000</f>
        <v>18.077080940727271</v>
      </c>
    </row>
    <row r="133" spans="1:6" x14ac:dyDescent="0.25">
      <c r="A133" s="57">
        <v>45326</v>
      </c>
      <c r="B133" s="28">
        <f>Demand_Table!P130</f>
        <v>125.1758849090909</v>
      </c>
      <c r="C133" s="28">
        <f>Demand_Table!C130</f>
        <v>166.37997381818181</v>
      </c>
      <c r="D133" s="57">
        <v>45326</v>
      </c>
      <c r="E133" s="28">
        <f>SUM(B$7:B133)/1000</f>
        <v>17.467479263272722</v>
      </c>
      <c r="F133" s="28">
        <f>SUM(C$7:C133)/1000</f>
        <v>18.243460914545452</v>
      </c>
    </row>
    <row r="134" spans="1:6" x14ac:dyDescent="0.25">
      <c r="A134" s="57">
        <v>45327</v>
      </c>
      <c r="B134" s="28">
        <f>Demand_Table!P131</f>
        <v>139.39703136363636</v>
      </c>
      <c r="C134" s="28">
        <f>Demand_Table!C131</f>
        <v>177.5979559090909</v>
      </c>
      <c r="D134" s="57">
        <v>45327</v>
      </c>
      <c r="E134" s="28">
        <f>SUM(B$7:B134)/1000</f>
        <v>17.606876294636358</v>
      </c>
      <c r="F134" s="28">
        <f>SUM(C$7:C134)/1000</f>
        <v>18.421058870454544</v>
      </c>
    </row>
    <row r="135" spans="1:6" x14ac:dyDescent="0.25">
      <c r="A135" s="57">
        <v>45328</v>
      </c>
      <c r="B135" s="28">
        <f>Demand_Table!P132</f>
        <v>139.94024318181818</v>
      </c>
      <c r="C135" s="28">
        <f>Demand_Table!C132</f>
        <v>189.60075327272727</v>
      </c>
      <c r="D135" s="57">
        <v>45328</v>
      </c>
      <c r="E135" s="28">
        <f>SUM(B$7:B135)/1000</f>
        <v>17.746816537818177</v>
      </c>
      <c r="F135" s="28">
        <f>SUM(C$7:C135)/1000</f>
        <v>18.610659623727273</v>
      </c>
    </row>
    <row r="136" spans="1:6" x14ac:dyDescent="0.25">
      <c r="A136" s="57">
        <v>45329</v>
      </c>
      <c r="B136" s="28">
        <f>Demand_Table!P133</f>
        <v>165.62233309090911</v>
      </c>
      <c r="C136" s="28">
        <f>Demand_Table!C133</f>
        <v>207.52357945454543</v>
      </c>
      <c r="D136" s="57">
        <v>45329</v>
      </c>
      <c r="E136" s="28">
        <f>SUM(B$7:B136)/1000</f>
        <v>17.912438870909085</v>
      </c>
      <c r="F136" s="28">
        <f>SUM(C$7:C136)/1000</f>
        <v>18.818183203181817</v>
      </c>
    </row>
    <row r="137" spans="1:6" x14ac:dyDescent="0.25">
      <c r="A137" s="57">
        <v>45330</v>
      </c>
      <c r="B137" s="28">
        <f>Demand_Table!P134</f>
        <v>182.23883445454547</v>
      </c>
      <c r="C137" s="28">
        <f>Demand_Table!C134</f>
        <v>191.53015672727273</v>
      </c>
      <c r="D137" s="57">
        <v>45330</v>
      </c>
      <c r="E137" s="28">
        <f>SUM(B$7:B137)/1000</f>
        <v>18.094677705363633</v>
      </c>
      <c r="F137" s="28">
        <f>SUM(C$7:C137)/1000</f>
        <v>19.009713359909089</v>
      </c>
    </row>
    <row r="138" spans="1:6" x14ac:dyDescent="0.25">
      <c r="A138" s="57">
        <v>45331</v>
      </c>
      <c r="B138" s="28">
        <f>Demand_Table!P135</f>
        <v>153.15511827272726</v>
      </c>
      <c r="C138" s="28">
        <f>Demand_Table!C135</f>
        <v>185.71102218181818</v>
      </c>
      <c r="D138" s="57">
        <v>45331</v>
      </c>
      <c r="E138" s="28">
        <f>SUM(B$7:B138)/1000</f>
        <v>18.247832823636358</v>
      </c>
      <c r="F138" s="28">
        <f>SUM(C$7:C138)/1000</f>
        <v>19.195424382090906</v>
      </c>
    </row>
    <row r="139" spans="1:6" x14ac:dyDescent="0.25">
      <c r="A139" s="57">
        <v>45332</v>
      </c>
      <c r="B139" s="28">
        <f>Demand_Table!P136</f>
        <v>135.33633909090909</v>
      </c>
      <c r="C139" s="28">
        <f>Demand_Table!C136</f>
        <v>204.79581309090909</v>
      </c>
      <c r="D139" s="57">
        <v>45332</v>
      </c>
      <c r="E139" s="28">
        <f>SUM(B$7:B139)/1000</f>
        <v>18.38316916272727</v>
      </c>
      <c r="F139" s="28">
        <f>SUM(C$7:C139)/1000</f>
        <v>19.400220195181817</v>
      </c>
    </row>
    <row r="140" spans="1:6" x14ac:dyDescent="0.25">
      <c r="A140" s="57">
        <v>45333</v>
      </c>
      <c r="B140" s="28">
        <f>Demand_Table!P137</f>
        <v>140.695425</v>
      </c>
      <c r="C140" s="28">
        <f>Demand_Table!C137</f>
        <v>201.18218836363639</v>
      </c>
      <c r="D140" s="57">
        <v>45333</v>
      </c>
      <c r="E140" s="28">
        <f>SUM(B$7:B140)/1000</f>
        <v>18.523864587727271</v>
      </c>
      <c r="F140" s="28">
        <f>SUM(C$7:C140)/1000</f>
        <v>19.601402383545455</v>
      </c>
    </row>
    <row r="141" spans="1:6" x14ac:dyDescent="0.25">
      <c r="A141" s="57">
        <v>45334</v>
      </c>
      <c r="B141" s="28">
        <f>Demand_Table!P138</f>
        <v>158.38192545454544</v>
      </c>
      <c r="C141" s="28">
        <f>Demand_Table!C138</f>
        <v>196.68669318181819</v>
      </c>
      <c r="D141" s="57">
        <v>45334</v>
      </c>
      <c r="E141" s="28">
        <f>SUM(B$7:B141)/1000</f>
        <v>18.682246513181816</v>
      </c>
      <c r="F141" s="28">
        <f>SUM(C$7:C141)/1000</f>
        <v>19.798089076727273</v>
      </c>
    </row>
    <row r="142" spans="1:6" x14ac:dyDescent="0.25">
      <c r="A142" s="57">
        <v>45335</v>
      </c>
      <c r="B142" s="28">
        <f>Demand_Table!P139</f>
        <v>158.77919654545454</v>
      </c>
      <c r="C142" s="28">
        <f>Demand_Table!C139</f>
        <v>203.95701754545453</v>
      </c>
      <c r="D142" s="57">
        <v>45335</v>
      </c>
      <c r="E142" s="28">
        <f>SUM(B$7:B142)/1000</f>
        <v>18.841025709727273</v>
      </c>
      <c r="F142" s="28">
        <f>SUM(C$7:C142)/1000</f>
        <v>20.002046094272725</v>
      </c>
    </row>
    <row r="143" spans="1:6" x14ac:dyDescent="0.25">
      <c r="A143" s="57">
        <v>45336</v>
      </c>
      <c r="B143" s="28">
        <f>Demand_Table!P140</f>
        <v>129.28217663636363</v>
      </c>
      <c r="C143" s="28">
        <f>Demand_Table!C140</f>
        <v>203.40762645454544</v>
      </c>
      <c r="D143" s="57">
        <v>45336</v>
      </c>
      <c r="E143" s="28">
        <f>SUM(B$7:B143)/1000</f>
        <v>18.970307886363635</v>
      </c>
      <c r="F143" s="28">
        <f>SUM(C$7:C143)/1000</f>
        <v>20.20545372072727</v>
      </c>
    </row>
    <row r="144" spans="1:6" x14ac:dyDescent="0.25">
      <c r="A144" s="57">
        <v>45337</v>
      </c>
      <c r="B144" s="28">
        <f>Demand_Table!P141</f>
        <v>105.93705645454546</v>
      </c>
      <c r="C144" s="28">
        <f>Demand_Table!C141</f>
        <v>190.44563945454544</v>
      </c>
      <c r="D144" s="57">
        <v>45337</v>
      </c>
      <c r="E144" s="28">
        <f>SUM(B$7:B144)/1000</f>
        <v>19.076244942818182</v>
      </c>
      <c r="F144" s="28">
        <f>SUM(C$7:C144)/1000</f>
        <v>20.395899360181815</v>
      </c>
    </row>
    <row r="145" spans="1:9" x14ac:dyDescent="0.25">
      <c r="A145" s="57">
        <v>45338</v>
      </c>
      <c r="B145" s="28">
        <f>Demand_Table!P142</f>
        <v>112.35657145454546</v>
      </c>
      <c r="C145" s="28">
        <f>Demand_Table!C142</f>
        <v>194.07543127272726</v>
      </c>
      <c r="D145" s="57">
        <v>45338</v>
      </c>
      <c r="E145" s="28">
        <f>SUM(B$7:B145)/1000</f>
        <v>19.188601514272726</v>
      </c>
      <c r="F145" s="28">
        <f>SUM(C$7:C145)/1000</f>
        <v>20.589974791454541</v>
      </c>
    </row>
    <row r="146" spans="1:9" x14ac:dyDescent="0.25">
      <c r="A146" s="57">
        <v>45339</v>
      </c>
      <c r="B146" s="28">
        <f>Demand_Table!P143</f>
        <v>111.45442781818181</v>
      </c>
      <c r="C146" s="28">
        <f>Demand_Table!C143</f>
        <v>207.46413700000002</v>
      </c>
      <c r="D146" s="57">
        <v>45339</v>
      </c>
      <c r="E146" s="28">
        <f>SUM(B$7:B146)/1000</f>
        <v>19.300055942090907</v>
      </c>
      <c r="F146" s="28">
        <f>SUM(C$7:C146)/1000</f>
        <v>20.79743892845454</v>
      </c>
    </row>
    <row r="147" spans="1:9" x14ac:dyDescent="0.25">
      <c r="A147" s="57">
        <v>45340</v>
      </c>
      <c r="B147" s="28">
        <f>Demand_Table!P144</f>
        <v>103.13383672727272</v>
      </c>
      <c r="C147" s="28">
        <f>Demand_Table!C144</f>
        <v>201.82641900000002</v>
      </c>
      <c r="D147" s="57">
        <v>45340</v>
      </c>
      <c r="E147" s="28">
        <f>SUM(B$7:B147)/1000</f>
        <v>19.403189778818181</v>
      </c>
      <c r="F147" s="28">
        <f>SUM(C$7:C147)/1000</f>
        <v>20.999265347454539</v>
      </c>
    </row>
    <row r="148" spans="1:9" x14ac:dyDescent="0.25">
      <c r="A148" s="57">
        <v>45341</v>
      </c>
      <c r="B148" s="28">
        <f>Demand_Table!P145</f>
        <v>123.46281118181818</v>
      </c>
      <c r="C148" s="28">
        <f>Demand_Table!C145</f>
        <v>192.98283699999999</v>
      </c>
      <c r="D148" s="57">
        <v>45341</v>
      </c>
      <c r="E148" s="28">
        <f>SUM(B$7:B148)/1000</f>
        <v>19.526652589999998</v>
      </c>
      <c r="F148" s="28">
        <f>SUM(C$7:C148)/1000</f>
        <v>21.192248184454542</v>
      </c>
    </row>
    <row r="149" spans="1:9" x14ac:dyDescent="0.25">
      <c r="A149" s="57">
        <v>45342</v>
      </c>
      <c r="B149" s="28">
        <f>Demand_Table!P146</f>
        <v>132.62181527272728</v>
      </c>
      <c r="C149" s="28">
        <f>Demand_Table!C146</f>
        <v>143.52214527272727</v>
      </c>
      <c r="D149" s="57">
        <v>45342</v>
      </c>
      <c r="E149" s="28">
        <f>SUM(B$7:B149)/1000</f>
        <v>19.659274405272726</v>
      </c>
      <c r="F149" s="28">
        <f>SUM(C$7:C149)/1000</f>
        <v>21.335770329727268</v>
      </c>
    </row>
    <row r="150" spans="1:9" x14ac:dyDescent="0.25">
      <c r="A150" s="57">
        <v>45343</v>
      </c>
      <c r="B150" s="28">
        <f>Demand_Table!P147</f>
        <v>136.83007454545455</v>
      </c>
      <c r="C150" s="28">
        <f>Demand_Table!C147</f>
        <v>123.29109618181818</v>
      </c>
      <c r="D150" s="57">
        <v>45343</v>
      </c>
      <c r="E150" s="28">
        <f>SUM(B$7:B150)/1000</f>
        <v>19.79610447981818</v>
      </c>
      <c r="F150" s="28">
        <f>SUM(C$7:C150)/1000</f>
        <v>21.459061425909088</v>
      </c>
    </row>
    <row r="151" spans="1:9" x14ac:dyDescent="0.25">
      <c r="A151" s="57">
        <v>45344</v>
      </c>
      <c r="B151" s="28">
        <f>Demand_Table!P148</f>
        <v>155.12255327272726</v>
      </c>
      <c r="C151" s="28">
        <f>Demand_Table!C148</f>
        <v>114.76966254545454</v>
      </c>
      <c r="D151" s="57">
        <v>45344</v>
      </c>
      <c r="E151" s="28">
        <f>SUM(B$7:B151)/1000</f>
        <v>19.951227033090905</v>
      </c>
      <c r="F151" s="28">
        <f>SUM(C$7:C151)/1000</f>
        <v>21.573831088454543</v>
      </c>
    </row>
    <row r="152" spans="1:9" x14ac:dyDescent="0.25">
      <c r="A152" s="57">
        <v>45345</v>
      </c>
      <c r="B152" s="28">
        <f>Demand_Table!P149</f>
        <v>165.92060872727274</v>
      </c>
      <c r="C152" s="28">
        <f>Demand_Table!C149</f>
        <v>138.27312999999998</v>
      </c>
      <c r="D152" s="57">
        <v>45345</v>
      </c>
      <c r="E152" s="28">
        <f>SUM(B$7:B152)/1000</f>
        <v>20.117147641818178</v>
      </c>
      <c r="F152" s="28">
        <f>SUM(C$7:C152)/1000</f>
        <v>21.712104218454545</v>
      </c>
    </row>
    <row r="153" spans="1:9" x14ac:dyDescent="0.25">
      <c r="A153" s="57">
        <v>45346</v>
      </c>
      <c r="B153" s="28">
        <f>Demand_Table!P150</f>
        <v>159.64575245454546</v>
      </c>
      <c r="C153" s="28">
        <f>Demand_Table!C150</f>
        <v>128.40997354545456</v>
      </c>
      <c r="D153" s="57">
        <v>45346</v>
      </c>
      <c r="E153" s="28">
        <f>SUM(B$7:B153)/1000</f>
        <v>20.276793394272723</v>
      </c>
      <c r="F153" s="28">
        <f>SUM(C$7:C153)/1000</f>
        <v>21.840514191999997</v>
      </c>
    </row>
    <row r="154" spans="1:9" x14ac:dyDescent="0.25">
      <c r="A154" s="57">
        <v>45347</v>
      </c>
      <c r="B154" s="28">
        <f>Demand_Table!P151</f>
        <v>166.69027645454545</v>
      </c>
      <c r="C154" s="28">
        <f>Demand_Table!C151</f>
        <v>142.65763063636362</v>
      </c>
      <c r="D154" s="57">
        <v>45347</v>
      </c>
      <c r="E154" s="28">
        <f>SUM(B$7:B154)/1000</f>
        <v>20.443483670727264</v>
      </c>
      <c r="F154" s="28">
        <f>SUM(C$7:C154)/1000</f>
        <v>21.983171822636361</v>
      </c>
    </row>
    <row r="155" spans="1:9" x14ac:dyDescent="0.25">
      <c r="A155" s="57">
        <v>45348</v>
      </c>
      <c r="B155" s="28">
        <f>Demand_Table!P152</f>
        <v>176.49842890909093</v>
      </c>
      <c r="C155" s="28">
        <f>Demand_Table!C152</f>
        <v>165.59289454545456</v>
      </c>
      <c r="D155" s="57">
        <v>45348</v>
      </c>
      <c r="E155" s="28">
        <f>SUM(B$7:B155)/1000</f>
        <v>20.619982099636356</v>
      </c>
      <c r="F155" s="28">
        <f>SUM(C$7:C155)/1000</f>
        <v>22.148764717181816</v>
      </c>
    </row>
    <row r="156" spans="1:9" x14ac:dyDescent="0.25">
      <c r="A156" s="57">
        <v>45349</v>
      </c>
      <c r="B156" s="28">
        <f>Demand_Table!P153</f>
        <v>173.27212909090909</v>
      </c>
      <c r="C156" s="28">
        <f>Demand_Table!C153</f>
        <v>160.49871118181818</v>
      </c>
      <c r="D156" s="57">
        <v>45349</v>
      </c>
      <c r="E156" s="28">
        <f>SUM(B$7:B156)/1000</f>
        <v>20.793254228727267</v>
      </c>
      <c r="F156" s="28">
        <f>SUM(C$7:C156)/1000</f>
        <v>22.309263428363636</v>
      </c>
    </row>
    <row r="157" spans="1:9" x14ac:dyDescent="0.25">
      <c r="A157" s="57">
        <v>45350</v>
      </c>
      <c r="B157" s="28">
        <f>Demand_Table!P154</f>
        <v>155.73723081818181</v>
      </c>
      <c r="C157" s="28">
        <f>Demand_Table!C154</f>
        <v>163.55187927272726</v>
      </c>
      <c r="D157" s="57">
        <v>45350</v>
      </c>
      <c r="E157" s="28">
        <f>SUM(B$7:B157)/1000</f>
        <v>20.948991459545447</v>
      </c>
      <c r="F157" s="28">
        <f>SUM(C$7:C157)/1000</f>
        <v>22.472815307636363</v>
      </c>
    </row>
    <row r="158" spans="1:9" x14ac:dyDescent="0.25">
      <c r="A158" s="57">
        <v>45351</v>
      </c>
      <c r="B158" s="28">
        <f>Demand_Table!P155</f>
        <v>146.80397027272727</v>
      </c>
      <c r="C158" s="28"/>
      <c r="D158" s="57">
        <v>45351</v>
      </c>
      <c r="E158" s="28">
        <f>SUM(B$7:B158)/1000</f>
        <v>21.095795429818171</v>
      </c>
      <c r="F158" s="28">
        <f>SUM(C$7:C158)/1000</f>
        <v>22.472815307636363</v>
      </c>
    </row>
    <row r="159" spans="1:9" x14ac:dyDescent="0.25">
      <c r="A159" s="57">
        <v>45352</v>
      </c>
      <c r="B159" s="28">
        <f>Demand_Table!P156</f>
        <v>173.86345945454545</v>
      </c>
      <c r="C159" s="28">
        <f>Demand_Table!C156</f>
        <v>156.71183945454544</v>
      </c>
      <c r="D159" s="57">
        <v>45352</v>
      </c>
      <c r="E159" s="28">
        <f>SUM(B$7:B159)/1000</f>
        <v>21.269658889272716</v>
      </c>
      <c r="F159" s="28">
        <f>SUM(C$7:C159)/1000</f>
        <v>22.629527147090911</v>
      </c>
      <c r="H159" s="10"/>
      <c r="I159" s="10"/>
    </row>
    <row r="160" spans="1:9" x14ac:dyDescent="0.25">
      <c r="A160" s="57">
        <v>45353</v>
      </c>
      <c r="B160" s="28">
        <f>Demand_Table!P157</f>
        <v>167.48666945454545</v>
      </c>
      <c r="C160" s="28">
        <f>Demand_Table!C157</f>
        <v>154.63685836363638</v>
      </c>
      <c r="D160" s="57">
        <v>45353</v>
      </c>
      <c r="E160" s="28">
        <f>SUM(B$7:B160)/1000</f>
        <v>21.437145558727263</v>
      </c>
      <c r="F160" s="28">
        <f>SUM(C$7:C160)/1000</f>
        <v>22.784164005454546</v>
      </c>
      <c r="H160" s="10"/>
      <c r="I160" s="10"/>
    </row>
    <row r="161" spans="1:9" x14ac:dyDescent="0.25">
      <c r="A161" s="57">
        <v>45354</v>
      </c>
      <c r="B161" s="28">
        <f>Demand_Table!P158</f>
        <v>158.70055236363635</v>
      </c>
      <c r="C161" s="28">
        <f>Demand_Table!C158</f>
        <v>155.16943618181818</v>
      </c>
      <c r="D161" s="57">
        <v>45354</v>
      </c>
      <c r="E161" s="28">
        <f>SUM(B$7:B161)/1000</f>
        <v>21.595846111090896</v>
      </c>
      <c r="F161" s="28">
        <f>SUM(C$7:C161)/1000</f>
        <v>22.939333441636364</v>
      </c>
      <c r="H161" s="10"/>
      <c r="I161" s="10"/>
    </row>
    <row r="162" spans="1:9" x14ac:dyDescent="0.25">
      <c r="A162" s="57">
        <v>45355</v>
      </c>
      <c r="B162" s="28">
        <f>Demand_Table!P159</f>
        <v>164.06439727272729</v>
      </c>
      <c r="C162" s="28">
        <f>Demand_Table!C159</f>
        <v>149.30565309090909</v>
      </c>
      <c r="D162" s="57">
        <v>45355</v>
      </c>
      <c r="E162" s="28">
        <f>SUM(B$7:B162)/1000</f>
        <v>21.759910508363625</v>
      </c>
      <c r="F162" s="28">
        <f>SUM(C$7:C162)/1000</f>
        <v>23.088639094727274</v>
      </c>
      <c r="H162" s="10"/>
      <c r="I162" s="10"/>
    </row>
    <row r="163" spans="1:9" x14ac:dyDescent="0.25">
      <c r="A163" s="57">
        <v>45356</v>
      </c>
      <c r="B163" s="28">
        <f>Demand_Table!P160</f>
        <v>148.87698118181819</v>
      </c>
      <c r="C163" s="28">
        <f>Demand_Table!C160</f>
        <v>142.44844081818181</v>
      </c>
      <c r="D163" s="57">
        <v>45356</v>
      </c>
      <c r="E163" s="28">
        <f>SUM(B$7:B163)/1000</f>
        <v>21.908787489545439</v>
      </c>
      <c r="F163" s="28">
        <f>SUM(C$7:C163)/1000</f>
        <v>23.231087535545456</v>
      </c>
      <c r="H163" s="10"/>
      <c r="I163" s="10"/>
    </row>
    <row r="164" spans="1:9" x14ac:dyDescent="0.25">
      <c r="A164" s="57">
        <v>45357</v>
      </c>
      <c r="B164" s="28">
        <f>Demand_Table!P161</f>
        <v>149.41060354545453</v>
      </c>
      <c r="C164" s="28">
        <f>Demand_Table!C161</f>
        <v>121.89816563636363</v>
      </c>
      <c r="D164" s="57">
        <v>45357</v>
      </c>
      <c r="E164" s="28">
        <f>SUM(B$7:B164)/1000</f>
        <v>22.058198093090894</v>
      </c>
      <c r="F164" s="28">
        <f>SUM(C$7:C164)/1000</f>
        <v>23.352985701181819</v>
      </c>
      <c r="H164" s="10"/>
      <c r="I164" s="10"/>
    </row>
    <row r="165" spans="1:9" x14ac:dyDescent="0.25">
      <c r="A165" s="57">
        <v>45358</v>
      </c>
      <c r="B165" s="28">
        <f>Demand_Table!P162</f>
        <v>157.37744890909093</v>
      </c>
      <c r="C165" s="28">
        <f>Demand_Table!C162</f>
        <v>107.57302227272729</v>
      </c>
      <c r="D165" s="57">
        <v>45358</v>
      </c>
      <c r="E165" s="28">
        <f>SUM(B$7:B165)/1000</f>
        <v>22.215575541999986</v>
      </c>
      <c r="F165" s="28">
        <f>SUM(C$7:C165)/1000</f>
        <v>23.46055872345455</v>
      </c>
      <c r="H165" s="10"/>
      <c r="I165" s="10"/>
    </row>
    <row r="166" spans="1:9" x14ac:dyDescent="0.25">
      <c r="A166" s="57">
        <v>45359</v>
      </c>
      <c r="B166" s="28">
        <f>Demand_Table!P163</f>
        <v>159.90796136363636</v>
      </c>
      <c r="C166" s="28">
        <f>Demand_Table!C163</f>
        <v>90.274070727272729</v>
      </c>
      <c r="D166" s="57">
        <v>45359</v>
      </c>
      <c r="E166" s="28">
        <f>SUM(B$7:B166)/1000</f>
        <v>22.375483503363618</v>
      </c>
      <c r="F166" s="28">
        <f>SUM(C$7:C166)/1000</f>
        <v>23.550832794181822</v>
      </c>
      <c r="H166" s="10"/>
      <c r="I166" s="10"/>
    </row>
    <row r="167" spans="1:9" x14ac:dyDescent="0.25">
      <c r="A167" s="57">
        <v>45360</v>
      </c>
      <c r="B167" s="28">
        <f>Demand_Table!P164</f>
        <v>140.10443454545455</v>
      </c>
      <c r="C167" s="28">
        <f>Demand_Table!C164</f>
        <v>93.509680818181806</v>
      </c>
      <c r="D167" s="57">
        <v>45360</v>
      </c>
      <c r="E167" s="28">
        <f>SUM(B$7:B167)/1000</f>
        <v>22.515587937909071</v>
      </c>
      <c r="F167" s="28">
        <f>SUM(C$7:C167)/1000</f>
        <v>23.644342475000002</v>
      </c>
      <c r="H167" s="10"/>
      <c r="I167" s="10"/>
    </row>
    <row r="168" spans="1:9" x14ac:dyDescent="0.25">
      <c r="A168" s="57">
        <v>45361</v>
      </c>
      <c r="B168" s="28">
        <f>Demand_Table!P165</f>
        <v>142.82342190909091</v>
      </c>
      <c r="C168" s="28">
        <f>Demand_Table!C165</f>
        <v>124.77968263636365</v>
      </c>
      <c r="D168" s="57">
        <v>45361</v>
      </c>
      <c r="E168" s="28">
        <f>SUM(B$7:B168)/1000</f>
        <v>22.658411359818164</v>
      </c>
      <c r="F168" s="28">
        <f>SUM(C$7:C168)/1000</f>
        <v>23.769122157636364</v>
      </c>
      <c r="H168" s="10"/>
      <c r="I168" s="10"/>
    </row>
    <row r="169" spans="1:9" x14ac:dyDescent="0.25">
      <c r="A169" s="57">
        <v>45362</v>
      </c>
      <c r="B169" s="28">
        <f>Demand_Table!P166</f>
        <v>155.08157145454547</v>
      </c>
      <c r="C169" s="28">
        <f>Demand_Table!C166</f>
        <v>146.53937709090908</v>
      </c>
      <c r="D169" s="57">
        <v>45362</v>
      </c>
      <c r="E169" s="28">
        <f>SUM(B$7:B169)/1000</f>
        <v>22.813492931272712</v>
      </c>
      <c r="F169" s="28">
        <f>SUM(C$7:C169)/1000</f>
        <v>23.915661534727274</v>
      </c>
      <c r="H169" s="10"/>
      <c r="I169" s="10"/>
    </row>
    <row r="170" spans="1:9" x14ac:dyDescent="0.25">
      <c r="A170" s="57">
        <v>45363</v>
      </c>
      <c r="B170" s="28">
        <f>Demand_Table!P167</f>
        <v>137.40184381818182</v>
      </c>
      <c r="C170" s="28">
        <f>Demand_Table!C167</f>
        <v>163.03899272727273</v>
      </c>
      <c r="D170" s="57">
        <v>45363</v>
      </c>
      <c r="E170" s="28">
        <f>SUM(B$7:B170)/1000</f>
        <v>22.950894775090891</v>
      </c>
      <c r="F170" s="28">
        <f>SUM(C$7:C170)/1000</f>
        <v>24.078700527454547</v>
      </c>
      <c r="H170" s="10"/>
      <c r="I170" s="10"/>
    </row>
    <row r="171" spans="1:9" x14ac:dyDescent="0.25">
      <c r="A171" s="57">
        <v>45364</v>
      </c>
      <c r="B171" s="28">
        <f>Demand_Table!P168</f>
        <v>120.86943636363637</v>
      </c>
      <c r="C171" s="28">
        <f>Demand_Table!C168</f>
        <v>171.30384309090908</v>
      </c>
      <c r="D171" s="57">
        <v>45364</v>
      </c>
      <c r="E171" s="28">
        <f>SUM(B$7:B171)/1000</f>
        <v>23.071764211454528</v>
      </c>
      <c r="F171" s="28">
        <f>SUM(C$7:C171)/1000</f>
        <v>24.250004370545454</v>
      </c>
      <c r="H171" s="10"/>
      <c r="I171" s="10"/>
    </row>
    <row r="172" spans="1:9" x14ac:dyDescent="0.25">
      <c r="A172" s="57">
        <v>45365</v>
      </c>
      <c r="B172" s="28">
        <f>Demand_Table!P169</f>
        <v>115.30271045454545</v>
      </c>
      <c r="C172" s="28">
        <f>Demand_Table!C169</f>
        <v>165.84632027272727</v>
      </c>
      <c r="D172" s="57">
        <v>45365</v>
      </c>
      <c r="E172" s="28">
        <f>SUM(B$7:B172)/1000</f>
        <v>23.187066921909075</v>
      </c>
      <c r="F172" s="28">
        <f>SUM(C$7:C172)/1000</f>
        <v>24.415850690818186</v>
      </c>
      <c r="H172" s="10"/>
      <c r="I172" s="10"/>
    </row>
    <row r="173" spans="1:9" x14ac:dyDescent="0.25">
      <c r="A173" s="57">
        <v>45366</v>
      </c>
      <c r="B173" s="28">
        <f>Demand_Table!P170</f>
        <v>113.01375881818183</v>
      </c>
      <c r="C173" s="28">
        <f>Demand_Table!C170</f>
        <v>155.35302890909091</v>
      </c>
      <c r="D173" s="57">
        <v>45366</v>
      </c>
      <c r="E173" s="28">
        <f>SUM(B$7:B173)/1000</f>
        <v>23.300080680727255</v>
      </c>
      <c r="F173" s="28">
        <f>SUM(C$7:C173)/1000</f>
        <v>24.571203719727276</v>
      </c>
      <c r="H173" s="10"/>
      <c r="I173" s="10"/>
    </row>
    <row r="174" spans="1:9" x14ac:dyDescent="0.25">
      <c r="A174" s="57">
        <v>45367</v>
      </c>
      <c r="B174" s="28">
        <f>Demand_Table!P171</f>
        <v>117.43314727272728</v>
      </c>
      <c r="C174" s="28">
        <f>Demand_Table!C171</f>
        <v>153.94855763636363</v>
      </c>
      <c r="D174" s="57">
        <v>45367</v>
      </c>
      <c r="E174" s="28">
        <f>SUM(B$7:B174)/1000</f>
        <v>23.417513827999986</v>
      </c>
      <c r="F174" s="28">
        <f>SUM(C$7:C174)/1000</f>
        <v>24.725152277363637</v>
      </c>
      <c r="H174" s="10"/>
      <c r="I174" s="10"/>
    </row>
    <row r="175" spans="1:9" x14ac:dyDescent="0.25">
      <c r="A175" s="57">
        <v>45368</v>
      </c>
      <c r="B175" s="28">
        <f>Demand_Table!P172</f>
        <v>103.28486690909092</v>
      </c>
      <c r="C175" s="28">
        <f>Demand_Table!C172</f>
        <v>168.404864</v>
      </c>
      <c r="D175" s="57">
        <v>45368</v>
      </c>
      <c r="E175" s="28">
        <f>SUM(B$7:B175)/1000</f>
        <v>23.520798694909079</v>
      </c>
      <c r="F175" s="28">
        <f>SUM(C$7:C175)/1000</f>
        <v>24.89355714136364</v>
      </c>
      <c r="H175" s="10"/>
      <c r="I175" s="10"/>
    </row>
    <row r="176" spans="1:9" x14ac:dyDescent="0.25">
      <c r="A176" s="57">
        <v>45369</v>
      </c>
      <c r="B176" s="28">
        <f>Demand_Table!P173</f>
        <v>105.88177563636363</v>
      </c>
      <c r="C176" s="28">
        <f>Demand_Table!C173</f>
        <v>150.68630636363636</v>
      </c>
      <c r="D176" s="57">
        <v>45369</v>
      </c>
      <c r="E176" s="28">
        <f>SUM(B$7:B176)/1000</f>
        <v>23.626680470545441</v>
      </c>
      <c r="F176" s="28">
        <f>SUM(C$7:C176)/1000</f>
        <v>25.044243447727276</v>
      </c>
      <c r="H176" s="10"/>
      <c r="I176" s="10"/>
    </row>
    <row r="177" spans="1:9" x14ac:dyDescent="0.25">
      <c r="A177" s="57">
        <v>45370</v>
      </c>
      <c r="B177" s="28">
        <f>Demand_Table!P174</f>
        <v>101.74070327272727</v>
      </c>
      <c r="C177" s="28">
        <f>Demand_Table!C174</f>
        <v>134.09394945454545</v>
      </c>
      <c r="D177" s="57">
        <v>45370</v>
      </c>
      <c r="E177" s="28">
        <f>SUM(B$7:B177)/1000</f>
        <v>23.72842117381817</v>
      </c>
      <c r="F177" s="28">
        <f>SUM(C$7:C177)/1000</f>
        <v>25.178337397181821</v>
      </c>
      <c r="H177" s="10"/>
      <c r="I177" s="10"/>
    </row>
    <row r="178" spans="1:9" x14ac:dyDescent="0.25">
      <c r="A178" s="57">
        <v>45371</v>
      </c>
      <c r="B178" s="28">
        <f>Demand_Table!P175</f>
        <v>102.43801581818182</v>
      </c>
      <c r="C178" s="28">
        <f>Demand_Table!C175</f>
        <v>100.24151454545454</v>
      </c>
      <c r="D178" s="57">
        <v>45371</v>
      </c>
      <c r="E178" s="28">
        <f>SUM(B$7:B178)/1000</f>
        <v>23.83085918963635</v>
      </c>
      <c r="F178" s="28">
        <f>SUM(C$7:C178)/1000</f>
        <v>25.278578911727276</v>
      </c>
      <c r="H178" s="10"/>
      <c r="I178" s="10"/>
    </row>
    <row r="179" spans="1:9" x14ac:dyDescent="0.25">
      <c r="A179" s="57">
        <v>45372</v>
      </c>
      <c r="B179" s="28">
        <f>Demand_Table!P176</f>
        <v>111.21601718181819</v>
      </c>
      <c r="C179" s="28">
        <f>Demand_Table!C176</f>
        <v>99.825038090909089</v>
      </c>
      <c r="D179" s="57">
        <v>45372</v>
      </c>
      <c r="E179" s="28">
        <f>SUM(B$7:B179)/1000</f>
        <v>23.942075206818167</v>
      </c>
      <c r="F179" s="28">
        <f>SUM(C$7:C179)/1000</f>
        <v>25.378403949818185</v>
      </c>
      <c r="H179" s="10"/>
      <c r="I179" s="10"/>
    </row>
    <row r="180" spans="1:9" x14ac:dyDescent="0.25">
      <c r="A180" s="57">
        <v>45373</v>
      </c>
      <c r="B180" s="28">
        <f>Demand_Table!P177</f>
        <v>117.518342</v>
      </c>
      <c r="C180" s="28">
        <f>Demand_Table!C177</f>
        <v>87.49078672727272</v>
      </c>
      <c r="D180" s="57">
        <v>45373</v>
      </c>
      <c r="E180" s="28">
        <f>SUM(B$7:B180)/1000</f>
        <v>24.059593548818167</v>
      </c>
      <c r="F180" s="28">
        <f>SUM(C$7:C180)/1000</f>
        <v>25.465894736545458</v>
      </c>
      <c r="H180" s="10"/>
      <c r="I180" s="10"/>
    </row>
    <row r="181" spans="1:9" x14ac:dyDescent="0.25">
      <c r="A181" s="57">
        <v>45374</v>
      </c>
      <c r="B181" s="28">
        <f>Demand_Table!P178</f>
        <v>131.98759690909091</v>
      </c>
      <c r="C181" s="28">
        <f>Demand_Table!C178</f>
        <v>106.30112645454545</v>
      </c>
      <c r="D181" s="57">
        <v>45374</v>
      </c>
      <c r="E181" s="28">
        <f>SUM(B$7:B181)/1000</f>
        <v>24.191581145727259</v>
      </c>
      <c r="F181" s="28">
        <f>SUM(C$7:C181)/1000</f>
        <v>25.572195863000005</v>
      </c>
      <c r="H181" s="10"/>
      <c r="I181" s="10"/>
    </row>
    <row r="182" spans="1:9" x14ac:dyDescent="0.25">
      <c r="A182" s="57">
        <v>45375</v>
      </c>
      <c r="B182" s="28">
        <f>Demand_Table!P179</f>
        <v>119.52360236363636</v>
      </c>
      <c r="C182" s="28">
        <f>Demand_Table!C179</f>
        <v>112.77810063636365</v>
      </c>
      <c r="D182" s="57">
        <v>45375</v>
      </c>
      <c r="E182" s="28">
        <f>SUM(B$7:B182)/1000</f>
        <v>24.311104748090894</v>
      </c>
      <c r="F182" s="28">
        <f>SUM(C$7:C182)/1000</f>
        <v>25.684973963636367</v>
      </c>
      <c r="H182" s="10"/>
      <c r="I182" s="10"/>
    </row>
    <row r="183" spans="1:9" x14ac:dyDescent="0.25">
      <c r="A183" s="57">
        <v>45376</v>
      </c>
      <c r="B183" s="28">
        <f>Demand_Table!P180</f>
        <v>136.72922918181817</v>
      </c>
      <c r="C183" s="28">
        <f>Demand_Table!C180</f>
        <v>110.56049627272728</v>
      </c>
      <c r="D183" s="57">
        <v>45376</v>
      </c>
      <c r="E183" s="28">
        <f>SUM(B$7:B183)/1000</f>
        <v>24.447833977272712</v>
      </c>
      <c r="F183" s="28">
        <f>SUM(C$7:C183)/1000</f>
        <v>25.795534459909092</v>
      </c>
      <c r="H183" s="10"/>
      <c r="I183" s="10"/>
    </row>
    <row r="184" spans="1:9" x14ac:dyDescent="0.25">
      <c r="A184" s="57">
        <v>45377</v>
      </c>
      <c r="B184" s="28">
        <f>Demand_Table!P181</f>
        <v>122.66013127272727</v>
      </c>
      <c r="C184" s="28">
        <f>Demand_Table!C181</f>
        <v>97.494828909090913</v>
      </c>
      <c r="D184" s="57">
        <v>45377</v>
      </c>
      <c r="E184" s="28">
        <f>SUM(B$7:B184)/1000</f>
        <v>24.570494108545439</v>
      </c>
      <c r="F184" s="28">
        <f>SUM(C$7:C184)/1000</f>
        <v>25.893029288818184</v>
      </c>
      <c r="H184" s="10"/>
      <c r="I184" s="10"/>
    </row>
    <row r="185" spans="1:9" x14ac:dyDescent="0.25">
      <c r="A185" s="57">
        <v>45378</v>
      </c>
      <c r="B185" s="28">
        <f>Demand_Table!P182</f>
        <v>134.06684845454546</v>
      </c>
      <c r="C185" s="28">
        <f>Demand_Table!C182</f>
        <v>96.214964000000009</v>
      </c>
      <c r="D185" s="57">
        <v>45378</v>
      </c>
      <c r="E185" s="28">
        <f>SUM(B$7:B185)/1000</f>
        <v>24.704560956999988</v>
      </c>
      <c r="F185" s="28">
        <f>SUM(C$7:C185)/1000</f>
        <v>25.989244252818182</v>
      </c>
      <c r="H185" s="10"/>
      <c r="I185" s="10"/>
    </row>
    <row r="186" spans="1:9" x14ac:dyDescent="0.25">
      <c r="A186" s="57">
        <v>45379</v>
      </c>
      <c r="B186" s="28">
        <f>Demand_Table!P183</f>
        <v>142.20399718181818</v>
      </c>
      <c r="C186" s="28">
        <f>Demand_Table!C183</f>
        <v>105.00836190909091</v>
      </c>
      <c r="D186" s="57">
        <v>45379</v>
      </c>
      <c r="E186" s="28">
        <f>SUM(B$7:B186)/1000</f>
        <v>24.846764954181808</v>
      </c>
      <c r="F186" s="28">
        <f>SUM(C$7:C186)/1000</f>
        <v>26.094252614727274</v>
      </c>
      <c r="H186" s="10"/>
      <c r="I186" s="10"/>
    </row>
    <row r="187" spans="1:9" x14ac:dyDescent="0.25">
      <c r="A187" s="57">
        <v>45380</v>
      </c>
      <c r="B187" s="28">
        <f>Demand_Table!P184</f>
        <v>118.60622318181819</v>
      </c>
      <c r="C187" s="28">
        <f>Demand_Table!C184</f>
        <v>107.16414718181818</v>
      </c>
      <c r="D187" s="57">
        <v>45380</v>
      </c>
      <c r="E187" s="28">
        <f>SUM(B$7:B187)/1000</f>
        <v>24.965371177363625</v>
      </c>
      <c r="F187" s="28">
        <f>SUM(C$7:C187)/1000</f>
        <v>26.201416761909091</v>
      </c>
      <c r="H187" s="10"/>
      <c r="I187" s="10"/>
    </row>
    <row r="188" spans="1:9" x14ac:dyDescent="0.25">
      <c r="A188" s="57">
        <v>45381</v>
      </c>
      <c r="B188" s="28">
        <f>Demand_Table!P185</f>
        <v>95.536848818181824</v>
      </c>
      <c r="C188" s="28">
        <f>Demand_Table!C185</f>
        <v>86.903473272727268</v>
      </c>
      <c r="D188" s="57">
        <v>45381</v>
      </c>
      <c r="E188" s="28">
        <f>SUM(B$7:B188)/1000</f>
        <v>25.060908026181806</v>
      </c>
      <c r="F188" s="28">
        <f>SUM(C$7:C188)/1000</f>
        <v>26.288320235181818</v>
      </c>
      <c r="H188" s="10"/>
      <c r="I188" s="10"/>
    </row>
    <row r="189" spans="1:9" x14ac:dyDescent="0.25">
      <c r="A189" s="57">
        <v>45382</v>
      </c>
      <c r="B189" s="28">
        <f>Demand_Table!P186</f>
        <v>104.35524681818183</v>
      </c>
      <c r="C189" s="28">
        <f>Demand_Table!C186</f>
        <v>89.750021181818184</v>
      </c>
      <c r="D189" s="57">
        <v>45382</v>
      </c>
      <c r="E189" s="28">
        <f>SUM(B$7:B189)/1000</f>
        <v>25.165263272999987</v>
      </c>
      <c r="F189" s="28">
        <f>SUM(C$7:C189)/1000</f>
        <v>26.378070256363635</v>
      </c>
      <c r="H189" s="10"/>
      <c r="I189" s="10"/>
    </row>
  </sheetData>
  <mergeCells count="3">
    <mergeCell ref="A4:F4"/>
    <mergeCell ref="B5:C5"/>
    <mergeCell ref="E5:F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E7EA0-7CFA-4374-ACC2-D04C31E88E5A}">
  <dimension ref="A1:AT187"/>
  <sheetViews>
    <sheetView workbookViewId="0"/>
  </sheetViews>
  <sheetFormatPr defaultColWidth="8.85546875" defaultRowHeight="15" x14ac:dyDescent="0.25"/>
  <cols>
    <col min="1" max="1" width="12.5703125" style="1" bestFit="1" customWidth="1"/>
    <col min="2" max="16384" width="8.85546875" style="1"/>
  </cols>
  <sheetData>
    <row r="1" spans="1:46" x14ac:dyDescent="0.25">
      <c r="A1" s="1" t="str">
        <f>HYPERLINK("#'Contents'!A1","Contents Page")</f>
        <v>Contents Page</v>
      </c>
    </row>
    <row r="2" spans="1:46" x14ac:dyDescent="0.25">
      <c r="A2" s="172" t="s">
        <v>60</v>
      </c>
      <c r="B2" s="172"/>
      <c r="C2" s="172"/>
      <c r="D2" s="172"/>
      <c r="E2" s="172"/>
      <c r="F2" s="172"/>
      <c r="S2" s="172" t="s">
        <v>14</v>
      </c>
      <c r="T2" s="172"/>
      <c r="U2" s="172"/>
      <c r="V2" s="172"/>
      <c r="W2" s="172"/>
      <c r="X2" s="172"/>
      <c r="AL2" s="172" t="s">
        <v>18</v>
      </c>
      <c r="AM2" s="172"/>
      <c r="AN2" s="172"/>
      <c r="AO2" s="172"/>
      <c r="AP2" s="172"/>
      <c r="AQ2" s="172"/>
    </row>
    <row r="3" spans="1:46" x14ac:dyDescent="0.25">
      <c r="A3" s="172" t="s">
        <v>61</v>
      </c>
      <c r="B3" s="172"/>
      <c r="C3" s="172"/>
      <c r="D3" s="172" t="s">
        <v>62</v>
      </c>
      <c r="E3" s="172"/>
      <c r="F3" s="172"/>
      <c r="S3" s="172" t="s">
        <v>61</v>
      </c>
      <c r="T3" s="172"/>
      <c r="U3" s="172"/>
      <c r="V3" s="172" t="s">
        <v>62</v>
      </c>
      <c r="W3" s="172"/>
      <c r="X3" s="172"/>
      <c r="AA3" s="32"/>
      <c r="AL3" s="172" t="s">
        <v>61</v>
      </c>
      <c r="AM3" s="172"/>
      <c r="AN3" s="172"/>
      <c r="AO3" s="172" t="s">
        <v>62</v>
      </c>
      <c r="AP3" s="172"/>
      <c r="AQ3" s="172"/>
    </row>
    <row r="4" spans="1:46" x14ac:dyDescent="0.25">
      <c r="A4" s="69" t="s">
        <v>63</v>
      </c>
      <c r="B4" s="1" t="s">
        <v>111</v>
      </c>
      <c r="C4" s="1" t="s">
        <v>112</v>
      </c>
      <c r="D4" s="69" t="s">
        <v>63</v>
      </c>
      <c r="E4" s="1" t="s">
        <v>111</v>
      </c>
      <c r="F4" s="1" t="s">
        <v>112</v>
      </c>
      <c r="H4" s="32"/>
      <c r="S4" s="69" t="s">
        <v>63</v>
      </c>
      <c r="T4" s="1" t="s">
        <v>111</v>
      </c>
      <c r="U4" s="1" t="s">
        <v>112</v>
      </c>
      <c r="V4" s="69" t="s">
        <v>63</v>
      </c>
      <c r="W4" s="1" t="s">
        <v>111</v>
      </c>
      <c r="X4" s="1" t="s">
        <v>112</v>
      </c>
      <c r="AL4" s="69" t="s">
        <v>63</v>
      </c>
      <c r="AM4" s="1" t="s">
        <v>111</v>
      </c>
      <c r="AN4" s="1" t="s">
        <v>112</v>
      </c>
      <c r="AO4" s="69" t="s">
        <v>63</v>
      </c>
      <c r="AP4" s="1" t="s">
        <v>111</v>
      </c>
      <c r="AQ4" s="1" t="s">
        <v>112</v>
      </c>
    </row>
    <row r="5" spans="1:46" x14ac:dyDescent="0.25">
      <c r="A5" s="57">
        <v>45200</v>
      </c>
      <c r="B5" s="31">
        <f>Demand_Table!O4+Demand_Table!S4</f>
        <v>20.936946545454546</v>
      </c>
      <c r="C5" s="31">
        <f>Demand_Table!B4+Demand_Table!H4</f>
        <v>21.319868818181817</v>
      </c>
      <c r="D5" s="57">
        <v>45200</v>
      </c>
      <c r="E5" s="26">
        <f>SUM(B$5:B5)/1000</f>
        <v>2.0936946545454548E-2</v>
      </c>
      <c r="F5" s="26">
        <f>SUM(C$5:C5)/1000</f>
        <v>2.1319868818181816E-2</v>
      </c>
      <c r="S5" s="57">
        <v>45200</v>
      </c>
      <c r="T5" s="31">
        <f>Demand_Table!O4</f>
        <v>18.536946545454548</v>
      </c>
      <c r="U5" s="31">
        <f>Demand_Table!B4</f>
        <v>20.119868818181818</v>
      </c>
      <c r="V5" s="57">
        <v>45200</v>
      </c>
      <c r="W5" s="70">
        <f>SUM(T$5:T5)/1000</f>
        <v>1.8536946545454548E-2</v>
      </c>
      <c r="X5" s="70">
        <f>SUM(U$5:U5)/1000</f>
        <v>2.0119868818181817E-2</v>
      </c>
      <c r="AL5" s="57">
        <v>45200</v>
      </c>
      <c r="AM5" s="31">
        <f>Demand_Table!S4</f>
        <v>2.4</v>
      </c>
      <c r="AN5" s="31">
        <f>Demand_Table!H4</f>
        <v>1.2000000000000004</v>
      </c>
      <c r="AO5" s="57">
        <v>45200</v>
      </c>
      <c r="AP5" s="70">
        <f>SUM(AM$5:AM5)/1000</f>
        <v>2.3999999999999998E-3</v>
      </c>
      <c r="AQ5" s="70">
        <f>SUM(AN$5:AN5)/1000</f>
        <v>1.2000000000000003E-3</v>
      </c>
      <c r="AT5" s="32"/>
    </row>
    <row r="6" spans="1:46" x14ac:dyDescent="0.25">
      <c r="A6" s="57">
        <v>45201</v>
      </c>
      <c r="B6" s="31">
        <f>Demand_Table!O5+Demand_Table!S5</f>
        <v>22.890374818181819</v>
      </c>
      <c r="C6" s="31">
        <f>Demand_Table!B5+Demand_Table!H5</f>
        <v>21.385181727272727</v>
      </c>
      <c r="D6" s="57">
        <v>45201</v>
      </c>
      <c r="E6" s="26">
        <f>SUM(B$5:B6)/1000</f>
        <v>4.3827321363636366E-2</v>
      </c>
      <c r="F6" s="26">
        <f>SUM(C$5:C6)/1000</f>
        <v>4.2705050545454537E-2</v>
      </c>
      <c r="S6" s="57">
        <v>45201</v>
      </c>
      <c r="T6" s="31">
        <f>Demand_Table!O5</f>
        <v>20.290374818181817</v>
      </c>
      <c r="U6" s="31">
        <f>Demand_Table!B5</f>
        <v>20.185181727272727</v>
      </c>
      <c r="V6" s="57">
        <v>45201</v>
      </c>
      <c r="W6" s="70">
        <f>SUM(T$5:T6)/1000</f>
        <v>3.8827321363636362E-2</v>
      </c>
      <c r="X6" s="70">
        <f>SUM(U$5:U6)/1000</f>
        <v>4.0305050545454552E-2</v>
      </c>
      <c r="AL6" s="57">
        <v>45201</v>
      </c>
      <c r="AM6" s="31">
        <f>Demand_Table!S5</f>
        <v>2.6</v>
      </c>
      <c r="AN6" s="31">
        <f>Demand_Table!H5</f>
        <v>1.2</v>
      </c>
      <c r="AO6" s="57">
        <v>45201</v>
      </c>
      <c r="AP6" s="70">
        <f>SUM(AM$5:AM6)/1000</f>
        <v>5.0000000000000001E-3</v>
      </c>
      <c r="AQ6" s="70">
        <f>SUM(AN$5:AN6)/1000</f>
        <v>2.4000000000000002E-3</v>
      </c>
    </row>
    <row r="7" spans="1:46" x14ac:dyDescent="0.25">
      <c r="A7" s="57">
        <v>45202</v>
      </c>
      <c r="B7" s="31">
        <f>Demand_Table!O6+Demand_Table!S6</f>
        <v>22.331042818181817</v>
      </c>
      <c r="C7" s="31">
        <f>Demand_Table!B6+Demand_Table!H6</f>
        <v>21.426971636363636</v>
      </c>
      <c r="D7" s="57">
        <v>45202</v>
      </c>
      <c r="E7" s="26">
        <f>SUM(B$5:B7)/1000</f>
        <v>6.6158364181818183E-2</v>
      </c>
      <c r="F7" s="26">
        <f>SUM(C$5:C7)/1000</f>
        <v>6.4132022181818168E-2</v>
      </c>
      <c r="S7" s="57">
        <v>45202</v>
      </c>
      <c r="T7" s="31">
        <f>Demand_Table!O6</f>
        <v>19.831042818181817</v>
      </c>
      <c r="U7" s="31">
        <f>Demand_Table!B6</f>
        <v>20.126971636363635</v>
      </c>
      <c r="V7" s="57">
        <v>45202</v>
      </c>
      <c r="W7" s="70">
        <f>SUM(T$5:T7)/1000</f>
        <v>5.8658364181818183E-2</v>
      </c>
      <c r="X7" s="70">
        <f>SUM(U$5:U7)/1000</f>
        <v>6.043202218181818E-2</v>
      </c>
      <c r="AL7" s="57">
        <v>45202</v>
      </c>
      <c r="AM7" s="31">
        <f>Demand_Table!S6</f>
        <v>2.5</v>
      </c>
      <c r="AN7" s="31">
        <f>Demand_Table!H6</f>
        <v>1.2999999999999998</v>
      </c>
      <c r="AO7" s="57">
        <v>45202</v>
      </c>
      <c r="AP7" s="70">
        <f>SUM(AM$5:AM7)/1000</f>
        <v>7.4999999999999997E-3</v>
      </c>
      <c r="AQ7" s="70">
        <f>SUM(AN$5:AN7)/1000</f>
        <v>3.7000000000000002E-3</v>
      </c>
    </row>
    <row r="8" spans="1:46" x14ac:dyDescent="0.25">
      <c r="A8" s="57">
        <v>45203</v>
      </c>
      <c r="B8" s="31">
        <f>Demand_Table!O7+Demand_Table!S7</f>
        <v>21.276249</v>
      </c>
      <c r="C8" s="31">
        <f>Demand_Table!B7+Demand_Table!H7</f>
        <v>22.360835909090909</v>
      </c>
      <c r="D8" s="57">
        <v>45203</v>
      </c>
      <c r="E8" s="26">
        <f>SUM(B$5:B8)/1000</f>
        <v>8.743461318181818E-2</v>
      </c>
      <c r="F8" s="26">
        <f>SUM(C$5:C8)/1000</f>
        <v>8.6492858090909078E-2</v>
      </c>
      <c r="S8" s="57">
        <v>45203</v>
      </c>
      <c r="T8" s="31">
        <f>Demand_Table!O7</f>
        <v>18.676248999999999</v>
      </c>
      <c r="U8" s="31">
        <f>Demand_Table!B7</f>
        <v>21.360835909090909</v>
      </c>
      <c r="V8" s="57">
        <v>45203</v>
      </c>
      <c r="W8" s="70">
        <f>SUM(T$5:T8)/1000</f>
        <v>7.7334613181818182E-2</v>
      </c>
      <c r="X8" s="70">
        <f>SUM(U$5:U8)/1000</f>
        <v>8.1792858090909096E-2</v>
      </c>
      <c r="AL8" s="57">
        <v>45203</v>
      </c>
      <c r="AM8" s="31">
        <f>Demand_Table!S7</f>
        <v>2.6</v>
      </c>
      <c r="AN8" s="31">
        <f>Demand_Table!H7</f>
        <v>1.0000000000000002</v>
      </c>
      <c r="AO8" s="57">
        <v>45203</v>
      </c>
      <c r="AP8" s="70">
        <f>SUM(AM$5:AM8)/1000</f>
        <v>1.01E-2</v>
      </c>
      <c r="AQ8" s="70">
        <f>SUM(AN$5:AN8)/1000</f>
        <v>4.7000000000000002E-3</v>
      </c>
    </row>
    <row r="9" spans="1:46" x14ac:dyDescent="0.25">
      <c r="A9" s="57">
        <v>45204</v>
      </c>
      <c r="B9" s="31">
        <f>Demand_Table!O8+Demand_Table!S8</f>
        <v>20.816137818181819</v>
      </c>
      <c r="C9" s="31">
        <f>Demand_Table!B8+Demand_Table!H8</f>
        <v>19.281033636363635</v>
      </c>
      <c r="D9" s="57">
        <v>45204</v>
      </c>
      <c r="E9" s="26">
        <f>SUM(B$5:B9)/1000</f>
        <v>0.10825075099999999</v>
      </c>
      <c r="F9" s="26">
        <f>SUM(C$5:C9)/1000</f>
        <v>0.10577389172727271</v>
      </c>
      <c r="S9" s="57">
        <v>45204</v>
      </c>
      <c r="T9" s="31">
        <f>Demand_Table!O8</f>
        <v>18.516137818181818</v>
      </c>
      <c r="U9" s="31">
        <f>Demand_Table!B8</f>
        <v>18.281033636363635</v>
      </c>
      <c r="V9" s="57">
        <v>45204</v>
      </c>
      <c r="W9" s="70">
        <f>SUM(T$5:T9)/1000</f>
        <v>9.5850750999999998E-2</v>
      </c>
      <c r="X9" s="70">
        <f>SUM(U$5:U9)/1000</f>
        <v>0.10007389172727273</v>
      </c>
      <c r="AL9" s="57">
        <v>45204</v>
      </c>
      <c r="AM9" s="31">
        <f>Demand_Table!S8</f>
        <v>2.2999999999999998</v>
      </c>
      <c r="AN9" s="31">
        <f>Demand_Table!H8</f>
        <v>1</v>
      </c>
      <c r="AO9" s="57">
        <v>45204</v>
      </c>
      <c r="AP9" s="70">
        <f>SUM(AM$5:AM9)/1000</f>
        <v>1.2399999999999998E-2</v>
      </c>
      <c r="AQ9" s="70">
        <f>SUM(AN$5:AN9)/1000</f>
        <v>5.7000000000000002E-3</v>
      </c>
    </row>
    <row r="10" spans="1:46" x14ac:dyDescent="0.25">
      <c r="A10" s="57">
        <v>45205</v>
      </c>
      <c r="B10" s="31">
        <f>Demand_Table!O9+Demand_Table!S9</f>
        <v>20.505414999999999</v>
      </c>
      <c r="C10" s="31">
        <f>Demand_Table!B9+Demand_Table!H9</f>
        <v>18.718232272727274</v>
      </c>
      <c r="D10" s="57">
        <v>45205</v>
      </c>
      <c r="E10" s="26">
        <f>SUM(B$5:B10)/1000</f>
        <v>0.12875616600000001</v>
      </c>
      <c r="F10" s="26">
        <f>SUM(C$5:C10)/1000</f>
        <v>0.124492124</v>
      </c>
      <c r="S10" s="57">
        <v>45205</v>
      </c>
      <c r="T10" s="31">
        <f>Demand_Table!O9</f>
        <v>18.305415</v>
      </c>
      <c r="U10" s="31">
        <f>Demand_Table!B9</f>
        <v>17.618232272727273</v>
      </c>
      <c r="V10" s="57">
        <v>45205</v>
      </c>
      <c r="W10" s="70">
        <f>SUM(T$5:T10)/1000</f>
        <v>0.114156166</v>
      </c>
      <c r="X10" s="70">
        <f>SUM(U$5:U10)/1000</f>
        <v>0.117692124</v>
      </c>
      <c r="AL10" s="57">
        <v>45205</v>
      </c>
      <c r="AM10" s="31">
        <f>Demand_Table!S9</f>
        <v>2.1999999999999997</v>
      </c>
      <c r="AN10" s="31">
        <f>Demand_Table!H9</f>
        <v>1.1000000000000001</v>
      </c>
      <c r="AO10" s="57">
        <v>45205</v>
      </c>
      <c r="AP10" s="70">
        <f>SUM(AM$5:AM10)/1000</f>
        <v>1.4599999999999998E-2</v>
      </c>
      <c r="AQ10" s="70">
        <f>SUM(AN$5:AN10)/1000</f>
        <v>6.8000000000000005E-3</v>
      </c>
    </row>
    <row r="11" spans="1:46" x14ac:dyDescent="0.25">
      <c r="A11" s="57">
        <v>45206</v>
      </c>
      <c r="B11" s="31">
        <f>Demand_Table!O10+Demand_Table!S10</f>
        <v>20.575185454545458</v>
      </c>
      <c r="C11" s="31">
        <f>Demand_Table!B10+Demand_Table!H10</f>
        <v>20.695551727272726</v>
      </c>
      <c r="D11" s="57">
        <v>45206</v>
      </c>
      <c r="E11" s="26">
        <f>SUM(B$5:B11)/1000</f>
        <v>0.14933135145454546</v>
      </c>
      <c r="F11" s="26">
        <f>SUM(C$5:C11)/1000</f>
        <v>0.1451876757272727</v>
      </c>
      <c r="S11" s="57">
        <v>45206</v>
      </c>
      <c r="T11" s="31">
        <f>Demand_Table!O10</f>
        <v>18.475185454545457</v>
      </c>
      <c r="U11" s="31">
        <f>Demand_Table!B10</f>
        <v>19.495551727272726</v>
      </c>
      <c r="V11" s="57">
        <v>45206</v>
      </c>
      <c r="W11" s="70">
        <f>SUM(T$5:T11)/1000</f>
        <v>0.13263135145454547</v>
      </c>
      <c r="X11" s="70">
        <f>SUM(U$5:U11)/1000</f>
        <v>0.13718767572727272</v>
      </c>
      <c r="AL11" s="57">
        <v>45206</v>
      </c>
      <c r="AM11" s="31">
        <f>Demand_Table!S10</f>
        <v>2.1</v>
      </c>
      <c r="AN11" s="31">
        <f>Demand_Table!H10</f>
        <v>1.2000000000000002</v>
      </c>
      <c r="AO11" s="57">
        <v>45206</v>
      </c>
      <c r="AP11" s="70">
        <f>SUM(AM$5:AM11)/1000</f>
        <v>1.67E-2</v>
      </c>
      <c r="AQ11" s="70">
        <f>SUM(AN$5:AN11)/1000</f>
        <v>8.0000000000000002E-3</v>
      </c>
    </row>
    <row r="12" spans="1:46" x14ac:dyDescent="0.25">
      <c r="A12" s="57">
        <v>45207</v>
      </c>
      <c r="B12" s="31">
        <f>Demand_Table!O11+Demand_Table!S11</f>
        <v>20.698327363636366</v>
      </c>
      <c r="C12" s="31">
        <f>Demand_Table!B11+Demand_Table!H11</f>
        <v>20.778465909090908</v>
      </c>
      <c r="D12" s="57">
        <v>45207</v>
      </c>
      <c r="E12" s="26">
        <f>SUM(B$5:B12)/1000</f>
        <v>0.17002967881818182</v>
      </c>
      <c r="F12" s="26">
        <f>SUM(C$5:C12)/1000</f>
        <v>0.16596614163636361</v>
      </c>
      <c r="S12" s="57">
        <v>45207</v>
      </c>
      <c r="T12" s="31">
        <f>Demand_Table!O11</f>
        <v>18.598327363636365</v>
      </c>
      <c r="U12" s="31">
        <f>Demand_Table!B11</f>
        <v>19.578465909090909</v>
      </c>
      <c r="V12" s="57">
        <v>45207</v>
      </c>
      <c r="W12" s="70">
        <f>SUM(T$5:T12)/1000</f>
        <v>0.15122967881818183</v>
      </c>
      <c r="X12" s="70">
        <f>SUM(U$5:U12)/1000</f>
        <v>0.15676614163636365</v>
      </c>
      <c r="AL12" s="57">
        <v>45207</v>
      </c>
      <c r="AM12" s="31">
        <f>Demand_Table!S11</f>
        <v>2.1000000000000005</v>
      </c>
      <c r="AN12" s="31">
        <f>Demand_Table!H11</f>
        <v>1.2000000000000002</v>
      </c>
      <c r="AO12" s="57">
        <v>45207</v>
      </c>
      <c r="AP12" s="70">
        <f>SUM(AM$5:AM12)/1000</f>
        <v>1.8800000000000001E-2</v>
      </c>
      <c r="AQ12" s="70">
        <f>SUM(AN$5:AN12)/1000</f>
        <v>9.1999999999999998E-3</v>
      </c>
    </row>
    <row r="13" spans="1:46" x14ac:dyDescent="0.25">
      <c r="A13" s="57">
        <v>45208</v>
      </c>
      <c r="B13" s="31">
        <f>Demand_Table!O12+Demand_Table!S12</f>
        <v>21.75233336363636</v>
      </c>
      <c r="C13" s="31">
        <f>Demand_Table!B12+Demand_Table!H12</f>
        <v>20.211117818181819</v>
      </c>
      <c r="D13" s="57">
        <v>45208</v>
      </c>
      <c r="E13" s="26">
        <f>SUM(B$5:B13)/1000</f>
        <v>0.19178201218181817</v>
      </c>
      <c r="F13" s="26">
        <f>SUM(C$5:C13)/1000</f>
        <v>0.18617725945454544</v>
      </c>
      <c r="S13" s="57">
        <v>45208</v>
      </c>
      <c r="T13" s="31">
        <f>Demand_Table!O12</f>
        <v>19.652333363636362</v>
      </c>
      <c r="U13" s="31">
        <f>Demand_Table!B12</f>
        <v>18.711117818181819</v>
      </c>
      <c r="V13" s="57">
        <v>45208</v>
      </c>
      <c r="W13" s="70">
        <f>SUM(T$5:T13)/1000</f>
        <v>0.1708820121818182</v>
      </c>
      <c r="X13" s="70">
        <f>SUM(U$5:U13)/1000</f>
        <v>0.17547725945454545</v>
      </c>
      <c r="AL13" s="57">
        <v>45208</v>
      </c>
      <c r="AM13" s="31">
        <f>Demand_Table!S12</f>
        <v>2.0999999999999996</v>
      </c>
      <c r="AN13" s="31">
        <f>Demand_Table!H12</f>
        <v>1.5</v>
      </c>
      <c r="AO13" s="57">
        <v>45208</v>
      </c>
      <c r="AP13" s="70">
        <f>SUM(AM$5:AM13)/1000</f>
        <v>2.0899999999999998E-2</v>
      </c>
      <c r="AQ13" s="70">
        <f>SUM(AN$5:AN13)/1000</f>
        <v>1.0699999999999999E-2</v>
      </c>
    </row>
    <row r="14" spans="1:46" x14ac:dyDescent="0.25">
      <c r="A14" s="57">
        <v>45209</v>
      </c>
      <c r="B14" s="31">
        <f>Demand_Table!O13+Demand_Table!S13</f>
        <v>22.096795363636364</v>
      </c>
      <c r="C14" s="31">
        <f>Demand_Table!B13+Demand_Table!H13</f>
        <v>22.785755090909092</v>
      </c>
      <c r="D14" s="57">
        <v>45209</v>
      </c>
      <c r="E14" s="26">
        <f>SUM(B$5:B14)/1000</f>
        <v>0.21387880754545455</v>
      </c>
      <c r="F14" s="26">
        <f>SUM(C$5:C14)/1000</f>
        <v>0.20896301454545455</v>
      </c>
      <c r="S14" s="57">
        <v>45209</v>
      </c>
      <c r="T14" s="31">
        <f>Demand_Table!O13</f>
        <v>20.096795363636364</v>
      </c>
      <c r="U14" s="31">
        <f>Demand_Table!B13</f>
        <v>21.385755090909093</v>
      </c>
      <c r="V14" s="57">
        <v>45209</v>
      </c>
      <c r="W14" s="70">
        <f>SUM(T$5:T14)/1000</f>
        <v>0.19097880754545457</v>
      </c>
      <c r="X14" s="70">
        <f>SUM(U$5:U14)/1000</f>
        <v>0.19686301454545455</v>
      </c>
      <c r="AL14" s="57">
        <v>45209</v>
      </c>
      <c r="AM14" s="31">
        <f>Demand_Table!S13</f>
        <v>2</v>
      </c>
      <c r="AN14" s="31">
        <f>Demand_Table!H13</f>
        <v>1.4</v>
      </c>
      <c r="AO14" s="57">
        <v>45209</v>
      </c>
      <c r="AP14" s="70">
        <f>SUM(AM$5:AM14)/1000</f>
        <v>2.29E-2</v>
      </c>
      <c r="AQ14" s="70">
        <f>SUM(AN$5:AN14)/1000</f>
        <v>1.21E-2</v>
      </c>
    </row>
    <row r="15" spans="1:46" x14ac:dyDescent="0.25">
      <c r="A15" s="57">
        <v>45210</v>
      </c>
      <c r="B15" s="31">
        <f>Demand_Table!O14+Demand_Table!S14</f>
        <v>21.664789363636359</v>
      </c>
      <c r="C15" s="31">
        <f>Demand_Table!B14+Demand_Table!H14</f>
        <v>23.220484818181816</v>
      </c>
      <c r="D15" s="57">
        <v>45210</v>
      </c>
      <c r="E15" s="26">
        <f>SUM(B$5:B15)/1000</f>
        <v>0.23554359690909094</v>
      </c>
      <c r="F15" s="26">
        <f>SUM(C$5:C15)/1000</f>
        <v>0.23218349936363636</v>
      </c>
      <c r="S15" s="57">
        <v>45210</v>
      </c>
      <c r="T15" s="31">
        <f>Demand_Table!O14</f>
        <v>19.564789363636361</v>
      </c>
      <c r="U15" s="31">
        <f>Demand_Table!B14</f>
        <v>21.820484818181818</v>
      </c>
      <c r="V15" s="57">
        <v>45210</v>
      </c>
      <c r="W15" s="70">
        <f>SUM(T$5:T15)/1000</f>
        <v>0.21054359690909091</v>
      </c>
      <c r="X15" s="70">
        <f>SUM(U$5:U15)/1000</f>
        <v>0.21868349936363637</v>
      </c>
      <c r="AL15" s="57">
        <v>45210</v>
      </c>
      <c r="AM15" s="31">
        <f>Demand_Table!S14</f>
        <v>2.0999999999999996</v>
      </c>
      <c r="AN15" s="31">
        <f>Demand_Table!H14</f>
        <v>1.4</v>
      </c>
      <c r="AO15" s="57">
        <v>45210</v>
      </c>
      <c r="AP15" s="70">
        <f>SUM(AM$5:AM15)/1000</f>
        <v>2.5000000000000001E-2</v>
      </c>
      <c r="AQ15" s="70">
        <f>SUM(AN$5:AN15)/1000</f>
        <v>1.35E-2</v>
      </c>
    </row>
    <row r="16" spans="1:46" x14ac:dyDescent="0.25">
      <c r="A16" s="57">
        <v>45211</v>
      </c>
      <c r="B16" s="31">
        <f>Demand_Table!O15+Demand_Table!S15</f>
        <v>22.289009636363637</v>
      </c>
      <c r="C16" s="31">
        <f>Demand_Table!B15+Demand_Table!H15</f>
        <v>20.341059999999999</v>
      </c>
      <c r="D16" s="57">
        <v>45211</v>
      </c>
      <c r="E16" s="26">
        <f>SUM(B$5:B16)/1000</f>
        <v>0.25783260654545453</v>
      </c>
      <c r="F16" s="26">
        <f>SUM(C$5:C16)/1000</f>
        <v>0.25252455936363638</v>
      </c>
      <c r="S16" s="57">
        <v>45211</v>
      </c>
      <c r="T16" s="31">
        <f>Demand_Table!O15</f>
        <v>20.189009636363636</v>
      </c>
      <c r="U16" s="31">
        <f>Demand_Table!B15</f>
        <v>18.94106</v>
      </c>
      <c r="V16" s="57">
        <v>45211</v>
      </c>
      <c r="W16" s="70">
        <f>SUM(T$5:T16)/1000</f>
        <v>0.23073260654545455</v>
      </c>
      <c r="X16" s="70">
        <f>SUM(U$5:U16)/1000</f>
        <v>0.23762455936363636</v>
      </c>
      <c r="AL16" s="57">
        <v>45211</v>
      </c>
      <c r="AM16" s="31">
        <f>Demand_Table!S15</f>
        <v>2.1</v>
      </c>
      <c r="AN16" s="31">
        <f>Demand_Table!H15</f>
        <v>1.4</v>
      </c>
      <c r="AO16" s="57">
        <v>45211</v>
      </c>
      <c r="AP16" s="70">
        <f>SUM(AM$5:AM16)/1000</f>
        <v>2.7100000000000003E-2</v>
      </c>
      <c r="AQ16" s="70">
        <f>SUM(AN$5:AN16)/1000</f>
        <v>1.49E-2</v>
      </c>
    </row>
    <row r="17" spans="1:46" x14ac:dyDescent="0.25">
      <c r="A17" s="57">
        <v>45212</v>
      </c>
      <c r="B17" s="31">
        <f>Demand_Table!O16+Demand_Table!S16</f>
        <v>22.043834909090908</v>
      </c>
      <c r="C17" s="31">
        <f>Demand_Table!B16+Demand_Table!H16</f>
        <v>23.122454272727271</v>
      </c>
      <c r="D17" s="57">
        <v>45212</v>
      </c>
      <c r="E17" s="26">
        <f>SUM(B$5:B17)/1000</f>
        <v>0.27987644145454543</v>
      </c>
      <c r="F17" s="26">
        <f>SUM(C$5:C17)/1000</f>
        <v>0.27564701363636362</v>
      </c>
      <c r="S17" s="57">
        <v>45212</v>
      </c>
      <c r="T17" s="31">
        <f>Demand_Table!O16</f>
        <v>19.843834909090909</v>
      </c>
      <c r="U17" s="31">
        <f>Demand_Table!B16</f>
        <v>21.722454272727273</v>
      </c>
      <c r="V17" s="57">
        <v>45212</v>
      </c>
      <c r="W17" s="70">
        <f>SUM(T$5:T17)/1000</f>
        <v>0.25057644145454544</v>
      </c>
      <c r="X17" s="70">
        <f>SUM(U$5:U17)/1000</f>
        <v>0.25934701363636359</v>
      </c>
      <c r="AL17" s="57">
        <v>45212</v>
      </c>
      <c r="AM17" s="31">
        <f>Demand_Table!S16</f>
        <v>2.1999999999999993</v>
      </c>
      <c r="AN17" s="31">
        <f>Demand_Table!H16</f>
        <v>1.4</v>
      </c>
      <c r="AO17" s="57">
        <v>45212</v>
      </c>
      <c r="AP17" s="70">
        <f>SUM(AM$5:AM17)/1000</f>
        <v>2.93E-2</v>
      </c>
      <c r="AQ17" s="70">
        <f>SUM(AN$5:AN17)/1000</f>
        <v>1.6300000000000002E-2</v>
      </c>
    </row>
    <row r="18" spans="1:46" x14ac:dyDescent="0.25">
      <c r="A18" s="57">
        <v>45213</v>
      </c>
      <c r="B18" s="31">
        <f>Demand_Table!O17+Demand_Table!S17</f>
        <v>20.552631272727272</v>
      </c>
      <c r="C18" s="31">
        <f>Demand_Table!B17+Demand_Table!H17</f>
        <v>26.415860090909092</v>
      </c>
      <c r="D18" s="57">
        <v>45213</v>
      </c>
      <c r="E18" s="26">
        <f>SUM(B$5:B18)/1000</f>
        <v>0.30042907272727276</v>
      </c>
      <c r="F18" s="26">
        <f>SUM(C$5:C18)/1000</f>
        <v>0.30206287372727275</v>
      </c>
      <c r="S18" s="57">
        <v>45213</v>
      </c>
      <c r="T18" s="31">
        <f>Demand_Table!O17</f>
        <v>18.352631272727272</v>
      </c>
      <c r="U18" s="31">
        <f>Demand_Table!B17</f>
        <v>24.915860090909092</v>
      </c>
      <c r="V18" s="57">
        <v>45213</v>
      </c>
      <c r="W18" s="70">
        <f>SUM(T$5:T18)/1000</f>
        <v>0.26892907272727273</v>
      </c>
      <c r="X18" s="70">
        <f>SUM(U$5:U18)/1000</f>
        <v>0.28426287372727266</v>
      </c>
      <c r="AL18" s="57">
        <v>45213</v>
      </c>
      <c r="AM18" s="31">
        <f>Demand_Table!S17</f>
        <v>2.2000000000000002</v>
      </c>
      <c r="AN18" s="31">
        <f>Demand_Table!H17</f>
        <v>1.5</v>
      </c>
      <c r="AO18" s="57">
        <v>45213</v>
      </c>
      <c r="AP18" s="70">
        <f>SUM(AM$5:AM18)/1000</f>
        <v>3.15E-2</v>
      </c>
      <c r="AQ18" s="70">
        <f>SUM(AN$5:AN18)/1000</f>
        <v>1.78E-2</v>
      </c>
    </row>
    <row r="19" spans="1:46" x14ac:dyDescent="0.25">
      <c r="A19" s="57">
        <v>45214</v>
      </c>
      <c r="B19" s="31">
        <f>Demand_Table!O18+Demand_Table!S18</f>
        <v>20.998657272727272</v>
      </c>
      <c r="C19" s="31">
        <f>Demand_Table!B18+Demand_Table!H18</f>
        <v>24.13145572727273</v>
      </c>
      <c r="D19" s="57">
        <v>45214</v>
      </c>
      <c r="E19" s="26">
        <f>SUM(B$5:B19)/1000</f>
        <v>0.32142773000000002</v>
      </c>
      <c r="F19" s="26">
        <f>SUM(C$5:C19)/1000</f>
        <v>0.32619432945454546</v>
      </c>
      <c r="S19" s="57">
        <v>45214</v>
      </c>
      <c r="T19" s="31">
        <f>Demand_Table!O18</f>
        <v>18.798657272727272</v>
      </c>
      <c r="U19" s="31">
        <f>Demand_Table!B18</f>
        <v>22.831455727272729</v>
      </c>
      <c r="V19" s="57">
        <v>45214</v>
      </c>
      <c r="W19" s="70">
        <f>SUM(T$5:T19)/1000</f>
        <v>0.28772773000000001</v>
      </c>
      <c r="X19" s="70">
        <f>SUM(U$5:U19)/1000</f>
        <v>0.3070943294545454</v>
      </c>
      <c r="AL19" s="57">
        <v>45214</v>
      </c>
      <c r="AM19" s="31">
        <f>Demand_Table!S18</f>
        <v>2.2000000000000002</v>
      </c>
      <c r="AN19" s="31">
        <f>Demand_Table!H18</f>
        <v>1.2999999999999998</v>
      </c>
      <c r="AO19" s="57">
        <v>45214</v>
      </c>
      <c r="AP19" s="70">
        <f>SUM(AM$5:AM19)/1000</f>
        <v>3.3700000000000001E-2</v>
      </c>
      <c r="AQ19" s="70">
        <f>SUM(AN$5:AN19)/1000</f>
        <v>1.9100000000000002E-2</v>
      </c>
    </row>
    <row r="20" spans="1:46" x14ac:dyDescent="0.25">
      <c r="A20" s="57">
        <v>45215</v>
      </c>
      <c r="B20" s="31">
        <f>Demand_Table!O19+Demand_Table!S19</f>
        <v>22.698797999999996</v>
      </c>
      <c r="C20" s="31">
        <f>Demand_Table!B19+Demand_Table!H19</f>
        <v>22.150125090909089</v>
      </c>
      <c r="D20" s="57">
        <v>45215</v>
      </c>
      <c r="E20" s="26">
        <f>SUM(B$5:B20)/1000</f>
        <v>0.34412652799999999</v>
      </c>
      <c r="F20" s="26">
        <f>SUM(C$5:C20)/1000</f>
        <v>0.3483444545454546</v>
      </c>
      <c r="S20" s="57">
        <v>45215</v>
      </c>
      <c r="T20" s="31">
        <f>Demand_Table!O19</f>
        <v>20.298797999999998</v>
      </c>
      <c r="U20" s="31">
        <f>Demand_Table!B19</f>
        <v>20.95012509090909</v>
      </c>
      <c r="V20" s="57">
        <v>45215</v>
      </c>
      <c r="W20" s="70">
        <f>SUM(T$5:T20)/1000</f>
        <v>0.30802652799999997</v>
      </c>
      <c r="X20" s="70">
        <f>SUM(U$5:U20)/1000</f>
        <v>0.32804445454545444</v>
      </c>
      <c r="AL20" s="57">
        <v>45215</v>
      </c>
      <c r="AM20" s="31">
        <f>Demand_Table!S19</f>
        <v>2.4000000000000004</v>
      </c>
      <c r="AN20" s="31">
        <f>Demand_Table!H19</f>
        <v>1.2000000000000004</v>
      </c>
      <c r="AO20" s="57">
        <v>45215</v>
      </c>
      <c r="AP20" s="70">
        <f>SUM(AM$5:AM20)/1000</f>
        <v>3.61E-2</v>
      </c>
      <c r="AQ20" s="70">
        <f>SUM(AN$5:AN20)/1000</f>
        <v>2.0300000000000002E-2</v>
      </c>
    </row>
    <row r="21" spans="1:46" x14ac:dyDescent="0.25">
      <c r="A21" s="57">
        <v>45216</v>
      </c>
      <c r="B21" s="31">
        <f>Demand_Table!O20+Demand_Table!S20</f>
        <v>20.75419918181818</v>
      </c>
      <c r="C21" s="31">
        <f>Demand_Table!B20+Demand_Table!H20</f>
        <v>23.908015909090906</v>
      </c>
      <c r="D21" s="57">
        <v>45216</v>
      </c>
      <c r="E21" s="26">
        <f>SUM(B$5:B21)/1000</f>
        <v>0.36488072718181819</v>
      </c>
      <c r="F21" s="26">
        <f>SUM(C$5:C21)/1000</f>
        <v>0.37225247045454551</v>
      </c>
      <c r="H21" s="32"/>
      <c r="S21" s="57">
        <v>45216</v>
      </c>
      <c r="T21" s="31">
        <f>Demand_Table!O20</f>
        <v>18.554199181818181</v>
      </c>
      <c r="U21" s="31">
        <f>Demand_Table!B20</f>
        <v>22.708015909090907</v>
      </c>
      <c r="V21" s="57">
        <v>45216</v>
      </c>
      <c r="W21" s="70">
        <f>SUM(T$5:T21)/1000</f>
        <v>0.32658072718181819</v>
      </c>
      <c r="X21" s="70">
        <f>SUM(U$5:U21)/1000</f>
        <v>0.35075247045454538</v>
      </c>
      <c r="AA21" s="32"/>
      <c r="AL21" s="57">
        <v>45216</v>
      </c>
      <c r="AM21" s="31">
        <f>Demand_Table!S20</f>
        <v>2.1999999999999997</v>
      </c>
      <c r="AN21" s="31">
        <f>Demand_Table!H20</f>
        <v>1.2</v>
      </c>
      <c r="AO21" s="57">
        <v>45216</v>
      </c>
      <c r="AP21" s="70">
        <f>SUM(AM$5:AM21)/1000</f>
        <v>3.8300000000000008E-2</v>
      </c>
      <c r="AQ21" s="70">
        <f>SUM(AN$5:AN21)/1000</f>
        <v>2.1499999999999998E-2</v>
      </c>
    </row>
    <row r="22" spans="1:46" x14ac:dyDescent="0.25">
      <c r="A22" s="57">
        <v>45217</v>
      </c>
      <c r="B22" s="31">
        <f>Demand_Table!O21+Demand_Table!S21</f>
        <v>21.617283272727274</v>
      </c>
      <c r="C22" s="31">
        <f>Demand_Table!B21+Demand_Table!H21</f>
        <v>24.663981454545457</v>
      </c>
      <c r="D22" s="57">
        <v>45217</v>
      </c>
      <c r="E22" s="26">
        <f>SUM(B$5:B22)/1000</f>
        <v>0.38649801045454546</v>
      </c>
      <c r="F22" s="26">
        <f>SUM(C$5:C22)/1000</f>
        <v>0.39691645190909097</v>
      </c>
      <c r="S22" s="57">
        <v>45217</v>
      </c>
      <c r="T22" s="31">
        <f>Demand_Table!O21</f>
        <v>19.317283272727273</v>
      </c>
      <c r="U22" s="31">
        <f>Demand_Table!B21</f>
        <v>23.363981454545456</v>
      </c>
      <c r="V22" s="57">
        <v>45217</v>
      </c>
      <c r="W22" s="70">
        <f>SUM(T$5:T22)/1000</f>
        <v>0.34589801045454543</v>
      </c>
      <c r="X22" s="70">
        <f>SUM(U$5:U22)/1000</f>
        <v>0.37411645190909087</v>
      </c>
      <c r="AL22" s="57">
        <v>45217</v>
      </c>
      <c r="AM22" s="31">
        <f>Demand_Table!S21</f>
        <v>2.3000000000000003</v>
      </c>
      <c r="AN22" s="31">
        <f>Demand_Table!H21</f>
        <v>1.3</v>
      </c>
      <c r="AO22" s="57">
        <v>45217</v>
      </c>
      <c r="AP22" s="70">
        <f>SUM(AM$5:AM22)/1000</f>
        <v>4.0600000000000004E-2</v>
      </c>
      <c r="AQ22" s="70">
        <f>SUM(AN$5:AN22)/1000</f>
        <v>2.2800000000000001E-2</v>
      </c>
      <c r="AT22" s="32"/>
    </row>
    <row r="23" spans="1:46" x14ac:dyDescent="0.25">
      <c r="A23" s="57">
        <v>45218</v>
      </c>
      <c r="B23" s="31">
        <f>Demand_Table!O22+Demand_Table!S22</f>
        <v>22.427525636363637</v>
      </c>
      <c r="C23" s="31">
        <f>Demand_Table!B22+Demand_Table!H22</f>
        <v>20.612259636363635</v>
      </c>
      <c r="D23" s="57">
        <v>45218</v>
      </c>
      <c r="E23" s="26">
        <f>SUM(B$5:B23)/1000</f>
        <v>0.40892553609090909</v>
      </c>
      <c r="F23" s="26">
        <f>SUM(C$5:C23)/1000</f>
        <v>0.41752871154545468</v>
      </c>
      <c r="S23" s="57">
        <v>45218</v>
      </c>
      <c r="T23" s="31">
        <f>Demand_Table!O22</f>
        <v>20.127525636363636</v>
      </c>
      <c r="U23" s="31">
        <f>Demand_Table!B22</f>
        <v>19.312259636363635</v>
      </c>
      <c r="V23" s="57">
        <v>45218</v>
      </c>
      <c r="W23" s="70">
        <f>SUM(T$5:T23)/1000</f>
        <v>0.3660255360909091</v>
      </c>
      <c r="X23" s="70">
        <f>SUM(U$5:U23)/1000</f>
        <v>0.3934287115454545</v>
      </c>
      <c r="AL23" s="57">
        <v>45218</v>
      </c>
      <c r="AM23" s="31">
        <f>Demand_Table!S22</f>
        <v>2.2999999999999998</v>
      </c>
      <c r="AN23" s="31">
        <f>Demand_Table!H22</f>
        <v>1.2999999999999996</v>
      </c>
      <c r="AO23" s="57">
        <v>45218</v>
      </c>
      <c r="AP23" s="70">
        <f>SUM(AM$5:AM23)/1000</f>
        <v>4.2900000000000001E-2</v>
      </c>
      <c r="AQ23" s="70">
        <f>SUM(AN$5:AN23)/1000</f>
        <v>2.41E-2</v>
      </c>
    </row>
    <row r="24" spans="1:46" x14ac:dyDescent="0.25">
      <c r="A24" s="57">
        <v>45219</v>
      </c>
      <c r="B24" s="31">
        <f>Demand_Table!O23+Demand_Table!S23</f>
        <v>22.557190636363639</v>
      </c>
      <c r="C24" s="31">
        <f>Demand_Table!B23+Demand_Table!H23</f>
        <v>19.328718181818182</v>
      </c>
      <c r="D24" s="57">
        <v>45219</v>
      </c>
      <c r="E24" s="26">
        <f>SUM(B$5:B24)/1000</f>
        <v>0.43148272672727273</v>
      </c>
      <c r="F24" s="26">
        <f>SUM(C$5:C24)/1000</f>
        <v>0.43685742972727287</v>
      </c>
      <c r="S24" s="57">
        <v>45219</v>
      </c>
      <c r="T24" s="31">
        <f>Demand_Table!O23</f>
        <v>20.257190636363639</v>
      </c>
      <c r="U24" s="31">
        <f>Demand_Table!B23</f>
        <v>18.028718181818181</v>
      </c>
      <c r="V24" s="57">
        <v>45219</v>
      </c>
      <c r="W24" s="70">
        <f>SUM(T$5:T24)/1000</f>
        <v>0.38628272672727276</v>
      </c>
      <c r="X24" s="70">
        <f>SUM(U$5:U24)/1000</f>
        <v>0.41145742972727273</v>
      </c>
      <c r="AL24" s="57">
        <v>45219</v>
      </c>
      <c r="AM24" s="31">
        <f>Demand_Table!S23</f>
        <v>2.2999999999999998</v>
      </c>
      <c r="AN24" s="31">
        <f>Demand_Table!H23</f>
        <v>1.2999999999999996</v>
      </c>
      <c r="AO24" s="57">
        <v>45219</v>
      </c>
      <c r="AP24" s="70">
        <f>SUM(AM$5:AM24)/1000</f>
        <v>4.5199999999999997E-2</v>
      </c>
      <c r="AQ24" s="70">
        <f>SUM(AN$5:AN24)/1000</f>
        <v>2.5400000000000002E-2</v>
      </c>
    </row>
    <row r="25" spans="1:46" x14ac:dyDescent="0.25">
      <c r="A25" s="57">
        <v>45220</v>
      </c>
      <c r="B25" s="31">
        <f>Demand_Table!O24+Demand_Table!S24</f>
        <v>20.655369909090908</v>
      </c>
      <c r="C25" s="31">
        <f>Demand_Table!B24+Demand_Table!H24</f>
        <v>22.440700545454547</v>
      </c>
      <c r="D25" s="57">
        <v>45220</v>
      </c>
      <c r="E25" s="26">
        <f>SUM(B$5:B25)/1000</f>
        <v>0.45213809663636362</v>
      </c>
      <c r="F25" s="26">
        <f>SUM(C$5:C25)/1000</f>
        <v>0.45929813027272742</v>
      </c>
      <c r="S25" s="57">
        <v>45220</v>
      </c>
      <c r="T25" s="31">
        <f>Demand_Table!O24</f>
        <v>18.355369909090907</v>
      </c>
      <c r="U25" s="31">
        <f>Demand_Table!B24</f>
        <v>21.140700545454546</v>
      </c>
      <c r="V25" s="57">
        <v>45220</v>
      </c>
      <c r="W25" s="70">
        <f>SUM(T$5:T25)/1000</f>
        <v>0.40463809663636363</v>
      </c>
      <c r="X25" s="70">
        <f>SUM(U$5:U25)/1000</f>
        <v>0.43259813027272725</v>
      </c>
      <c r="AL25" s="57">
        <v>45220</v>
      </c>
      <c r="AM25" s="31">
        <f>Demand_Table!S24</f>
        <v>2.2999999999999998</v>
      </c>
      <c r="AN25" s="31">
        <f>Demand_Table!H24</f>
        <v>1.2999999999999998</v>
      </c>
      <c r="AO25" s="57">
        <v>45220</v>
      </c>
      <c r="AP25" s="70">
        <f>SUM(AM$5:AM25)/1000</f>
        <v>4.7499999999999994E-2</v>
      </c>
      <c r="AQ25" s="70">
        <f>SUM(AN$5:AN25)/1000</f>
        <v>2.6700000000000002E-2</v>
      </c>
    </row>
    <row r="26" spans="1:46" x14ac:dyDescent="0.25">
      <c r="A26" s="57">
        <v>45221</v>
      </c>
      <c r="B26" s="31">
        <f>Demand_Table!O25+Demand_Table!S25</f>
        <v>21.319703818181818</v>
      </c>
      <c r="C26" s="31">
        <f>Demand_Table!B25+Demand_Table!H25</f>
        <v>22.428715454545454</v>
      </c>
      <c r="D26" s="57">
        <v>45221</v>
      </c>
      <c r="E26" s="26">
        <f>SUM(B$5:B26)/1000</f>
        <v>0.47345780045454544</v>
      </c>
      <c r="F26" s="26">
        <f>SUM(C$5:C26)/1000</f>
        <v>0.48172684572727287</v>
      </c>
      <c r="S26" s="57">
        <v>45221</v>
      </c>
      <c r="T26" s="31">
        <f>Demand_Table!O25</f>
        <v>19.019703818181817</v>
      </c>
      <c r="U26" s="31">
        <f>Demand_Table!B25</f>
        <v>21.028715454545456</v>
      </c>
      <c r="V26" s="57">
        <v>45221</v>
      </c>
      <c r="W26" s="70">
        <f>SUM(T$5:T26)/1000</f>
        <v>0.42365780045454543</v>
      </c>
      <c r="X26" s="70">
        <f>SUM(U$5:U26)/1000</f>
        <v>0.45362684572727274</v>
      </c>
      <c r="AL26" s="57">
        <v>45221</v>
      </c>
      <c r="AM26" s="31">
        <f>Demand_Table!S25</f>
        <v>2.2999999999999998</v>
      </c>
      <c r="AN26" s="31">
        <f>Demand_Table!H25</f>
        <v>1.4000000000000004</v>
      </c>
      <c r="AO26" s="57">
        <v>45221</v>
      </c>
      <c r="AP26" s="70">
        <f>SUM(AM$5:AM26)/1000</f>
        <v>4.979999999999999E-2</v>
      </c>
      <c r="AQ26" s="70">
        <f>SUM(AN$5:AN26)/1000</f>
        <v>2.81E-2</v>
      </c>
    </row>
    <row r="27" spans="1:46" x14ac:dyDescent="0.25">
      <c r="A27" s="57">
        <v>45222</v>
      </c>
      <c r="B27" s="31">
        <f>Demand_Table!O26+Demand_Table!S26</f>
        <v>23.052138000000003</v>
      </c>
      <c r="C27" s="31">
        <f>Demand_Table!B26+Demand_Table!H26</f>
        <v>20.730507272727273</v>
      </c>
      <c r="D27" s="57">
        <v>45222</v>
      </c>
      <c r="E27" s="26">
        <f>SUM(B$5:B27)/1000</f>
        <v>0.4965099384545455</v>
      </c>
      <c r="F27" s="26">
        <f>SUM(C$5:C27)/1000</f>
        <v>0.50245735300000016</v>
      </c>
      <c r="S27" s="57">
        <v>45222</v>
      </c>
      <c r="T27" s="31">
        <f>Demand_Table!O26</f>
        <v>20.952138000000001</v>
      </c>
      <c r="U27" s="31">
        <f>Demand_Table!B26</f>
        <v>19.130507272727272</v>
      </c>
      <c r="V27" s="57">
        <v>45222</v>
      </c>
      <c r="W27" s="70">
        <f>SUM(T$5:T27)/1000</f>
        <v>0.44460993845454544</v>
      </c>
      <c r="X27" s="70">
        <f>SUM(U$5:U27)/1000</f>
        <v>0.47275735299999999</v>
      </c>
      <c r="AL27" s="57">
        <v>45222</v>
      </c>
      <c r="AM27" s="31">
        <f>Demand_Table!S26</f>
        <v>2.1000000000000005</v>
      </c>
      <c r="AN27" s="31">
        <f>Demand_Table!H26</f>
        <v>1.6</v>
      </c>
      <c r="AO27" s="57">
        <v>45222</v>
      </c>
      <c r="AP27" s="70">
        <f>SUM(AM$5:AM27)/1000</f>
        <v>5.1899999999999995E-2</v>
      </c>
      <c r="AQ27" s="70">
        <f>SUM(AN$5:AN27)/1000</f>
        <v>2.9700000000000004E-2</v>
      </c>
    </row>
    <row r="28" spans="1:46" x14ac:dyDescent="0.25">
      <c r="A28" s="57">
        <v>45223</v>
      </c>
      <c r="B28" s="31">
        <f>Demand_Table!O27+Demand_Table!S27</f>
        <v>23.227812909090908</v>
      </c>
      <c r="C28" s="31">
        <f>Demand_Table!B27+Demand_Table!H27</f>
        <v>20.258941818181817</v>
      </c>
      <c r="D28" s="57">
        <v>45223</v>
      </c>
      <c r="E28" s="26">
        <f>SUM(B$5:B28)/1000</f>
        <v>0.51973775136363631</v>
      </c>
      <c r="F28" s="26">
        <f>SUM(C$5:C28)/1000</f>
        <v>0.52271629481818194</v>
      </c>
      <c r="S28" s="57">
        <v>45223</v>
      </c>
      <c r="T28" s="31">
        <f>Demand_Table!O27</f>
        <v>20.827812909090909</v>
      </c>
      <c r="U28" s="31">
        <f>Demand_Table!B27</f>
        <v>18.558941818181818</v>
      </c>
      <c r="V28" s="57">
        <v>45223</v>
      </c>
      <c r="W28" s="70">
        <f>SUM(T$5:T28)/1000</f>
        <v>0.46543775136363635</v>
      </c>
      <c r="X28" s="70">
        <f>SUM(U$5:U28)/1000</f>
        <v>0.49131629481818179</v>
      </c>
      <c r="AL28" s="57">
        <v>45223</v>
      </c>
      <c r="AM28" s="31">
        <f>Demand_Table!S27</f>
        <v>2.4</v>
      </c>
      <c r="AN28" s="31">
        <f>Demand_Table!H27</f>
        <v>1.7</v>
      </c>
      <c r="AO28" s="57">
        <v>45223</v>
      </c>
      <c r="AP28" s="70">
        <f>SUM(AM$5:AM28)/1000</f>
        <v>5.4299999999999987E-2</v>
      </c>
      <c r="AQ28" s="70">
        <f>SUM(AN$5:AN28)/1000</f>
        <v>3.1400000000000004E-2</v>
      </c>
    </row>
    <row r="29" spans="1:46" x14ac:dyDescent="0.25">
      <c r="A29" s="57">
        <v>45224</v>
      </c>
      <c r="B29" s="31">
        <f>Demand_Table!O28+Demand_Table!S28</f>
        <v>23.286581545454546</v>
      </c>
      <c r="C29" s="31">
        <f>Demand_Table!B28+Demand_Table!H28</f>
        <v>23.939375636363636</v>
      </c>
      <c r="D29" s="57">
        <v>45224</v>
      </c>
      <c r="E29" s="26">
        <f>SUM(B$5:B29)/1000</f>
        <v>0.5430243329090908</v>
      </c>
      <c r="F29" s="26">
        <f>SUM(C$5:C29)/1000</f>
        <v>0.54665567045454555</v>
      </c>
      <c r="S29" s="57">
        <v>45224</v>
      </c>
      <c r="T29" s="31">
        <f>Demand_Table!O28</f>
        <v>20.686581545454544</v>
      </c>
      <c r="U29" s="31">
        <f>Demand_Table!B28</f>
        <v>22.239375636363636</v>
      </c>
      <c r="V29" s="57">
        <v>45224</v>
      </c>
      <c r="W29" s="70">
        <f>SUM(T$5:T29)/1000</f>
        <v>0.48612433290909091</v>
      </c>
      <c r="X29" s="70">
        <f>SUM(U$5:U29)/1000</f>
        <v>0.51355567045454542</v>
      </c>
      <c r="AL29" s="57">
        <v>45224</v>
      </c>
      <c r="AM29" s="31">
        <f>Demand_Table!S28</f>
        <v>2.6</v>
      </c>
      <c r="AN29" s="31">
        <f>Demand_Table!H28</f>
        <v>1.7000000000000002</v>
      </c>
      <c r="AO29" s="57">
        <v>45224</v>
      </c>
      <c r="AP29" s="70">
        <f>SUM(AM$5:AM29)/1000</f>
        <v>5.6899999999999992E-2</v>
      </c>
      <c r="AQ29" s="70">
        <f>SUM(AN$5:AN29)/1000</f>
        <v>3.3100000000000004E-2</v>
      </c>
    </row>
    <row r="30" spans="1:46" x14ac:dyDescent="0.25">
      <c r="A30" s="57">
        <v>45225</v>
      </c>
      <c r="B30" s="31">
        <f>Demand_Table!O29+Demand_Table!S29</f>
        <v>23.168317181818182</v>
      </c>
      <c r="C30" s="31">
        <f>Demand_Table!B29+Demand_Table!H29</f>
        <v>23.52340781818182</v>
      </c>
      <c r="D30" s="57">
        <v>45225</v>
      </c>
      <c r="E30" s="26">
        <f>SUM(B$5:B30)/1000</f>
        <v>0.56619265009090902</v>
      </c>
      <c r="F30" s="26">
        <f>SUM(C$5:C30)/1000</f>
        <v>0.57017907827272729</v>
      </c>
      <c r="S30" s="57">
        <v>45225</v>
      </c>
      <c r="T30" s="31">
        <f>Demand_Table!O29</f>
        <v>20.668317181818182</v>
      </c>
      <c r="U30" s="31">
        <f>Demand_Table!B29</f>
        <v>21.723407818181819</v>
      </c>
      <c r="V30" s="57">
        <v>45225</v>
      </c>
      <c r="W30" s="70">
        <f>SUM(T$5:T30)/1000</f>
        <v>0.50679265009090912</v>
      </c>
      <c r="X30" s="70">
        <f>SUM(U$5:U30)/1000</f>
        <v>0.53527907827272725</v>
      </c>
      <c r="AL30" s="57">
        <v>45225</v>
      </c>
      <c r="AM30" s="31">
        <f>Demand_Table!S29</f>
        <v>2.5</v>
      </c>
      <c r="AN30" s="31">
        <f>Demand_Table!H29</f>
        <v>1.7999999999999998</v>
      </c>
      <c r="AO30" s="57">
        <v>45225</v>
      </c>
      <c r="AP30" s="70">
        <f>SUM(AM$5:AM30)/1000</f>
        <v>5.9399999999999994E-2</v>
      </c>
      <c r="AQ30" s="70">
        <f>SUM(AN$5:AN30)/1000</f>
        <v>3.49E-2</v>
      </c>
    </row>
    <row r="31" spans="1:46" x14ac:dyDescent="0.25">
      <c r="A31" s="57">
        <v>45226</v>
      </c>
      <c r="B31" s="31">
        <f>Demand_Table!O30+Demand_Table!S30</f>
        <v>22.596665363636362</v>
      </c>
      <c r="C31" s="31">
        <f>Demand_Table!B30+Demand_Table!H30</f>
        <v>21.811102090909088</v>
      </c>
      <c r="D31" s="57">
        <v>45226</v>
      </c>
      <c r="E31" s="26">
        <f>SUM(B$5:B31)/1000</f>
        <v>0.58878931545454538</v>
      </c>
      <c r="F31" s="26">
        <f>SUM(C$5:C31)/1000</f>
        <v>0.59199018036363649</v>
      </c>
      <c r="S31" s="57">
        <v>45226</v>
      </c>
      <c r="T31" s="31">
        <f>Demand_Table!O30</f>
        <v>20.096665363636362</v>
      </c>
      <c r="U31" s="31">
        <f>Demand_Table!B30</f>
        <v>20.111102090909089</v>
      </c>
      <c r="V31" s="57">
        <v>45226</v>
      </c>
      <c r="W31" s="70">
        <f>SUM(T$5:T31)/1000</f>
        <v>0.52688931545454543</v>
      </c>
      <c r="X31" s="70">
        <f>SUM(U$5:U31)/1000</f>
        <v>0.5553901803636363</v>
      </c>
      <c r="AL31" s="57">
        <v>45226</v>
      </c>
      <c r="AM31" s="31">
        <f>Demand_Table!S30</f>
        <v>2.5</v>
      </c>
      <c r="AN31" s="31">
        <f>Demand_Table!H30</f>
        <v>1.7000000000000004</v>
      </c>
      <c r="AO31" s="57">
        <v>45226</v>
      </c>
      <c r="AP31" s="70">
        <f>SUM(AM$5:AM31)/1000</f>
        <v>6.189999999999999E-2</v>
      </c>
      <c r="AQ31" s="70">
        <f>SUM(AN$5:AN31)/1000</f>
        <v>3.6600000000000001E-2</v>
      </c>
    </row>
    <row r="32" spans="1:46" x14ac:dyDescent="0.25">
      <c r="A32" s="57">
        <v>45227</v>
      </c>
      <c r="B32" s="31">
        <f>Demand_Table!O31+Demand_Table!S31</f>
        <v>20.591631545454547</v>
      </c>
      <c r="C32" s="31">
        <f>Demand_Table!B31+Demand_Table!H31</f>
        <v>23.542901909090912</v>
      </c>
      <c r="D32" s="57">
        <v>45227</v>
      </c>
      <c r="E32" s="26">
        <f>SUM(B$5:B32)/1000</f>
        <v>0.60938094700000001</v>
      </c>
      <c r="F32" s="26">
        <f>SUM(C$5:C32)/1000</f>
        <v>0.61553308227272741</v>
      </c>
      <c r="S32" s="57">
        <v>45227</v>
      </c>
      <c r="T32" s="31">
        <f>Demand_Table!O31</f>
        <v>17.991631545454545</v>
      </c>
      <c r="U32" s="31">
        <f>Demand_Table!B31</f>
        <v>21.94290190909091</v>
      </c>
      <c r="V32" s="57">
        <v>45227</v>
      </c>
      <c r="W32" s="70">
        <f>SUM(T$5:T32)/1000</f>
        <v>0.544880947</v>
      </c>
      <c r="X32" s="70">
        <f>SUM(U$5:U32)/1000</f>
        <v>0.57733308227272717</v>
      </c>
      <c r="AL32" s="57">
        <v>45227</v>
      </c>
      <c r="AM32" s="31">
        <f>Demand_Table!S31</f>
        <v>2.6</v>
      </c>
      <c r="AN32" s="31">
        <f>Demand_Table!H31</f>
        <v>1.6</v>
      </c>
      <c r="AO32" s="57">
        <v>45227</v>
      </c>
      <c r="AP32" s="70">
        <f>SUM(AM$5:AM32)/1000</f>
        <v>6.4499999999999988E-2</v>
      </c>
      <c r="AQ32" s="70">
        <f>SUM(AN$5:AN32)/1000</f>
        <v>3.8200000000000005E-2</v>
      </c>
    </row>
    <row r="33" spans="1:43" x14ac:dyDescent="0.25">
      <c r="A33" s="57">
        <v>45228</v>
      </c>
      <c r="B33" s="31">
        <f>Demand_Table!O32+Demand_Table!S32</f>
        <v>20.465836000000003</v>
      </c>
      <c r="C33" s="31">
        <f>Demand_Table!B32+Demand_Table!H32</f>
        <v>22.471590999999997</v>
      </c>
      <c r="D33" s="57">
        <v>45228</v>
      </c>
      <c r="E33" s="26">
        <f>SUM(B$5:B33)/1000</f>
        <v>0.62984678299999997</v>
      </c>
      <c r="F33" s="26">
        <f>SUM(C$5:C33)/1000</f>
        <v>0.63800467327272736</v>
      </c>
      <c r="S33" s="57">
        <v>45228</v>
      </c>
      <c r="T33" s="31">
        <f>Demand_Table!O32</f>
        <v>18.065836000000001</v>
      </c>
      <c r="U33" s="31">
        <f>Demand_Table!B32</f>
        <v>20.771590999999997</v>
      </c>
      <c r="V33" s="57">
        <v>45228</v>
      </c>
      <c r="W33" s="70">
        <f>SUM(T$5:T33)/1000</f>
        <v>0.56294678300000001</v>
      </c>
      <c r="X33" s="70">
        <f>SUM(U$5:U33)/1000</f>
        <v>0.59810467327272721</v>
      </c>
      <c r="AL33" s="57">
        <v>45228</v>
      </c>
      <c r="AM33" s="31">
        <f>Demand_Table!S32</f>
        <v>2.4000000000000004</v>
      </c>
      <c r="AN33" s="31">
        <f>Demand_Table!H32</f>
        <v>1.7000000000000002</v>
      </c>
      <c r="AO33" s="57">
        <v>45228</v>
      </c>
      <c r="AP33" s="70">
        <f>SUM(AM$5:AM33)/1000</f>
        <v>6.6899999999999987E-2</v>
      </c>
      <c r="AQ33" s="70">
        <f>SUM(AN$5:AN33)/1000</f>
        <v>3.9900000000000005E-2</v>
      </c>
    </row>
    <row r="34" spans="1:43" x14ac:dyDescent="0.25">
      <c r="A34" s="57">
        <v>45229</v>
      </c>
      <c r="B34" s="31">
        <f>Demand_Table!O33+Demand_Table!S33</f>
        <v>22.688613363636364</v>
      </c>
      <c r="C34" s="31">
        <f>Demand_Table!B33+Demand_Table!H33</f>
        <v>23.023729181818183</v>
      </c>
      <c r="D34" s="57">
        <v>45229</v>
      </c>
      <c r="E34" s="26">
        <f>SUM(B$5:B34)/1000</f>
        <v>0.65253539636363633</v>
      </c>
      <c r="F34" s="26">
        <f>SUM(C$5:C34)/1000</f>
        <v>0.66102840245454564</v>
      </c>
      <c r="S34" s="57">
        <v>45229</v>
      </c>
      <c r="T34" s="31">
        <f>Demand_Table!O33</f>
        <v>20.188613363636364</v>
      </c>
      <c r="U34" s="31">
        <f>Demand_Table!B33</f>
        <v>21.423729181818182</v>
      </c>
      <c r="V34" s="57">
        <v>45229</v>
      </c>
      <c r="W34" s="70">
        <f>SUM(T$5:T34)/1000</f>
        <v>0.58313539636363632</v>
      </c>
      <c r="X34" s="70">
        <f>SUM(U$5:U34)/1000</f>
        <v>0.61952840245454532</v>
      </c>
      <c r="AL34" s="57">
        <v>45229</v>
      </c>
      <c r="AM34" s="31">
        <f>Demand_Table!S33</f>
        <v>2.5000000000000004</v>
      </c>
      <c r="AN34" s="31">
        <f>Demand_Table!H33</f>
        <v>1.6</v>
      </c>
      <c r="AO34" s="57">
        <v>45229</v>
      </c>
      <c r="AP34" s="70">
        <f>SUM(AM$5:AM34)/1000</f>
        <v>6.9399999999999989E-2</v>
      </c>
      <c r="AQ34" s="70">
        <f>SUM(AN$5:AN34)/1000</f>
        <v>4.1500000000000009E-2</v>
      </c>
    </row>
    <row r="35" spans="1:43" x14ac:dyDescent="0.25">
      <c r="A35" s="57">
        <v>45230</v>
      </c>
      <c r="B35" s="31">
        <f>Demand_Table!O34+Demand_Table!S34</f>
        <v>22.766488545454546</v>
      </c>
      <c r="C35" s="31">
        <f>Demand_Table!B34+Demand_Table!H34</f>
        <v>21.701623363636365</v>
      </c>
      <c r="D35" s="57">
        <v>45230</v>
      </c>
      <c r="E35" s="26">
        <f>SUM(B$5:B35)/1000</f>
        <v>0.67530188490909082</v>
      </c>
      <c r="F35" s="26">
        <f>SUM(C$5:C35)/1000</f>
        <v>0.68273002581818198</v>
      </c>
      <c r="S35" s="57">
        <v>45230</v>
      </c>
      <c r="T35" s="31">
        <f>Demand_Table!O34</f>
        <v>20.366488545454548</v>
      </c>
      <c r="U35" s="31">
        <f>Demand_Table!B34</f>
        <v>20.101623363636364</v>
      </c>
      <c r="V35" s="57">
        <v>45230</v>
      </c>
      <c r="W35" s="70">
        <f>SUM(T$5:T35)/1000</f>
        <v>0.60350188490909096</v>
      </c>
      <c r="X35" s="70">
        <f>SUM(U$5:U35)/1000</f>
        <v>0.63963002581818174</v>
      </c>
      <c r="AL35" s="57">
        <v>45230</v>
      </c>
      <c r="AM35" s="31">
        <f>Demand_Table!S34</f>
        <v>2.4</v>
      </c>
      <c r="AN35" s="31">
        <f>Demand_Table!H34</f>
        <v>1.6</v>
      </c>
      <c r="AO35" s="57">
        <v>45230</v>
      </c>
      <c r="AP35" s="70">
        <f>SUM(AM$5:AM35)/1000</f>
        <v>7.1800000000000003E-2</v>
      </c>
      <c r="AQ35" s="70">
        <f>SUM(AN$5:AN35)/1000</f>
        <v>4.3100000000000006E-2</v>
      </c>
    </row>
    <row r="36" spans="1:43" x14ac:dyDescent="0.25">
      <c r="A36" s="57">
        <v>45231</v>
      </c>
      <c r="B36" s="31">
        <f>Demand_Table!O35+Demand_Table!S35</f>
        <v>22.216603272727276</v>
      </c>
      <c r="C36" s="31">
        <f>Demand_Table!B35+Demand_Table!H35</f>
        <v>25.708701909090912</v>
      </c>
      <c r="D36" s="57">
        <v>45231</v>
      </c>
      <c r="E36" s="26">
        <f>SUM(B$5:B36)/1000</f>
        <v>0.69751848818181816</v>
      </c>
      <c r="F36" s="26">
        <f>SUM(C$5:C36)/1000</f>
        <v>0.7084387277272729</v>
      </c>
      <c r="S36" s="57">
        <v>45231</v>
      </c>
      <c r="T36" s="31">
        <f>Demand_Table!O35</f>
        <v>19.816603272727274</v>
      </c>
      <c r="U36" s="31">
        <f>Demand_Table!B35</f>
        <v>23.908701909090912</v>
      </c>
      <c r="V36" s="57">
        <v>45231</v>
      </c>
      <c r="W36" s="70">
        <f>SUM(T$5:T36)/1000</f>
        <v>0.62331848818181823</v>
      </c>
      <c r="X36" s="70">
        <f>SUM(U$5:U36)/1000</f>
        <v>0.66353872772727263</v>
      </c>
      <c r="AL36" s="57">
        <v>45231</v>
      </c>
      <c r="AM36" s="31">
        <f>Demand_Table!S35</f>
        <v>2.4000000000000004</v>
      </c>
      <c r="AN36" s="31">
        <f>Demand_Table!H35</f>
        <v>1.7999999999999998</v>
      </c>
      <c r="AO36" s="57">
        <v>45231</v>
      </c>
      <c r="AP36" s="70">
        <f>SUM(AM$5:AM36)/1000</f>
        <v>7.4200000000000002E-2</v>
      </c>
      <c r="AQ36" s="70">
        <f>SUM(AN$5:AN36)/1000</f>
        <v>4.4900000000000002E-2</v>
      </c>
    </row>
    <row r="37" spans="1:43" x14ac:dyDescent="0.25">
      <c r="A37" s="57">
        <v>45232</v>
      </c>
      <c r="B37" s="31">
        <f>Demand_Table!O36+Demand_Table!S36</f>
        <v>21.606149363636362</v>
      </c>
      <c r="C37" s="31">
        <f>Demand_Table!B36+Demand_Table!H36</f>
        <v>22.414376636363638</v>
      </c>
      <c r="D37" s="57">
        <v>45232</v>
      </c>
      <c r="E37" s="26">
        <f>SUM(B$5:B37)/1000</f>
        <v>0.71912463754545453</v>
      </c>
      <c r="F37" s="26">
        <f>SUM(C$5:C37)/1000</f>
        <v>0.73085310436363649</v>
      </c>
      <c r="S37" s="57">
        <v>45232</v>
      </c>
      <c r="T37" s="31">
        <f>Demand_Table!O36</f>
        <v>19.206149363636364</v>
      </c>
      <c r="U37" s="31">
        <f>Demand_Table!B36</f>
        <v>20.714376636363639</v>
      </c>
      <c r="V37" s="57">
        <v>45232</v>
      </c>
      <c r="W37" s="70">
        <f>SUM(T$5:T37)/1000</f>
        <v>0.64252463754545452</v>
      </c>
      <c r="X37" s="70">
        <f>SUM(U$5:U37)/1000</f>
        <v>0.68425310436363629</v>
      </c>
      <c r="AL37" s="57">
        <v>45232</v>
      </c>
      <c r="AM37" s="31">
        <f>Demand_Table!S36</f>
        <v>2.4000000000000004</v>
      </c>
      <c r="AN37" s="31">
        <f>Demand_Table!H36</f>
        <v>1.7000000000000002</v>
      </c>
      <c r="AO37" s="57">
        <v>45232</v>
      </c>
      <c r="AP37" s="70">
        <f>SUM(AM$5:AM37)/1000</f>
        <v>7.6600000000000015E-2</v>
      </c>
      <c r="AQ37" s="70">
        <f>SUM(AN$5:AN37)/1000</f>
        <v>4.6600000000000009E-2</v>
      </c>
    </row>
    <row r="38" spans="1:43" x14ac:dyDescent="0.25">
      <c r="A38" s="57">
        <v>45233</v>
      </c>
      <c r="B38" s="31">
        <f>Demand_Table!O37+Demand_Table!S37</f>
        <v>22.887903363636365</v>
      </c>
      <c r="C38" s="31">
        <f>Demand_Table!B37+Demand_Table!H37</f>
        <v>21.867408909090909</v>
      </c>
      <c r="D38" s="57">
        <v>45233</v>
      </c>
      <c r="E38" s="26">
        <f>SUM(B$5:B38)/1000</f>
        <v>0.74201254090909097</v>
      </c>
      <c r="F38" s="26">
        <f>SUM(C$5:C38)/1000</f>
        <v>0.75272051327272738</v>
      </c>
      <c r="S38" s="57">
        <v>45233</v>
      </c>
      <c r="T38" s="31">
        <f>Demand_Table!O37</f>
        <v>20.287903363636364</v>
      </c>
      <c r="U38" s="31">
        <f>Demand_Table!B37</f>
        <v>20.167408909090909</v>
      </c>
      <c r="V38" s="57">
        <v>45233</v>
      </c>
      <c r="W38" s="70">
        <f>SUM(T$5:T38)/1000</f>
        <v>0.66281254090909092</v>
      </c>
      <c r="X38" s="70">
        <f>SUM(U$5:U38)/1000</f>
        <v>0.70442051327272726</v>
      </c>
      <c r="AL38" s="57">
        <v>45233</v>
      </c>
      <c r="AM38" s="31">
        <f>Demand_Table!S37</f>
        <v>2.6</v>
      </c>
      <c r="AN38" s="31">
        <f>Demand_Table!H37</f>
        <v>1.6999999999999997</v>
      </c>
      <c r="AO38" s="57">
        <v>45233</v>
      </c>
      <c r="AP38" s="70">
        <f>SUM(AM$5:AM38)/1000</f>
        <v>7.9200000000000007E-2</v>
      </c>
      <c r="AQ38" s="70">
        <f>SUM(AN$5:AN38)/1000</f>
        <v>4.830000000000001E-2</v>
      </c>
    </row>
    <row r="39" spans="1:43" x14ac:dyDescent="0.25">
      <c r="A39" s="57">
        <v>45234</v>
      </c>
      <c r="B39" s="31">
        <f>Demand_Table!O38+Demand_Table!S38</f>
        <v>22.039289454545454</v>
      </c>
      <c r="C39" s="31">
        <f>Demand_Table!B38+Demand_Table!H38</f>
        <v>24.27621090909091</v>
      </c>
      <c r="D39" s="57">
        <v>45234</v>
      </c>
      <c r="E39" s="26">
        <f>SUM(B$5:B39)/1000</f>
        <v>0.76405183036363644</v>
      </c>
      <c r="F39" s="26">
        <f>SUM(C$5:C39)/1000</f>
        <v>0.77699672418181831</v>
      </c>
      <c r="S39" s="57">
        <v>45234</v>
      </c>
      <c r="T39" s="31">
        <f>Demand_Table!O38</f>
        <v>19.439289454545456</v>
      </c>
      <c r="U39" s="31">
        <f>Demand_Table!B38</f>
        <v>22.476210909090909</v>
      </c>
      <c r="V39" s="57">
        <v>45234</v>
      </c>
      <c r="W39" s="70">
        <f>SUM(T$5:T39)/1000</f>
        <v>0.68225183036363635</v>
      </c>
      <c r="X39" s="70">
        <f>SUM(U$5:U39)/1000</f>
        <v>0.72689672418181817</v>
      </c>
      <c r="AL39" s="57">
        <v>45234</v>
      </c>
      <c r="AM39" s="31">
        <f>Demand_Table!S38</f>
        <v>2.5999999999999996</v>
      </c>
      <c r="AN39" s="31">
        <f>Demand_Table!H38</f>
        <v>1.8000000000000007</v>
      </c>
      <c r="AO39" s="57">
        <v>45234</v>
      </c>
      <c r="AP39" s="70">
        <f>SUM(AM$5:AM39)/1000</f>
        <v>8.1799999999999998E-2</v>
      </c>
      <c r="AQ39" s="70">
        <f>SUM(AN$5:AN39)/1000</f>
        <v>5.0100000000000006E-2</v>
      </c>
    </row>
    <row r="40" spans="1:43" x14ac:dyDescent="0.25">
      <c r="A40" s="57">
        <v>45235</v>
      </c>
      <c r="B40" s="31">
        <f>Demand_Table!O39+Demand_Table!S39</f>
        <v>21.966734181818182</v>
      </c>
      <c r="C40" s="31">
        <f>Demand_Table!B39+Demand_Table!H39</f>
        <v>27.160655454545456</v>
      </c>
      <c r="D40" s="57">
        <v>45235</v>
      </c>
      <c r="E40" s="26">
        <f>SUM(B$5:B40)/1000</f>
        <v>0.7860185645454546</v>
      </c>
      <c r="F40" s="26">
        <f>SUM(C$5:C40)/1000</f>
        <v>0.8041573796363638</v>
      </c>
      <c r="S40" s="57">
        <v>45235</v>
      </c>
      <c r="T40" s="31">
        <f>Demand_Table!O39</f>
        <v>19.466734181818182</v>
      </c>
      <c r="U40" s="31">
        <f>Demand_Table!B39</f>
        <v>25.360655454545455</v>
      </c>
      <c r="V40" s="57">
        <v>45235</v>
      </c>
      <c r="W40" s="70">
        <f>SUM(T$5:T40)/1000</f>
        <v>0.70171856454545456</v>
      </c>
      <c r="X40" s="70">
        <f>SUM(U$5:U40)/1000</f>
        <v>0.75225737963636363</v>
      </c>
      <c r="AL40" s="57">
        <v>45235</v>
      </c>
      <c r="AM40" s="31">
        <f>Demand_Table!S39</f>
        <v>2.5</v>
      </c>
      <c r="AN40" s="31">
        <f>Demand_Table!H39</f>
        <v>1.8000000000000007</v>
      </c>
      <c r="AO40" s="57">
        <v>45235</v>
      </c>
      <c r="AP40" s="70">
        <f>SUM(AM$5:AM40)/1000</f>
        <v>8.43E-2</v>
      </c>
      <c r="AQ40" s="70">
        <f>SUM(AN$5:AN40)/1000</f>
        <v>5.1900000000000009E-2</v>
      </c>
    </row>
    <row r="41" spans="1:43" x14ac:dyDescent="0.25">
      <c r="A41" s="57">
        <v>45236</v>
      </c>
      <c r="B41" s="31">
        <f>Demand_Table!O40+Demand_Table!S40</f>
        <v>22.737166090909088</v>
      </c>
      <c r="C41" s="31">
        <f>Demand_Table!B40+Demand_Table!H40</f>
        <v>24.006148363636363</v>
      </c>
      <c r="D41" s="57">
        <v>45236</v>
      </c>
      <c r="E41" s="26">
        <f>SUM(B$5:B41)/1000</f>
        <v>0.80875573063636375</v>
      </c>
      <c r="F41" s="26">
        <f>SUM(C$5:C41)/1000</f>
        <v>0.82816352800000015</v>
      </c>
      <c r="S41" s="57">
        <v>45236</v>
      </c>
      <c r="T41" s="31">
        <f>Demand_Table!O40</f>
        <v>20.33716609090909</v>
      </c>
      <c r="U41" s="31">
        <f>Demand_Table!B40</f>
        <v>22.306148363636364</v>
      </c>
      <c r="V41" s="57">
        <v>45236</v>
      </c>
      <c r="W41" s="70">
        <f>SUM(T$5:T41)/1000</f>
        <v>0.72205573063636375</v>
      </c>
      <c r="X41" s="70">
        <f>SUM(U$5:U41)/1000</f>
        <v>0.77456352800000006</v>
      </c>
      <c r="AL41" s="57">
        <v>45236</v>
      </c>
      <c r="AM41" s="31">
        <f>Demand_Table!S40</f>
        <v>2.3999999999999995</v>
      </c>
      <c r="AN41" s="31">
        <f>Demand_Table!H40</f>
        <v>1.6999999999999993</v>
      </c>
      <c r="AO41" s="57">
        <v>45236</v>
      </c>
      <c r="AP41" s="70">
        <f>SUM(AM$5:AM41)/1000</f>
        <v>8.6699999999999999E-2</v>
      </c>
      <c r="AQ41" s="70">
        <f>SUM(AN$5:AN41)/1000</f>
        <v>5.3600000000000009E-2</v>
      </c>
    </row>
    <row r="42" spans="1:43" x14ac:dyDescent="0.25">
      <c r="A42" s="57">
        <v>45237</v>
      </c>
      <c r="B42" s="31">
        <f>Demand_Table!O41+Demand_Table!S41</f>
        <v>23.143973727272726</v>
      </c>
      <c r="C42" s="31">
        <f>Demand_Table!B41+Demand_Table!H41</f>
        <v>26.373156363636362</v>
      </c>
      <c r="D42" s="57">
        <v>45237</v>
      </c>
      <c r="E42" s="26">
        <f>SUM(B$5:B42)/1000</f>
        <v>0.83189970436363647</v>
      </c>
      <c r="F42" s="26">
        <f>SUM(C$5:C42)/1000</f>
        <v>0.8545366843636365</v>
      </c>
      <c r="S42" s="57">
        <v>45237</v>
      </c>
      <c r="T42" s="31">
        <f>Demand_Table!O41</f>
        <v>20.743973727272728</v>
      </c>
      <c r="U42" s="31">
        <f>Demand_Table!B41</f>
        <v>24.573156363636361</v>
      </c>
      <c r="V42" s="57">
        <v>45237</v>
      </c>
      <c r="W42" s="70">
        <f>SUM(T$5:T42)/1000</f>
        <v>0.74279970436363651</v>
      </c>
      <c r="X42" s="70">
        <f>SUM(U$5:U42)/1000</f>
        <v>0.79913668436363638</v>
      </c>
      <c r="AL42" s="57">
        <v>45237</v>
      </c>
      <c r="AM42" s="31">
        <f>Demand_Table!S41</f>
        <v>2.4</v>
      </c>
      <c r="AN42" s="31">
        <f>Demand_Table!H41</f>
        <v>1.7999999999999996</v>
      </c>
      <c r="AO42" s="57">
        <v>45237</v>
      </c>
      <c r="AP42" s="70">
        <f>SUM(AM$5:AM42)/1000</f>
        <v>8.9100000000000013E-2</v>
      </c>
      <c r="AQ42" s="70">
        <f>SUM(AN$5:AN42)/1000</f>
        <v>5.5400000000000005E-2</v>
      </c>
    </row>
    <row r="43" spans="1:43" x14ac:dyDescent="0.25">
      <c r="A43" s="57">
        <v>45238</v>
      </c>
      <c r="B43" s="31">
        <f>Demand_Table!O42+Demand_Table!S42</f>
        <v>23.639725000000002</v>
      </c>
      <c r="C43" s="31">
        <f>Demand_Table!B42+Demand_Table!H42</f>
        <v>26.82045918181818</v>
      </c>
      <c r="D43" s="57">
        <v>45238</v>
      </c>
      <c r="E43" s="26">
        <f>SUM(B$5:B43)/1000</f>
        <v>0.85553942936363647</v>
      </c>
      <c r="F43" s="26">
        <f>SUM(C$5:C43)/1000</f>
        <v>0.88135714354545458</v>
      </c>
      <c r="S43" s="57">
        <v>45238</v>
      </c>
      <c r="T43" s="31">
        <f>Demand_Table!O42</f>
        <v>21.139725000000002</v>
      </c>
      <c r="U43" s="31">
        <f>Demand_Table!B42</f>
        <v>25.020459181818179</v>
      </c>
      <c r="V43" s="57">
        <v>45238</v>
      </c>
      <c r="W43" s="70">
        <f>SUM(T$5:T43)/1000</f>
        <v>0.76393942936363646</v>
      </c>
      <c r="X43" s="70">
        <f>SUM(U$5:U43)/1000</f>
        <v>0.82415714354545455</v>
      </c>
      <c r="AL43" s="57">
        <v>45238</v>
      </c>
      <c r="AM43" s="31">
        <f>Demand_Table!S42</f>
        <v>2.5</v>
      </c>
      <c r="AN43" s="31">
        <f>Demand_Table!H42</f>
        <v>1.7999999999999994</v>
      </c>
      <c r="AO43" s="57">
        <v>45238</v>
      </c>
      <c r="AP43" s="70">
        <f>SUM(AM$5:AM43)/1000</f>
        <v>9.1600000000000015E-2</v>
      </c>
      <c r="AQ43" s="70">
        <f>SUM(AN$5:AN43)/1000</f>
        <v>5.7200000000000001E-2</v>
      </c>
    </row>
    <row r="44" spans="1:43" x14ac:dyDescent="0.25">
      <c r="A44" s="57">
        <v>45239</v>
      </c>
      <c r="B44" s="31">
        <f>Demand_Table!O43+Demand_Table!S43</f>
        <v>23.46164436363636</v>
      </c>
      <c r="C44" s="31">
        <f>Demand_Table!B43+Demand_Table!H43</f>
        <v>22.780234727272727</v>
      </c>
      <c r="D44" s="57">
        <v>45239</v>
      </c>
      <c r="E44" s="26">
        <f>SUM(B$5:B44)/1000</f>
        <v>0.87900107372727276</v>
      </c>
      <c r="F44" s="26">
        <f>SUM(C$5:C44)/1000</f>
        <v>0.90413737827272733</v>
      </c>
      <c r="S44" s="57">
        <v>45239</v>
      </c>
      <c r="T44" s="31">
        <f>Demand_Table!O43</f>
        <v>21.061644363636361</v>
      </c>
      <c r="U44" s="31">
        <f>Demand_Table!B43</f>
        <v>21.080234727272728</v>
      </c>
      <c r="V44" s="57">
        <v>45239</v>
      </c>
      <c r="W44" s="70">
        <f>SUM(T$5:T44)/1000</f>
        <v>0.78500107372727279</v>
      </c>
      <c r="X44" s="70">
        <f>SUM(U$5:U44)/1000</f>
        <v>0.84523737827272727</v>
      </c>
      <c r="AL44" s="57">
        <v>45239</v>
      </c>
      <c r="AM44" s="31">
        <f>Demand_Table!S43</f>
        <v>2.3999999999999995</v>
      </c>
      <c r="AN44" s="31">
        <f>Demand_Table!H43</f>
        <v>1.7000000000000002</v>
      </c>
      <c r="AO44" s="57">
        <v>45239</v>
      </c>
      <c r="AP44" s="70">
        <f>SUM(AM$5:AM44)/1000</f>
        <v>9.4000000000000014E-2</v>
      </c>
      <c r="AQ44" s="70">
        <f>SUM(AN$5:AN44)/1000</f>
        <v>5.8900000000000008E-2</v>
      </c>
    </row>
    <row r="45" spans="1:43" x14ac:dyDescent="0.25">
      <c r="A45" s="57">
        <v>45240</v>
      </c>
      <c r="B45" s="31">
        <f>Demand_Table!O44+Demand_Table!S44</f>
        <v>23.639478181818184</v>
      </c>
      <c r="C45" s="31">
        <f>Demand_Table!B44+Demand_Table!H44</f>
        <v>22.426150454545454</v>
      </c>
      <c r="D45" s="57">
        <v>45240</v>
      </c>
      <c r="E45" s="26">
        <f>SUM(B$5:B45)/1000</f>
        <v>0.90264055190909098</v>
      </c>
      <c r="F45" s="26">
        <f>SUM(C$5:C45)/1000</f>
        <v>0.92656352872727277</v>
      </c>
      <c r="S45" s="57">
        <v>45240</v>
      </c>
      <c r="T45" s="31">
        <f>Demand_Table!O44</f>
        <v>21.139478181818184</v>
      </c>
      <c r="U45" s="31">
        <f>Demand_Table!B44</f>
        <v>20.726150454545454</v>
      </c>
      <c r="V45" s="57">
        <v>45240</v>
      </c>
      <c r="W45" s="70">
        <f>SUM(T$5:T45)/1000</f>
        <v>0.80614055190909095</v>
      </c>
      <c r="X45" s="70">
        <f>SUM(U$5:U45)/1000</f>
        <v>0.86596352872727267</v>
      </c>
      <c r="AL45" s="57">
        <v>45240</v>
      </c>
      <c r="AM45" s="31">
        <f>Demand_Table!S44</f>
        <v>2.5</v>
      </c>
      <c r="AN45" s="31">
        <f>Demand_Table!H44</f>
        <v>1.6999999999999997</v>
      </c>
      <c r="AO45" s="57">
        <v>45240</v>
      </c>
      <c r="AP45" s="70">
        <f>SUM(AM$5:AM45)/1000</f>
        <v>9.6500000000000016E-2</v>
      </c>
      <c r="AQ45" s="70">
        <f>SUM(AN$5:AN45)/1000</f>
        <v>6.0600000000000008E-2</v>
      </c>
    </row>
    <row r="46" spans="1:43" x14ac:dyDescent="0.25">
      <c r="A46" s="57">
        <v>45241</v>
      </c>
      <c r="B46" s="31">
        <f>Demand_Table!O45+Demand_Table!S45</f>
        <v>22.344988363636361</v>
      </c>
      <c r="C46" s="31">
        <f>Demand_Table!B45+Demand_Table!H45</f>
        <v>23.825162545454546</v>
      </c>
      <c r="D46" s="57">
        <v>45241</v>
      </c>
      <c r="E46" s="26">
        <f>SUM(B$5:B46)/1000</f>
        <v>0.92498554027272739</v>
      </c>
      <c r="F46" s="26">
        <f>SUM(C$5:C46)/1000</f>
        <v>0.95038869127272729</v>
      </c>
      <c r="S46" s="57">
        <v>45241</v>
      </c>
      <c r="T46" s="31">
        <f>Demand_Table!O45</f>
        <v>19.944988363636362</v>
      </c>
      <c r="U46" s="31">
        <f>Demand_Table!B45</f>
        <v>22.325162545454546</v>
      </c>
      <c r="V46" s="57">
        <v>45241</v>
      </c>
      <c r="W46" s="70">
        <f>SUM(T$5:T46)/1000</f>
        <v>0.8260855402727274</v>
      </c>
      <c r="X46" s="70">
        <f>SUM(U$5:U46)/1000</f>
        <v>0.88828869127272714</v>
      </c>
      <c r="AL46" s="57">
        <v>45241</v>
      </c>
      <c r="AM46" s="31">
        <f>Demand_Table!S45</f>
        <v>2.4000000000000004</v>
      </c>
      <c r="AN46" s="31">
        <f>Demand_Table!H45</f>
        <v>1.4999999999999996</v>
      </c>
      <c r="AO46" s="57">
        <v>45241</v>
      </c>
      <c r="AP46" s="70">
        <f>SUM(AM$5:AM46)/1000</f>
        <v>9.8900000000000016E-2</v>
      </c>
      <c r="AQ46" s="70">
        <f>SUM(AN$5:AN46)/1000</f>
        <v>6.2100000000000009E-2</v>
      </c>
    </row>
    <row r="47" spans="1:43" x14ac:dyDescent="0.25">
      <c r="A47" s="57">
        <v>45242</v>
      </c>
      <c r="B47" s="31">
        <f>Demand_Table!O46+Demand_Table!S46</f>
        <v>22.100394181818181</v>
      </c>
      <c r="C47" s="31">
        <f>Demand_Table!B46+Demand_Table!H46</f>
        <v>26.827012</v>
      </c>
      <c r="D47" s="57">
        <v>45242</v>
      </c>
      <c r="E47" s="26">
        <f>SUM(B$5:B47)/1000</f>
        <v>0.94708593445454547</v>
      </c>
      <c r="F47" s="26">
        <f>SUM(C$5:C47)/1000</f>
        <v>0.97721570327272733</v>
      </c>
      <c r="S47" s="57">
        <v>45242</v>
      </c>
      <c r="T47" s="31">
        <f>Demand_Table!O46</f>
        <v>19.600394181818181</v>
      </c>
      <c r="U47" s="31">
        <f>Demand_Table!B46</f>
        <v>25.327012</v>
      </c>
      <c r="V47" s="57">
        <v>45242</v>
      </c>
      <c r="W47" s="70">
        <f>SUM(T$5:T47)/1000</f>
        <v>0.84568593445454554</v>
      </c>
      <c r="X47" s="70">
        <f>SUM(U$5:U47)/1000</f>
        <v>0.91361570327272712</v>
      </c>
      <c r="AL47" s="57">
        <v>45242</v>
      </c>
      <c r="AM47" s="31">
        <f>Demand_Table!S46</f>
        <v>2.5</v>
      </c>
      <c r="AN47" s="31">
        <f>Demand_Table!H46</f>
        <v>1.5</v>
      </c>
      <c r="AO47" s="57">
        <v>45242</v>
      </c>
      <c r="AP47" s="70">
        <f>SUM(AM$5:AM47)/1000</f>
        <v>0.10140000000000002</v>
      </c>
      <c r="AQ47" s="70">
        <f>SUM(AN$5:AN47)/1000</f>
        <v>6.3600000000000004E-2</v>
      </c>
    </row>
    <row r="48" spans="1:43" x14ac:dyDescent="0.25">
      <c r="A48" s="57">
        <v>45243</v>
      </c>
      <c r="B48" s="31">
        <f>Demand_Table!O47+Demand_Table!S47</f>
        <v>22.968781636363637</v>
      </c>
      <c r="C48" s="31">
        <f>Demand_Table!B47+Demand_Table!H47</f>
        <v>26.154217363636363</v>
      </c>
      <c r="D48" s="57">
        <v>45243</v>
      </c>
      <c r="E48" s="26">
        <f>SUM(B$5:B48)/1000</f>
        <v>0.9700547160909091</v>
      </c>
      <c r="F48" s="26">
        <f>SUM(C$5:C48)/1000</f>
        <v>1.0033699206363635</v>
      </c>
      <c r="S48" s="57">
        <v>45243</v>
      </c>
      <c r="T48" s="31">
        <f>Demand_Table!O47</f>
        <v>20.568781636363635</v>
      </c>
      <c r="U48" s="31">
        <f>Demand_Table!B47</f>
        <v>24.454217363636364</v>
      </c>
      <c r="V48" s="57">
        <v>45243</v>
      </c>
      <c r="W48" s="70">
        <f>SUM(T$5:T48)/1000</f>
        <v>0.86625471609090909</v>
      </c>
      <c r="X48" s="70">
        <f>SUM(U$5:U48)/1000</f>
        <v>0.93806992063636363</v>
      </c>
      <c r="AL48" s="57">
        <v>45243</v>
      </c>
      <c r="AM48" s="31">
        <f>Demand_Table!S47</f>
        <v>2.4000000000000004</v>
      </c>
      <c r="AN48" s="31">
        <f>Demand_Table!H47</f>
        <v>1.6999999999999993</v>
      </c>
      <c r="AO48" s="57">
        <v>45243</v>
      </c>
      <c r="AP48" s="70">
        <f>SUM(AM$5:AM48)/1000</f>
        <v>0.10380000000000003</v>
      </c>
      <c r="AQ48" s="70">
        <f>SUM(AN$5:AN48)/1000</f>
        <v>6.5300000000000011E-2</v>
      </c>
    </row>
    <row r="49" spans="1:43" x14ac:dyDescent="0.25">
      <c r="A49" s="57">
        <v>45244</v>
      </c>
      <c r="B49" s="31">
        <f>Demand_Table!O48+Demand_Table!S48</f>
        <v>24.347547545454542</v>
      </c>
      <c r="C49" s="31">
        <f>Demand_Table!B48+Demand_Table!H48</f>
        <v>24.268613909090909</v>
      </c>
      <c r="D49" s="57">
        <v>45244</v>
      </c>
      <c r="E49" s="26">
        <f>SUM(B$5:B49)/1000</f>
        <v>0.99440226363636364</v>
      </c>
      <c r="F49" s="26">
        <f>SUM(C$5:C49)/1000</f>
        <v>1.0276385345454546</v>
      </c>
      <c r="S49" s="57">
        <v>45244</v>
      </c>
      <c r="T49" s="31">
        <f>Demand_Table!O48</f>
        <v>21.847547545454542</v>
      </c>
      <c r="U49" s="31">
        <f>Demand_Table!B48</f>
        <v>22.768613909090909</v>
      </c>
      <c r="V49" s="57">
        <v>45244</v>
      </c>
      <c r="W49" s="70">
        <f>SUM(T$5:T49)/1000</f>
        <v>0.88810226363636369</v>
      </c>
      <c r="X49" s="70">
        <f>SUM(U$5:U49)/1000</f>
        <v>0.96083853454545454</v>
      </c>
      <c r="AL49" s="57">
        <v>45244</v>
      </c>
      <c r="AM49" s="31">
        <f>Demand_Table!S48</f>
        <v>2.5</v>
      </c>
      <c r="AN49" s="31">
        <f>Demand_Table!H48</f>
        <v>1.5</v>
      </c>
      <c r="AO49" s="57">
        <v>45244</v>
      </c>
      <c r="AP49" s="70">
        <f>SUM(AM$5:AM49)/1000</f>
        <v>0.10630000000000002</v>
      </c>
      <c r="AQ49" s="70">
        <f>SUM(AN$5:AN49)/1000</f>
        <v>6.6800000000000012E-2</v>
      </c>
    </row>
    <row r="50" spans="1:43" x14ac:dyDescent="0.25">
      <c r="A50" s="57">
        <v>45245</v>
      </c>
      <c r="B50" s="31">
        <f>Demand_Table!O49+Demand_Table!S49</f>
        <v>24.417691272727271</v>
      </c>
      <c r="C50" s="31">
        <f>Demand_Table!B49+Demand_Table!H49</f>
        <v>23.950167545454548</v>
      </c>
      <c r="D50" s="57">
        <v>45245</v>
      </c>
      <c r="E50" s="26">
        <f>SUM(B$5:B50)/1000</f>
        <v>1.0188199549090908</v>
      </c>
      <c r="F50" s="26">
        <f>SUM(C$5:C50)/1000</f>
        <v>1.0515887020909092</v>
      </c>
      <c r="S50" s="57">
        <v>45245</v>
      </c>
      <c r="T50" s="31">
        <f>Demand_Table!O49</f>
        <v>21.917691272727271</v>
      </c>
      <c r="U50" s="31">
        <f>Demand_Table!B49</f>
        <v>22.350167545454546</v>
      </c>
      <c r="V50" s="57">
        <v>45245</v>
      </c>
      <c r="W50" s="70">
        <f>SUM(T$5:T50)/1000</f>
        <v>0.91001995490909093</v>
      </c>
      <c r="X50" s="70">
        <f>SUM(U$5:U50)/1000</f>
        <v>0.98318870209090903</v>
      </c>
      <c r="AL50" s="57">
        <v>45245</v>
      </c>
      <c r="AM50" s="31">
        <f>Demand_Table!S49</f>
        <v>2.5</v>
      </c>
      <c r="AN50" s="31">
        <f>Demand_Table!H49</f>
        <v>1.5999999999999996</v>
      </c>
      <c r="AO50" s="57">
        <v>45245</v>
      </c>
      <c r="AP50" s="70">
        <f>SUM(AM$5:AM50)/1000</f>
        <v>0.10880000000000002</v>
      </c>
      <c r="AQ50" s="70">
        <f>SUM(AN$5:AN50)/1000</f>
        <v>6.8400000000000002E-2</v>
      </c>
    </row>
    <row r="51" spans="1:43" x14ac:dyDescent="0.25">
      <c r="A51" s="57">
        <v>45246</v>
      </c>
      <c r="B51" s="31">
        <f>Demand_Table!O50+Demand_Table!S50</f>
        <v>26.284444636363638</v>
      </c>
      <c r="C51" s="31">
        <f>Demand_Table!B50+Demand_Table!H50</f>
        <v>20.914180636363636</v>
      </c>
      <c r="D51" s="57">
        <v>45246</v>
      </c>
      <c r="E51" s="26">
        <f>SUM(B$5:B51)/1000</f>
        <v>1.0451043995454545</v>
      </c>
      <c r="F51" s="26">
        <f>SUM(C$5:C51)/1000</f>
        <v>1.0725028827272729</v>
      </c>
      <c r="S51" s="57">
        <v>45246</v>
      </c>
      <c r="T51" s="31">
        <f>Demand_Table!O50</f>
        <v>23.684444636363637</v>
      </c>
      <c r="U51" s="31">
        <f>Demand_Table!B50</f>
        <v>19.314180636363634</v>
      </c>
      <c r="V51" s="57">
        <v>45246</v>
      </c>
      <c r="W51" s="70">
        <f>SUM(T$5:T51)/1000</f>
        <v>0.93370439954545459</v>
      </c>
      <c r="X51" s="70">
        <f>SUM(U$5:U51)/1000</f>
        <v>1.0025028827272726</v>
      </c>
      <c r="AL51" s="57">
        <v>45246</v>
      </c>
      <c r="AM51" s="31">
        <f>Demand_Table!S50</f>
        <v>2.5999999999999996</v>
      </c>
      <c r="AN51" s="31">
        <f>Demand_Table!H50</f>
        <v>1.5999999999999999</v>
      </c>
      <c r="AO51" s="57">
        <v>45246</v>
      </c>
      <c r="AP51" s="70">
        <f>SUM(AM$5:AM51)/1000</f>
        <v>0.11140000000000003</v>
      </c>
      <c r="AQ51" s="70">
        <f>SUM(AN$5:AN51)/1000</f>
        <v>7.0000000000000007E-2</v>
      </c>
    </row>
    <row r="52" spans="1:43" x14ac:dyDescent="0.25">
      <c r="A52" s="57">
        <v>45247</v>
      </c>
      <c r="B52" s="31">
        <f>Demand_Table!O51+Demand_Table!S51</f>
        <v>24.174592363636364</v>
      </c>
      <c r="C52" s="31">
        <f>Demand_Table!B51+Demand_Table!H51</f>
        <v>20.883342181818183</v>
      </c>
      <c r="D52" s="57">
        <v>45247</v>
      </c>
      <c r="E52" s="26">
        <f>SUM(B$5:B52)/1000</f>
        <v>1.0692789919090908</v>
      </c>
      <c r="F52" s="26">
        <f>SUM(C$5:C52)/1000</f>
        <v>1.0933862249090909</v>
      </c>
      <c r="S52" s="57">
        <v>45247</v>
      </c>
      <c r="T52" s="31">
        <f>Demand_Table!O51</f>
        <v>21.574592363636363</v>
      </c>
      <c r="U52" s="31">
        <f>Demand_Table!B51</f>
        <v>19.283342181818181</v>
      </c>
      <c r="V52" s="57">
        <v>45247</v>
      </c>
      <c r="W52" s="70">
        <f>SUM(T$5:T52)/1000</f>
        <v>0.95527899190909105</v>
      </c>
      <c r="X52" s="70">
        <f>SUM(U$5:U52)/1000</f>
        <v>1.0217862249090908</v>
      </c>
      <c r="AL52" s="57">
        <v>45247</v>
      </c>
      <c r="AM52" s="31">
        <f>Demand_Table!S51</f>
        <v>2.5999999999999996</v>
      </c>
      <c r="AN52" s="31">
        <f>Demand_Table!H51</f>
        <v>1.5999999999999999</v>
      </c>
      <c r="AO52" s="57">
        <v>45247</v>
      </c>
      <c r="AP52" s="70">
        <f>SUM(AM$5:AM52)/1000</f>
        <v>0.11400000000000002</v>
      </c>
      <c r="AQ52" s="70">
        <f>SUM(AN$5:AN52)/1000</f>
        <v>7.1599999999999997E-2</v>
      </c>
    </row>
    <row r="53" spans="1:43" x14ac:dyDescent="0.25">
      <c r="A53" s="57">
        <v>45248</v>
      </c>
      <c r="B53" s="31">
        <f>Demand_Table!O52+Demand_Table!S52</f>
        <v>20.474789636363639</v>
      </c>
      <c r="C53" s="31">
        <f>Demand_Table!B52+Demand_Table!H52</f>
        <v>25.289402727272726</v>
      </c>
      <c r="D53" s="57">
        <v>45248</v>
      </c>
      <c r="E53" s="26">
        <f>SUM(B$5:B53)/1000</f>
        <v>1.0897537815454543</v>
      </c>
      <c r="F53" s="26">
        <f>SUM(C$5:C53)/1000</f>
        <v>1.1186756276363636</v>
      </c>
      <c r="S53" s="57">
        <v>45248</v>
      </c>
      <c r="T53" s="31">
        <f>Demand_Table!O52</f>
        <v>18.074789636363636</v>
      </c>
      <c r="U53" s="31">
        <f>Demand_Table!B52</f>
        <v>23.589402727272727</v>
      </c>
      <c r="V53" s="57">
        <v>45248</v>
      </c>
      <c r="W53" s="70">
        <f>SUM(T$5:T53)/1000</f>
        <v>0.97335378154545471</v>
      </c>
      <c r="X53" s="70">
        <f>SUM(U$5:U53)/1000</f>
        <v>1.0453756276363635</v>
      </c>
      <c r="AL53" s="57">
        <v>45248</v>
      </c>
      <c r="AM53" s="31">
        <f>Demand_Table!S52</f>
        <v>2.4000000000000004</v>
      </c>
      <c r="AN53" s="31">
        <f>Demand_Table!H52</f>
        <v>1.6999999999999997</v>
      </c>
      <c r="AO53" s="57">
        <v>45248</v>
      </c>
      <c r="AP53" s="70">
        <f>SUM(AM$5:AM53)/1000</f>
        <v>0.11640000000000002</v>
      </c>
      <c r="AQ53" s="70">
        <f>SUM(AN$5:AN53)/1000</f>
        <v>7.3300000000000004E-2</v>
      </c>
    </row>
    <row r="54" spans="1:43" x14ac:dyDescent="0.25">
      <c r="A54" s="57">
        <v>45249</v>
      </c>
      <c r="B54" s="31">
        <f>Demand_Table!O53+Demand_Table!S53</f>
        <v>20.266777363636365</v>
      </c>
      <c r="C54" s="31">
        <f>Demand_Table!B53+Demand_Table!H53</f>
        <v>23.294640727272728</v>
      </c>
      <c r="D54" s="57">
        <v>45249</v>
      </c>
      <c r="E54" s="26">
        <f>SUM(B$5:B54)/1000</f>
        <v>1.1100205589090906</v>
      </c>
      <c r="F54" s="26">
        <f>SUM(C$5:C54)/1000</f>
        <v>1.1419702683636366</v>
      </c>
      <c r="S54" s="57">
        <v>45249</v>
      </c>
      <c r="T54" s="31">
        <f>Demand_Table!O53</f>
        <v>17.966777363636364</v>
      </c>
      <c r="U54" s="31">
        <f>Demand_Table!B53</f>
        <v>21.594640727272729</v>
      </c>
      <c r="V54" s="57">
        <v>45249</v>
      </c>
      <c r="W54" s="70">
        <f>SUM(T$5:T54)/1000</f>
        <v>0.99132055890909099</v>
      </c>
      <c r="X54" s="70">
        <f>SUM(U$5:U54)/1000</f>
        <v>1.0669702683636362</v>
      </c>
      <c r="AL54" s="57">
        <v>45249</v>
      </c>
      <c r="AM54" s="31">
        <f>Demand_Table!S53</f>
        <v>2.3000000000000003</v>
      </c>
      <c r="AN54" s="31">
        <f>Demand_Table!H53</f>
        <v>1.6999999999999997</v>
      </c>
      <c r="AO54" s="57">
        <v>45249</v>
      </c>
      <c r="AP54" s="70">
        <f>SUM(AM$5:AM54)/1000</f>
        <v>0.11870000000000001</v>
      </c>
      <c r="AQ54" s="70">
        <f>SUM(AN$5:AN54)/1000</f>
        <v>7.4999999999999997E-2</v>
      </c>
    </row>
    <row r="55" spans="1:43" x14ac:dyDescent="0.25">
      <c r="A55" s="57">
        <v>45250</v>
      </c>
      <c r="B55" s="31">
        <f>Demand_Table!O54+Demand_Table!S54</f>
        <v>22.984101545454546</v>
      </c>
      <c r="C55" s="31">
        <f>Demand_Table!B54+Demand_Table!H54</f>
        <v>24.633639636363636</v>
      </c>
      <c r="D55" s="57">
        <v>45250</v>
      </c>
      <c r="E55" s="26">
        <f>SUM(B$5:B55)/1000</f>
        <v>1.133004660454545</v>
      </c>
      <c r="F55" s="26">
        <f>SUM(C$5:C55)/1000</f>
        <v>1.1666039080000001</v>
      </c>
      <c r="S55" s="57">
        <v>45250</v>
      </c>
      <c r="T55" s="31">
        <f>Demand_Table!O54</f>
        <v>20.684101545454546</v>
      </c>
      <c r="U55" s="31">
        <f>Demand_Table!B54</f>
        <v>22.933639636363637</v>
      </c>
      <c r="V55" s="57">
        <v>45250</v>
      </c>
      <c r="W55" s="70">
        <f>SUM(T$5:T55)/1000</f>
        <v>1.0120046604545454</v>
      </c>
      <c r="X55" s="70">
        <f>SUM(U$5:U55)/1000</f>
        <v>1.0899039079999997</v>
      </c>
      <c r="AL55" s="57">
        <v>45250</v>
      </c>
      <c r="AM55" s="31">
        <f>Demand_Table!S54</f>
        <v>2.2999999999999998</v>
      </c>
      <c r="AN55" s="31">
        <f>Demand_Table!H54</f>
        <v>1.6999999999999997</v>
      </c>
      <c r="AO55" s="57">
        <v>45250</v>
      </c>
      <c r="AP55" s="70">
        <f>SUM(AM$5:AM55)/1000</f>
        <v>0.12100000000000001</v>
      </c>
      <c r="AQ55" s="70">
        <f>SUM(AN$5:AN55)/1000</f>
        <v>7.6700000000000004E-2</v>
      </c>
    </row>
    <row r="56" spans="1:43" x14ac:dyDescent="0.25">
      <c r="A56" s="57">
        <v>45251</v>
      </c>
      <c r="B56" s="31">
        <f>Demand_Table!O55+Demand_Table!S55</f>
        <v>24.771321545454544</v>
      </c>
      <c r="C56" s="31">
        <f>Demand_Table!B55+Demand_Table!H55</f>
        <v>22.901978545454543</v>
      </c>
      <c r="D56" s="57">
        <v>45251</v>
      </c>
      <c r="E56" s="26">
        <f>SUM(B$5:B56)/1000</f>
        <v>1.1577759819999998</v>
      </c>
      <c r="F56" s="26">
        <f>SUM(C$5:C56)/1000</f>
        <v>1.1895058865454546</v>
      </c>
      <c r="S56" s="57">
        <v>45251</v>
      </c>
      <c r="T56" s="31">
        <f>Demand_Table!O55</f>
        <v>22.571321545454545</v>
      </c>
      <c r="U56" s="31">
        <f>Demand_Table!B55</f>
        <v>21.201978545454544</v>
      </c>
      <c r="V56" s="57">
        <v>45251</v>
      </c>
      <c r="W56" s="70">
        <f>SUM(T$5:T56)/1000</f>
        <v>1.034575982</v>
      </c>
      <c r="X56" s="70">
        <f>SUM(U$5:U56)/1000</f>
        <v>1.1111058865454542</v>
      </c>
      <c r="AL56" s="57">
        <v>45251</v>
      </c>
      <c r="AM56" s="31">
        <f>Demand_Table!S55</f>
        <v>2.2000000000000002</v>
      </c>
      <c r="AN56" s="31">
        <f>Demand_Table!H55</f>
        <v>1.6999999999999997</v>
      </c>
      <c r="AO56" s="57">
        <v>45251</v>
      </c>
      <c r="AP56" s="70">
        <f>SUM(AM$5:AM56)/1000</f>
        <v>0.12320000000000002</v>
      </c>
      <c r="AQ56" s="70">
        <f>SUM(AN$5:AN56)/1000</f>
        <v>7.8400000000000011E-2</v>
      </c>
    </row>
    <row r="57" spans="1:43" x14ac:dyDescent="0.25">
      <c r="A57" s="57">
        <v>45252</v>
      </c>
      <c r="B57" s="31">
        <f>Demand_Table!O56+Demand_Table!S56</f>
        <v>23.560266727272726</v>
      </c>
      <c r="C57" s="31">
        <f>Demand_Table!B56+Demand_Table!H56</f>
        <v>24.339869636363638</v>
      </c>
      <c r="D57" s="57">
        <v>45252</v>
      </c>
      <c r="E57" s="26">
        <f>SUM(B$5:B57)/1000</f>
        <v>1.1813362487272723</v>
      </c>
      <c r="F57" s="26">
        <f>SUM(C$5:C57)/1000</f>
        <v>1.2138457561818181</v>
      </c>
      <c r="S57" s="57">
        <v>45252</v>
      </c>
      <c r="T57" s="31">
        <f>Demand_Table!O56</f>
        <v>21.360266727272727</v>
      </c>
      <c r="U57" s="31">
        <f>Demand_Table!B56</f>
        <v>22.539869636363637</v>
      </c>
      <c r="V57" s="57">
        <v>45252</v>
      </c>
      <c r="W57" s="70">
        <f>SUM(T$5:T57)/1000</f>
        <v>1.0559362487272728</v>
      </c>
      <c r="X57" s="70">
        <f>SUM(U$5:U57)/1000</f>
        <v>1.1336457561818178</v>
      </c>
      <c r="AL57" s="57">
        <v>45252</v>
      </c>
      <c r="AM57" s="31">
        <f>Demand_Table!S56</f>
        <v>2.1999999999999997</v>
      </c>
      <c r="AN57" s="31">
        <f>Demand_Table!H56</f>
        <v>1.7999999999999994</v>
      </c>
      <c r="AO57" s="57">
        <v>45252</v>
      </c>
      <c r="AP57" s="70">
        <f>SUM(AM$5:AM57)/1000</f>
        <v>0.12540000000000001</v>
      </c>
      <c r="AQ57" s="70">
        <f>SUM(AN$5:AN57)/1000</f>
        <v>8.0200000000000007E-2</v>
      </c>
    </row>
    <row r="58" spans="1:43" x14ac:dyDescent="0.25">
      <c r="A58" s="57">
        <v>45253</v>
      </c>
      <c r="B58" s="31">
        <f>Demand_Table!O57+Demand_Table!S57</f>
        <v>22.696319454545456</v>
      </c>
      <c r="C58" s="31">
        <f>Demand_Table!B57+Demand_Table!H57</f>
        <v>21.478456272727271</v>
      </c>
      <c r="D58" s="57">
        <v>45253</v>
      </c>
      <c r="E58" s="26">
        <f>SUM(B$5:B58)/1000</f>
        <v>1.2040325681818176</v>
      </c>
      <c r="F58" s="26">
        <f>SUM(C$5:C58)/1000</f>
        <v>1.2353242124545454</v>
      </c>
      <c r="S58" s="57">
        <v>45253</v>
      </c>
      <c r="T58" s="31">
        <f>Demand_Table!O57</f>
        <v>20.396319454545456</v>
      </c>
      <c r="U58" s="31">
        <f>Demand_Table!B57</f>
        <v>19.278456272727272</v>
      </c>
      <c r="V58" s="57">
        <v>45253</v>
      </c>
      <c r="W58" s="70">
        <f>SUM(T$5:T58)/1000</f>
        <v>1.0763325681818183</v>
      </c>
      <c r="X58" s="70">
        <f>SUM(U$5:U58)/1000</f>
        <v>1.1529242124545451</v>
      </c>
      <c r="AL58" s="57">
        <v>45253</v>
      </c>
      <c r="AM58" s="31">
        <f>Demand_Table!S57</f>
        <v>2.3000000000000003</v>
      </c>
      <c r="AN58" s="31">
        <f>Demand_Table!H57</f>
        <v>2.2000000000000002</v>
      </c>
      <c r="AO58" s="57">
        <v>45253</v>
      </c>
      <c r="AP58" s="70">
        <f>SUM(AM$5:AM58)/1000</f>
        <v>0.12770000000000001</v>
      </c>
      <c r="AQ58" s="70">
        <f>SUM(AN$5:AN58)/1000</f>
        <v>8.2400000000000001E-2</v>
      </c>
    </row>
    <row r="59" spans="1:43" x14ac:dyDescent="0.25">
      <c r="A59" s="57">
        <v>45254</v>
      </c>
      <c r="B59" s="31">
        <f>Demand_Table!O58+Demand_Table!S58</f>
        <v>24.092372181818185</v>
      </c>
      <c r="C59" s="31">
        <f>Demand_Table!B58+Demand_Table!H58</f>
        <v>21.475615181818181</v>
      </c>
      <c r="D59" s="57">
        <v>45254</v>
      </c>
      <c r="E59" s="26">
        <f>SUM(B$5:B59)/1000</f>
        <v>1.2281249403636358</v>
      </c>
      <c r="F59" s="26">
        <f>SUM(C$5:C59)/1000</f>
        <v>1.2567998276363637</v>
      </c>
      <c r="S59" s="57">
        <v>45254</v>
      </c>
      <c r="T59" s="31">
        <f>Demand_Table!O58</f>
        <v>21.592372181818185</v>
      </c>
      <c r="U59" s="31">
        <f>Demand_Table!B58</f>
        <v>19.275615181818182</v>
      </c>
      <c r="V59" s="57">
        <v>45254</v>
      </c>
      <c r="W59" s="70">
        <f>SUM(T$5:T59)/1000</f>
        <v>1.0979249403636366</v>
      </c>
      <c r="X59" s="70">
        <f>SUM(U$5:U59)/1000</f>
        <v>1.1721998276363634</v>
      </c>
      <c r="AL59" s="57">
        <v>45254</v>
      </c>
      <c r="AM59" s="31">
        <f>Demand_Table!S58</f>
        <v>2.4999999999999991</v>
      </c>
      <c r="AN59" s="31">
        <f>Demand_Table!H58</f>
        <v>2.2000000000000002</v>
      </c>
      <c r="AO59" s="57">
        <v>45254</v>
      </c>
      <c r="AP59" s="70">
        <f>SUM(AM$5:AM59)/1000</f>
        <v>0.13020000000000001</v>
      </c>
      <c r="AQ59" s="70">
        <f>SUM(AN$5:AN59)/1000</f>
        <v>8.4600000000000009E-2</v>
      </c>
    </row>
    <row r="60" spans="1:43" x14ac:dyDescent="0.25">
      <c r="A60" s="57">
        <v>45255</v>
      </c>
      <c r="B60" s="31">
        <f>Demand_Table!O59+Demand_Table!S59</f>
        <v>23.149496363636363</v>
      </c>
      <c r="C60" s="31">
        <f>Demand_Table!B59+Demand_Table!H59</f>
        <v>24.196543363636366</v>
      </c>
      <c r="D60" s="57">
        <v>45255</v>
      </c>
      <c r="E60" s="26">
        <f>SUM(B$5:B60)/1000</f>
        <v>1.2512744367272723</v>
      </c>
      <c r="F60" s="26">
        <f>SUM(C$5:C60)/1000</f>
        <v>1.2809963710000001</v>
      </c>
      <c r="S60" s="57">
        <v>45255</v>
      </c>
      <c r="T60" s="31">
        <f>Demand_Table!O59</f>
        <v>20.649496363636363</v>
      </c>
      <c r="U60" s="31">
        <f>Demand_Table!B59</f>
        <v>21.596543363636364</v>
      </c>
      <c r="V60" s="57">
        <v>45255</v>
      </c>
      <c r="W60" s="70">
        <f>SUM(T$5:T60)/1000</f>
        <v>1.118574436727273</v>
      </c>
      <c r="X60" s="70">
        <f>SUM(U$5:U60)/1000</f>
        <v>1.1937963709999997</v>
      </c>
      <c r="AL60" s="57">
        <v>45255</v>
      </c>
      <c r="AM60" s="31">
        <f>Demand_Table!S59</f>
        <v>2.4999999999999996</v>
      </c>
      <c r="AN60" s="31">
        <f>Demand_Table!H59</f>
        <v>2.6</v>
      </c>
      <c r="AO60" s="57">
        <v>45255</v>
      </c>
      <c r="AP60" s="70">
        <f>SUM(AM$5:AM60)/1000</f>
        <v>0.13270000000000001</v>
      </c>
      <c r="AQ60" s="70">
        <f>SUM(AN$5:AN60)/1000</f>
        <v>8.72E-2</v>
      </c>
    </row>
    <row r="61" spans="1:43" x14ac:dyDescent="0.25">
      <c r="A61" s="57">
        <v>45256</v>
      </c>
      <c r="B61" s="31">
        <f>Demand_Table!O60+Demand_Table!S60</f>
        <v>22.710820636363636</v>
      </c>
      <c r="C61" s="31">
        <f>Demand_Table!B60+Demand_Table!H60</f>
        <v>27.670574999999999</v>
      </c>
      <c r="D61" s="57">
        <v>45256</v>
      </c>
      <c r="E61" s="26">
        <f>SUM(B$5:B61)/1000</f>
        <v>1.2739852573636361</v>
      </c>
      <c r="F61" s="26">
        <f>SUM(C$5:C61)/1000</f>
        <v>1.3086669460000002</v>
      </c>
      <c r="S61" s="57">
        <v>45256</v>
      </c>
      <c r="T61" s="31">
        <f>Demand_Table!O60</f>
        <v>20.310820636363637</v>
      </c>
      <c r="U61" s="31">
        <f>Demand_Table!B60</f>
        <v>25.170574999999999</v>
      </c>
      <c r="V61" s="57">
        <v>45256</v>
      </c>
      <c r="W61" s="70">
        <f>SUM(T$5:T61)/1000</f>
        <v>1.1388852573636365</v>
      </c>
      <c r="X61" s="70">
        <f>SUM(U$5:U61)/1000</f>
        <v>1.2189669459999999</v>
      </c>
      <c r="AL61" s="57">
        <v>45256</v>
      </c>
      <c r="AM61" s="31">
        <f>Demand_Table!S60</f>
        <v>2.3999999999999995</v>
      </c>
      <c r="AN61" s="31">
        <f>Demand_Table!H60</f>
        <v>2.5</v>
      </c>
      <c r="AO61" s="57">
        <v>45256</v>
      </c>
      <c r="AP61" s="70">
        <f>SUM(AM$5:AM61)/1000</f>
        <v>0.13510000000000003</v>
      </c>
      <c r="AQ61" s="70">
        <f>SUM(AN$5:AN61)/1000</f>
        <v>8.9700000000000002E-2</v>
      </c>
    </row>
    <row r="62" spans="1:43" x14ac:dyDescent="0.25">
      <c r="A62" s="57">
        <v>45257</v>
      </c>
      <c r="B62" s="31">
        <f>Demand_Table!O61+Demand_Table!S61</f>
        <v>23.856860727272728</v>
      </c>
      <c r="C62" s="31">
        <f>Demand_Table!B61+Demand_Table!H61</f>
        <v>24.595348909090909</v>
      </c>
      <c r="D62" s="57">
        <v>45257</v>
      </c>
      <c r="E62" s="26">
        <f>SUM(B$5:B62)/1000</f>
        <v>1.2978421180909088</v>
      </c>
      <c r="F62" s="26">
        <f>SUM(C$5:C62)/1000</f>
        <v>1.3332622949090913</v>
      </c>
      <c r="S62" s="57">
        <v>45257</v>
      </c>
      <c r="T62" s="31">
        <f>Demand_Table!O61</f>
        <v>21.556860727272728</v>
      </c>
      <c r="U62" s="31">
        <f>Demand_Table!B61</f>
        <v>21.995348909090907</v>
      </c>
      <c r="V62" s="57">
        <v>45257</v>
      </c>
      <c r="W62" s="70">
        <f>SUM(T$5:T62)/1000</f>
        <v>1.1604421180909095</v>
      </c>
      <c r="X62" s="70">
        <f>SUM(U$5:U62)/1000</f>
        <v>1.2409622949090906</v>
      </c>
      <c r="AL62" s="57">
        <v>45257</v>
      </c>
      <c r="AM62" s="31">
        <f>Demand_Table!S61</f>
        <v>2.2999999999999998</v>
      </c>
      <c r="AN62" s="31">
        <f>Demand_Table!H61</f>
        <v>2.6</v>
      </c>
      <c r="AO62" s="57">
        <v>45257</v>
      </c>
      <c r="AP62" s="70">
        <f>SUM(AM$5:AM62)/1000</f>
        <v>0.13740000000000002</v>
      </c>
      <c r="AQ62" s="70">
        <f>SUM(AN$5:AN62)/1000</f>
        <v>9.2299999999999993E-2</v>
      </c>
    </row>
    <row r="63" spans="1:43" x14ac:dyDescent="0.25">
      <c r="A63" s="57">
        <v>45258</v>
      </c>
      <c r="B63" s="31">
        <f>Demand_Table!O62+Demand_Table!S62</f>
        <v>25.851863909090909</v>
      </c>
      <c r="C63" s="31">
        <f>Demand_Table!B62+Demand_Table!H62</f>
        <v>27.588272272727274</v>
      </c>
      <c r="D63" s="57">
        <v>45258</v>
      </c>
      <c r="E63" s="26">
        <f>SUM(B$5:B63)/1000</f>
        <v>1.3236939819999998</v>
      </c>
      <c r="F63" s="26">
        <f>SUM(C$5:C63)/1000</f>
        <v>1.3608505671818185</v>
      </c>
      <c r="S63" s="57">
        <v>45258</v>
      </c>
      <c r="T63" s="31">
        <f>Demand_Table!O62</f>
        <v>23.551863909090908</v>
      </c>
      <c r="U63" s="31">
        <f>Demand_Table!B62</f>
        <v>24.988272272727272</v>
      </c>
      <c r="V63" s="57">
        <v>45258</v>
      </c>
      <c r="W63" s="70">
        <f>SUM(T$5:T63)/1000</f>
        <v>1.1839939820000003</v>
      </c>
      <c r="X63" s="70">
        <f>SUM(U$5:U63)/1000</f>
        <v>1.2659505671818179</v>
      </c>
      <c r="AL63" s="57">
        <v>45258</v>
      </c>
      <c r="AM63" s="31">
        <f>Demand_Table!S62</f>
        <v>2.2999999999999998</v>
      </c>
      <c r="AN63" s="31">
        <f>Demand_Table!H62</f>
        <v>2.5999999999999996</v>
      </c>
      <c r="AO63" s="57">
        <v>45258</v>
      </c>
      <c r="AP63" s="70">
        <f>SUM(AM$5:AM63)/1000</f>
        <v>0.13970000000000005</v>
      </c>
      <c r="AQ63" s="70">
        <f>SUM(AN$5:AN63)/1000</f>
        <v>9.4899999999999998E-2</v>
      </c>
    </row>
    <row r="64" spans="1:43" x14ac:dyDescent="0.25">
      <c r="A64" s="57">
        <v>45259</v>
      </c>
      <c r="B64" s="31">
        <f>Demand_Table!O63+Demand_Table!S63</f>
        <v>27.320056454545455</v>
      </c>
      <c r="C64" s="31">
        <f>Demand_Table!B63+Demand_Table!H63</f>
        <v>22.540196000000002</v>
      </c>
      <c r="D64" s="57">
        <v>45259</v>
      </c>
      <c r="E64" s="26">
        <f>SUM(B$5:B64)/1000</f>
        <v>1.3510140384545453</v>
      </c>
      <c r="F64" s="26">
        <f>SUM(C$5:C64)/1000</f>
        <v>1.3833907631818183</v>
      </c>
      <c r="S64" s="57">
        <v>45259</v>
      </c>
      <c r="T64" s="31">
        <f>Demand_Table!O63</f>
        <v>24.820056454545455</v>
      </c>
      <c r="U64" s="31">
        <f>Demand_Table!B63</f>
        <v>20.140196</v>
      </c>
      <c r="V64" s="57">
        <v>45259</v>
      </c>
      <c r="W64" s="70">
        <f>SUM(T$5:T64)/1000</f>
        <v>1.2088140384545456</v>
      </c>
      <c r="X64" s="70">
        <f>SUM(U$5:U64)/1000</f>
        <v>1.2860907631818179</v>
      </c>
      <c r="AL64" s="57">
        <v>45259</v>
      </c>
      <c r="AM64" s="31">
        <f>Demand_Table!S63</f>
        <v>2.4999999999999991</v>
      </c>
      <c r="AN64" s="31">
        <f>Demand_Table!H63</f>
        <v>2.4000000000000004</v>
      </c>
      <c r="AO64" s="57">
        <v>45259</v>
      </c>
      <c r="AP64" s="70">
        <f>SUM(AM$5:AM64)/1000</f>
        <v>0.14220000000000005</v>
      </c>
      <c r="AQ64" s="70">
        <f>SUM(AN$5:AN64)/1000</f>
        <v>9.7299999999999998E-2</v>
      </c>
    </row>
    <row r="65" spans="1:43" x14ac:dyDescent="0.25">
      <c r="A65" s="57">
        <v>45260</v>
      </c>
      <c r="B65" s="31">
        <f>Demand_Table!O64+Demand_Table!S64</f>
        <v>28.870429999999999</v>
      </c>
      <c r="C65" s="31">
        <f>Demand_Table!B64+Demand_Table!H64</f>
        <v>21.770728818181816</v>
      </c>
      <c r="D65" s="57">
        <v>45260</v>
      </c>
      <c r="E65" s="26">
        <f>SUM(B$5:B65)/1000</f>
        <v>1.3798844684545453</v>
      </c>
      <c r="F65" s="26">
        <f>SUM(C$5:C65)/1000</f>
        <v>1.4051614920000002</v>
      </c>
      <c r="S65" s="57">
        <v>45260</v>
      </c>
      <c r="T65" s="31">
        <f>Demand_Table!O64</f>
        <v>26.17043</v>
      </c>
      <c r="U65" s="31">
        <f>Demand_Table!B64</f>
        <v>19.370728818181817</v>
      </c>
      <c r="V65" s="57">
        <v>45260</v>
      </c>
      <c r="W65" s="70">
        <f>SUM(T$5:T65)/1000</f>
        <v>1.2349844684545455</v>
      </c>
      <c r="X65" s="70">
        <f>SUM(U$5:U65)/1000</f>
        <v>1.3054614919999996</v>
      </c>
      <c r="AL65" s="57">
        <v>45260</v>
      </c>
      <c r="AM65" s="31">
        <f>Demand_Table!S64</f>
        <v>2.7</v>
      </c>
      <c r="AN65" s="31">
        <f>Demand_Table!H64</f>
        <v>2.4</v>
      </c>
      <c r="AO65" s="57">
        <v>45260</v>
      </c>
      <c r="AP65" s="70">
        <f>SUM(AM$5:AM65)/1000</f>
        <v>0.14490000000000003</v>
      </c>
      <c r="AQ65" s="70">
        <f>SUM(AN$5:AN65)/1000</f>
        <v>9.9699999999999997E-2</v>
      </c>
    </row>
    <row r="66" spans="1:43" x14ac:dyDescent="0.25">
      <c r="A66" s="57">
        <v>45261</v>
      </c>
      <c r="B66" s="31">
        <f>Demand_Table!O65+Demand_Table!S65</f>
        <v>28.426231272727271</v>
      </c>
      <c r="C66" s="31">
        <f>Demand_Table!B65+Demand_Table!H65</f>
        <v>20.618510636363638</v>
      </c>
      <c r="D66" s="57">
        <v>45261</v>
      </c>
      <c r="E66" s="26">
        <f>SUM(B$5:B66)/1000</f>
        <v>1.4083106997272725</v>
      </c>
      <c r="F66" s="26">
        <f>SUM(C$5:C66)/1000</f>
        <v>1.4257800026363638</v>
      </c>
      <c r="S66" s="57">
        <v>45261</v>
      </c>
      <c r="T66" s="31">
        <f>Demand_Table!O65</f>
        <v>25.626231272727271</v>
      </c>
      <c r="U66" s="31">
        <f>Demand_Table!B65</f>
        <v>18.318510636363637</v>
      </c>
      <c r="V66" s="57">
        <v>45261</v>
      </c>
      <c r="W66" s="70">
        <f>SUM(T$5:T66)/1000</f>
        <v>1.2606106997272728</v>
      </c>
      <c r="X66" s="70">
        <f>SUM(U$5:U66)/1000</f>
        <v>1.3237800026363633</v>
      </c>
      <c r="AL66" s="57">
        <v>45261</v>
      </c>
      <c r="AM66" s="31">
        <f>Demand_Table!S65</f>
        <v>2.8</v>
      </c>
      <c r="AN66" s="31">
        <f>Demand_Table!H65</f>
        <v>2.2999999999999998</v>
      </c>
      <c r="AO66" s="57">
        <v>45261</v>
      </c>
      <c r="AP66" s="70">
        <f>SUM(AM$5:AM66)/1000</f>
        <v>0.14770000000000005</v>
      </c>
      <c r="AQ66" s="70">
        <f>SUM(AN$5:AN66)/1000</f>
        <v>0.10199999999999999</v>
      </c>
    </row>
    <row r="67" spans="1:43" x14ac:dyDescent="0.25">
      <c r="A67" s="57">
        <v>45262</v>
      </c>
      <c r="B67" s="31">
        <f>Demand_Table!O66+Demand_Table!S66</f>
        <v>25.894374272727273</v>
      </c>
      <c r="C67" s="31">
        <f>Demand_Table!B66+Demand_Table!H66</f>
        <v>25.922776727272726</v>
      </c>
      <c r="D67" s="57">
        <v>45262</v>
      </c>
      <c r="E67" s="26">
        <f>SUM(B$5:B67)/1000</f>
        <v>1.4342050739999996</v>
      </c>
      <c r="F67" s="26">
        <f>SUM(C$5:C67)/1000</f>
        <v>1.4517027793636366</v>
      </c>
      <c r="S67" s="57">
        <v>45262</v>
      </c>
      <c r="T67" s="31">
        <f>Demand_Table!O66</f>
        <v>23.394374272727273</v>
      </c>
      <c r="U67" s="31">
        <f>Demand_Table!B66</f>
        <v>23.522776727272728</v>
      </c>
      <c r="V67" s="57">
        <v>45262</v>
      </c>
      <c r="W67" s="70">
        <f>SUM(T$5:T67)/1000</f>
        <v>1.284005074</v>
      </c>
      <c r="X67" s="70">
        <f>SUM(U$5:U67)/1000</f>
        <v>1.3473027793636361</v>
      </c>
      <c r="AL67" s="57">
        <v>45262</v>
      </c>
      <c r="AM67" s="31">
        <f>Demand_Table!S66</f>
        <v>2.4999999999999991</v>
      </c>
      <c r="AN67" s="31">
        <f>Demand_Table!H66</f>
        <v>2.3999999999999995</v>
      </c>
      <c r="AO67" s="57">
        <v>45262</v>
      </c>
      <c r="AP67" s="70">
        <f>SUM(AM$5:AM67)/1000</f>
        <v>0.15020000000000006</v>
      </c>
      <c r="AQ67" s="70">
        <f>SUM(AN$5:AN67)/1000</f>
        <v>0.10440000000000001</v>
      </c>
    </row>
    <row r="68" spans="1:43" x14ac:dyDescent="0.25">
      <c r="A68" s="57">
        <v>45263</v>
      </c>
      <c r="B68" s="31">
        <f>Demand_Table!O67+Demand_Table!S67</f>
        <v>23.183258636363636</v>
      </c>
      <c r="C68" s="31">
        <f>Demand_Table!B67+Demand_Table!H67</f>
        <v>27.870895545454548</v>
      </c>
      <c r="D68" s="57">
        <v>45263</v>
      </c>
      <c r="E68" s="26">
        <f>SUM(B$5:B68)/1000</f>
        <v>1.4573883326363635</v>
      </c>
      <c r="F68" s="26">
        <f>SUM(C$5:C68)/1000</f>
        <v>1.4795736749090911</v>
      </c>
      <c r="S68" s="57">
        <v>45263</v>
      </c>
      <c r="T68" s="31">
        <f>Demand_Table!O67</f>
        <v>20.783258636363637</v>
      </c>
      <c r="U68" s="31">
        <f>Demand_Table!B67</f>
        <v>25.270895545454547</v>
      </c>
      <c r="V68" s="57">
        <v>45263</v>
      </c>
      <c r="W68" s="70">
        <f>SUM(T$5:T68)/1000</f>
        <v>1.3047883326363636</v>
      </c>
      <c r="X68" s="70">
        <f>SUM(U$5:U68)/1000</f>
        <v>1.3725736749090907</v>
      </c>
      <c r="AL68" s="57">
        <v>45263</v>
      </c>
      <c r="AM68" s="31">
        <f>Demand_Table!S67</f>
        <v>2.4</v>
      </c>
      <c r="AN68" s="31">
        <f>Demand_Table!H67</f>
        <v>2.6000000000000005</v>
      </c>
      <c r="AO68" s="57">
        <v>45263</v>
      </c>
      <c r="AP68" s="70">
        <f>SUM(AM$5:AM68)/1000</f>
        <v>0.15260000000000004</v>
      </c>
      <c r="AQ68" s="70">
        <f>SUM(AN$5:AN68)/1000</f>
        <v>0.107</v>
      </c>
    </row>
    <row r="69" spans="1:43" x14ac:dyDescent="0.25">
      <c r="A69" s="57">
        <v>45264</v>
      </c>
      <c r="B69" s="31">
        <f>Demand_Table!O68+Demand_Table!S68</f>
        <v>24.263214999999999</v>
      </c>
      <c r="C69" s="31">
        <f>Demand_Table!B68+Demand_Table!H68</f>
        <v>26.076925727272727</v>
      </c>
      <c r="D69" s="57">
        <v>45264</v>
      </c>
      <c r="E69" s="26">
        <f>SUM(B$5:B69)/1000</f>
        <v>1.4816515476363634</v>
      </c>
      <c r="F69" s="26">
        <f>SUM(C$5:C69)/1000</f>
        <v>1.5056506006363639</v>
      </c>
      <c r="S69" s="57">
        <v>45264</v>
      </c>
      <c r="T69" s="31">
        <f>Demand_Table!O68</f>
        <v>21.763214999999999</v>
      </c>
      <c r="U69" s="31">
        <f>Demand_Table!B68</f>
        <v>23.676925727272728</v>
      </c>
      <c r="V69" s="57">
        <v>45264</v>
      </c>
      <c r="W69" s="70">
        <f>SUM(T$5:T69)/1000</f>
        <v>1.3265515476363634</v>
      </c>
      <c r="X69" s="70">
        <f>SUM(U$5:U69)/1000</f>
        <v>1.3962506006363633</v>
      </c>
      <c r="AL69" s="57">
        <v>45264</v>
      </c>
      <c r="AM69" s="31">
        <f>Demand_Table!S68</f>
        <v>2.5</v>
      </c>
      <c r="AN69" s="31">
        <f>Demand_Table!H68</f>
        <v>2.3999999999999995</v>
      </c>
      <c r="AO69" s="57">
        <v>45264</v>
      </c>
      <c r="AP69" s="70">
        <f>SUM(AM$5:AM69)/1000</f>
        <v>0.15510000000000004</v>
      </c>
      <c r="AQ69" s="70">
        <f>SUM(AN$5:AN69)/1000</f>
        <v>0.10940000000000001</v>
      </c>
    </row>
    <row r="70" spans="1:43" x14ac:dyDescent="0.25">
      <c r="A70" s="57">
        <v>45265</v>
      </c>
      <c r="B70" s="31">
        <f>Demand_Table!O69+Demand_Table!S69</f>
        <v>24.120944090909092</v>
      </c>
      <c r="C70" s="31">
        <f>Demand_Table!B69+Demand_Table!H69</f>
        <v>22.808197636363637</v>
      </c>
      <c r="D70" s="57">
        <v>45265</v>
      </c>
      <c r="E70" s="26">
        <f>SUM(B$5:B70)/1000</f>
        <v>1.5057724917272723</v>
      </c>
      <c r="F70" s="26">
        <f>SUM(C$5:C70)/1000</f>
        <v>1.5284587982727276</v>
      </c>
      <c r="S70" s="57">
        <v>45265</v>
      </c>
      <c r="T70" s="31">
        <f>Demand_Table!O69</f>
        <v>21.420944090909092</v>
      </c>
      <c r="U70" s="31">
        <f>Demand_Table!B69</f>
        <v>20.608197636363638</v>
      </c>
      <c r="V70" s="57">
        <v>45265</v>
      </c>
      <c r="W70" s="70">
        <f>SUM(T$5:T70)/1000</f>
        <v>1.3479724917272726</v>
      </c>
      <c r="X70" s="70">
        <f>SUM(U$5:U70)/1000</f>
        <v>1.416858798272727</v>
      </c>
      <c r="AL70" s="57">
        <v>45265</v>
      </c>
      <c r="AM70" s="31">
        <f>Demand_Table!S69</f>
        <v>2.7</v>
      </c>
      <c r="AN70" s="31">
        <f>Demand_Table!H69</f>
        <v>2.1999999999999997</v>
      </c>
      <c r="AO70" s="57">
        <v>45265</v>
      </c>
      <c r="AP70" s="70">
        <f>SUM(AM$5:AM70)/1000</f>
        <v>0.15780000000000005</v>
      </c>
      <c r="AQ70" s="70">
        <f>SUM(AN$5:AN70)/1000</f>
        <v>0.1116</v>
      </c>
    </row>
    <row r="71" spans="1:43" x14ac:dyDescent="0.25">
      <c r="A71" s="57">
        <v>45266</v>
      </c>
      <c r="B71" s="31">
        <f>Demand_Table!O70+Demand_Table!S70</f>
        <v>26.191112636363638</v>
      </c>
      <c r="C71" s="31">
        <f>Demand_Table!B70+Demand_Table!H70</f>
        <v>24.038632636363637</v>
      </c>
      <c r="D71" s="57">
        <v>45266</v>
      </c>
      <c r="E71" s="26">
        <f>SUM(B$5:B71)/1000</f>
        <v>1.531963604363636</v>
      </c>
      <c r="F71" s="26">
        <f>SUM(C$5:C71)/1000</f>
        <v>1.5524974309090913</v>
      </c>
      <c r="S71" s="57">
        <v>45266</v>
      </c>
      <c r="T71" s="31">
        <f>Demand_Table!O70</f>
        <v>23.391112636363637</v>
      </c>
      <c r="U71" s="31">
        <f>Demand_Table!B70</f>
        <v>21.738632636363636</v>
      </c>
      <c r="V71" s="57">
        <v>45266</v>
      </c>
      <c r="W71" s="70">
        <f>SUM(T$5:T71)/1000</f>
        <v>1.3713636043636364</v>
      </c>
      <c r="X71" s="70">
        <f>SUM(U$5:U71)/1000</f>
        <v>1.4385974309090908</v>
      </c>
      <c r="AL71" s="57">
        <v>45266</v>
      </c>
      <c r="AM71" s="31">
        <f>Demand_Table!S70</f>
        <v>2.8</v>
      </c>
      <c r="AN71" s="31">
        <f>Demand_Table!H70</f>
        <v>2.2999999999999998</v>
      </c>
      <c r="AO71" s="57">
        <v>45266</v>
      </c>
      <c r="AP71" s="70">
        <f>SUM(AM$5:AM71)/1000</f>
        <v>0.16060000000000005</v>
      </c>
      <c r="AQ71" s="70">
        <f>SUM(AN$5:AN71)/1000</f>
        <v>0.1139</v>
      </c>
    </row>
    <row r="72" spans="1:43" x14ac:dyDescent="0.25">
      <c r="A72" s="57">
        <v>45267</v>
      </c>
      <c r="B72" s="31">
        <f>Demand_Table!O71+Demand_Table!S71</f>
        <v>24.330484363636362</v>
      </c>
      <c r="C72" s="31">
        <f>Demand_Table!B71+Demand_Table!H71</f>
        <v>22.82725409090909</v>
      </c>
      <c r="D72" s="57">
        <v>45267</v>
      </c>
      <c r="E72" s="26">
        <f>SUM(B$5:B72)/1000</f>
        <v>1.5562940887272723</v>
      </c>
      <c r="F72" s="26">
        <f>SUM(C$5:C72)/1000</f>
        <v>1.5753246850000002</v>
      </c>
      <c r="S72" s="57">
        <v>45267</v>
      </c>
      <c r="T72" s="31">
        <f>Demand_Table!O71</f>
        <v>21.930484363636364</v>
      </c>
      <c r="U72" s="31">
        <f>Demand_Table!B71</f>
        <v>20.627254090909091</v>
      </c>
      <c r="V72" s="57">
        <v>45267</v>
      </c>
      <c r="W72" s="70">
        <f>SUM(T$5:T72)/1000</f>
        <v>1.3932940887272727</v>
      </c>
      <c r="X72" s="70">
        <f>SUM(U$5:U72)/1000</f>
        <v>1.4592246849999997</v>
      </c>
      <c r="AL72" s="57">
        <v>45267</v>
      </c>
      <c r="AM72" s="31">
        <f>Demand_Table!S71</f>
        <v>2.3999999999999995</v>
      </c>
      <c r="AN72" s="31">
        <f>Demand_Table!H71</f>
        <v>2.2000000000000002</v>
      </c>
      <c r="AO72" s="57">
        <v>45267</v>
      </c>
      <c r="AP72" s="70">
        <f>SUM(AM$5:AM72)/1000</f>
        <v>0.16300000000000006</v>
      </c>
      <c r="AQ72" s="70">
        <f>SUM(AN$5:AN72)/1000</f>
        <v>0.11610000000000001</v>
      </c>
    </row>
    <row r="73" spans="1:43" x14ac:dyDescent="0.25">
      <c r="A73" s="57">
        <v>45268</v>
      </c>
      <c r="B73" s="31">
        <f>Demand_Table!O72+Demand_Table!S72</f>
        <v>22.733332636363638</v>
      </c>
      <c r="C73" s="31">
        <f>Demand_Table!B72+Demand_Table!H72</f>
        <v>22.469956181818183</v>
      </c>
      <c r="D73" s="57">
        <v>45268</v>
      </c>
      <c r="E73" s="26">
        <f>SUM(B$5:B73)/1000</f>
        <v>1.5790274213636359</v>
      </c>
      <c r="F73" s="26">
        <f>SUM(C$5:C73)/1000</f>
        <v>1.5977946411818185</v>
      </c>
      <c r="S73" s="57">
        <v>45268</v>
      </c>
      <c r="T73" s="31">
        <f>Demand_Table!O72</f>
        <v>20.233332636363638</v>
      </c>
      <c r="U73" s="31">
        <f>Demand_Table!B72</f>
        <v>20.269956181818184</v>
      </c>
      <c r="V73" s="57">
        <v>45268</v>
      </c>
      <c r="W73" s="70">
        <f>SUM(T$5:T73)/1000</f>
        <v>1.4135274213636364</v>
      </c>
      <c r="X73" s="70">
        <f>SUM(U$5:U73)/1000</f>
        <v>1.4794946411818177</v>
      </c>
      <c r="AL73" s="57">
        <v>45268</v>
      </c>
      <c r="AM73" s="31">
        <f>Demand_Table!S72</f>
        <v>2.5</v>
      </c>
      <c r="AN73" s="31">
        <f>Demand_Table!H72</f>
        <v>2.1999999999999997</v>
      </c>
      <c r="AO73" s="57">
        <v>45268</v>
      </c>
      <c r="AP73" s="70">
        <f>SUM(AM$5:AM73)/1000</f>
        <v>0.16550000000000006</v>
      </c>
      <c r="AQ73" s="70">
        <f>SUM(AN$5:AN73)/1000</f>
        <v>0.11830000000000002</v>
      </c>
    </row>
    <row r="74" spans="1:43" x14ac:dyDescent="0.25">
      <c r="A74" s="57">
        <v>45269</v>
      </c>
      <c r="B74" s="31">
        <f>Demand_Table!O73+Demand_Table!S73</f>
        <v>20.512416181818182</v>
      </c>
      <c r="C74" s="31">
        <f>Demand_Table!B73+Demand_Table!H73</f>
        <v>25.606764545454546</v>
      </c>
      <c r="D74" s="57">
        <v>45269</v>
      </c>
      <c r="E74" s="26">
        <f>SUM(B$5:B74)/1000</f>
        <v>1.5995398375454541</v>
      </c>
      <c r="F74" s="26">
        <f>SUM(C$5:C74)/1000</f>
        <v>1.623401405727273</v>
      </c>
      <c r="S74" s="57">
        <v>45269</v>
      </c>
      <c r="T74" s="31">
        <f>Demand_Table!O73</f>
        <v>18.012416181818182</v>
      </c>
      <c r="U74" s="31">
        <f>Demand_Table!B73</f>
        <v>23.306764545454545</v>
      </c>
      <c r="V74" s="57">
        <v>45269</v>
      </c>
      <c r="W74" s="70">
        <f>SUM(T$5:T74)/1000</f>
        <v>1.4315398375454547</v>
      </c>
      <c r="X74" s="70">
        <f>SUM(U$5:U74)/1000</f>
        <v>1.5028014057272723</v>
      </c>
      <c r="AL74" s="57">
        <v>45269</v>
      </c>
      <c r="AM74" s="31">
        <f>Demand_Table!S73</f>
        <v>2.4999999999999996</v>
      </c>
      <c r="AN74" s="31">
        <f>Demand_Table!H73</f>
        <v>2.2999999999999998</v>
      </c>
      <c r="AO74" s="57">
        <v>45269</v>
      </c>
      <c r="AP74" s="70">
        <f>SUM(AM$5:AM74)/1000</f>
        <v>0.16800000000000007</v>
      </c>
      <c r="AQ74" s="70">
        <f>SUM(AN$5:AN74)/1000</f>
        <v>0.12060000000000001</v>
      </c>
    </row>
    <row r="75" spans="1:43" x14ac:dyDescent="0.25">
      <c r="A75" s="57">
        <v>45270</v>
      </c>
      <c r="B75" s="31">
        <f>Demand_Table!O74+Demand_Table!S74</f>
        <v>20.57729927272727</v>
      </c>
      <c r="C75" s="31">
        <f>Demand_Table!B74+Demand_Table!H74</f>
        <v>26.725930727272729</v>
      </c>
      <c r="D75" s="57">
        <v>45270</v>
      </c>
      <c r="E75" s="26">
        <f>SUM(B$5:B75)/1000</f>
        <v>1.6201171368181815</v>
      </c>
      <c r="F75" s="26">
        <f>SUM(C$5:C75)/1000</f>
        <v>1.6501273364545457</v>
      </c>
      <c r="S75" s="57">
        <v>45270</v>
      </c>
      <c r="T75" s="31">
        <f>Demand_Table!O74</f>
        <v>18.177299272727272</v>
      </c>
      <c r="U75" s="31">
        <f>Demand_Table!B74</f>
        <v>24.225930727272729</v>
      </c>
      <c r="V75" s="57">
        <v>45270</v>
      </c>
      <c r="W75" s="70">
        <f>SUM(T$5:T75)/1000</f>
        <v>1.4497171368181818</v>
      </c>
      <c r="X75" s="70">
        <f>SUM(U$5:U75)/1000</f>
        <v>1.527027336454545</v>
      </c>
      <c r="AL75" s="57">
        <v>45270</v>
      </c>
      <c r="AM75" s="31">
        <f>Demand_Table!S74</f>
        <v>2.4</v>
      </c>
      <c r="AN75" s="31">
        <f>Demand_Table!H74</f>
        <v>2.5</v>
      </c>
      <c r="AO75" s="57">
        <v>45270</v>
      </c>
      <c r="AP75" s="70">
        <f>SUM(AM$5:AM75)/1000</f>
        <v>0.17040000000000005</v>
      </c>
      <c r="AQ75" s="70">
        <f>SUM(AN$5:AN75)/1000</f>
        <v>0.12310000000000001</v>
      </c>
    </row>
    <row r="76" spans="1:43" x14ac:dyDescent="0.25">
      <c r="A76" s="57">
        <v>45271</v>
      </c>
      <c r="B76" s="31">
        <f>Demand_Table!O75+Demand_Table!S75</f>
        <v>23.57256409090909</v>
      </c>
      <c r="C76" s="31">
        <f>Demand_Table!B75+Demand_Table!H75</f>
        <v>28.862049818181823</v>
      </c>
      <c r="D76" s="57">
        <v>45271</v>
      </c>
      <c r="E76" s="26">
        <f>SUM(B$5:B76)/1000</f>
        <v>1.6436897009090905</v>
      </c>
      <c r="F76" s="26">
        <f>SUM(C$5:C76)/1000</f>
        <v>1.6789893862727274</v>
      </c>
      <c r="S76" s="57">
        <v>45271</v>
      </c>
      <c r="T76" s="31">
        <f>Demand_Table!O75</f>
        <v>20.972564090909088</v>
      </c>
      <c r="U76" s="31">
        <f>Demand_Table!B75</f>
        <v>26.162049818181821</v>
      </c>
      <c r="V76" s="57">
        <v>45271</v>
      </c>
      <c r="W76" s="70">
        <f>SUM(T$5:T76)/1000</f>
        <v>1.4706897009090911</v>
      </c>
      <c r="X76" s="70">
        <f>SUM(U$5:U76)/1000</f>
        <v>1.5531893862727271</v>
      </c>
      <c r="AL76" s="57">
        <v>45271</v>
      </c>
      <c r="AM76" s="31">
        <f>Demand_Table!S75</f>
        <v>2.6000000000000005</v>
      </c>
      <c r="AN76" s="31">
        <f>Demand_Table!H75</f>
        <v>2.7000000000000011</v>
      </c>
      <c r="AO76" s="57">
        <v>45271</v>
      </c>
      <c r="AP76" s="70">
        <f>SUM(AM$5:AM76)/1000</f>
        <v>0.17300000000000007</v>
      </c>
      <c r="AQ76" s="70">
        <f>SUM(AN$5:AN76)/1000</f>
        <v>0.12580000000000002</v>
      </c>
    </row>
    <row r="77" spans="1:43" x14ac:dyDescent="0.25">
      <c r="A77" s="57">
        <v>45272</v>
      </c>
      <c r="B77" s="31">
        <f>Demand_Table!O76+Demand_Table!S76</f>
        <v>25.814648181818182</v>
      </c>
      <c r="C77" s="31">
        <f>Demand_Table!B76+Demand_Table!H76</f>
        <v>29.104452090909092</v>
      </c>
      <c r="D77" s="57">
        <v>45272</v>
      </c>
      <c r="E77" s="26">
        <f>SUM(B$5:B77)/1000</f>
        <v>1.6695043490909087</v>
      </c>
      <c r="F77" s="26">
        <f>SUM(C$5:C77)/1000</f>
        <v>1.7080938383636364</v>
      </c>
      <c r="S77" s="57">
        <v>45272</v>
      </c>
      <c r="T77" s="31">
        <f>Demand_Table!O76</f>
        <v>23.614648181818183</v>
      </c>
      <c r="U77" s="31">
        <f>Demand_Table!B76</f>
        <v>26.304452090909091</v>
      </c>
      <c r="V77" s="57">
        <v>45272</v>
      </c>
      <c r="W77" s="70">
        <f>SUM(T$5:T77)/1000</f>
        <v>1.4943043490909091</v>
      </c>
      <c r="X77" s="70">
        <f>SUM(U$5:U77)/1000</f>
        <v>1.5794938383636361</v>
      </c>
      <c r="AL77" s="57">
        <v>45272</v>
      </c>
      <c r="AM77" s="31">
        <f>Demand_Table!S76</f>
        <v>2.2000000000000002</v>
      </c>
      <c r="AN77" s="31">
        <f>Demand_Table!H76</f>
        <v>2.8000000000000007</v>
      </c>
      <c r="AO77" s="57">
        <v>45272</v>
      </c>
      <c r="AP77" s="70">
        <f>SUM(AM$5:AM77)/1000</f>
        <v>0.17520000000000005</v>
      </c>
      <c r="AQ77" s="70">
        <f>SUM(AN$5:AN77)/1000</f>
        <v>0.12860000000000002</v>
      </c>
    </row>
    <row r="78" spans="1:43" x14ac:dyDescent="0.25">
      <c r="A78" s="57">
        <v>45273</v>
      </c>
      <c r="B78" s="31">
        <f>Demand_Table!O77+Demand_Table!S77</f>
        <v>26.188093272727276</v>
      </c>
      <c r="C78" s="31">
        <f>Demand_Table!B77+Demand_Table!H77</f>
        <v>27.767048272727273</v>
      </c>
      <c r="D78" s="57">
        <v>45273</v>
      </c>
      <c r="E78" s="26">
        <f>SUM(B$5:B78)/1000</f>
        <v>1.6956924423636359</v>
      </c>
      <c r="F78" s="26">
        <f>SUM(C$5:C78)/1000</f>
        <v>1.7358608866363638</v>
      </c>
      <c r="S78" s="57">
        <v>45273</v>
      </c>
      <c r="T78" s="31">
        <f>Demand_Table!O77</f>
        <v>23.888093272727275</v>
      </c>
      <c r="U78" s="31">
        <f>Demand_Table!B77</f>
        <v>25.067048272727273</v>
      </c>
      <c r="V78" s="57">
        <v>45273</v>
      </c>
      <c r="W78" s="70">
        <f>SUM(T$5:T78)/1000</f>
        <v>1.5181924423636364</v>
      </c>
      <c r="X78" s="70">
        <f>SUM(U$5:U78)/1000</f>
        <v>1.6045608866363634</v>
      </c>
      <c r="AL78" s="57">
        <v>45273</v>
      </c>
      <c r="AM78" s="31">
        <f>Demand_Table!S77</f>
        <v>2.3000000000000003</v>
      </c>
      <c r="AN78" s="31">
        <f>Demand_Table!H77</f>
        <v>2.7</v>
      </c>
      <c r="AO78" s="57">
        <v>45273</v>
      </c>
      <c r="AP78" s="70">
        <f>SUM(AM$5:AM78)/1000</f>
        <v>0.17750000000000005</v>
      </c>
      <c r="AQ78" s="70">
        <f>SUM(AN$5:AN78)/1000</f>
        <v>0.1313</v>
      </c>
    </row>
    <row r="79" spans="1:43" x14ac:dyDescent="0.25">
      <c r="A79" s="57">
        <v>45274</v>
      </c>
      <c r="B79" s="31">
        <f>Demand_Table!O78+Demand_Table!S78</f>
        <v>25.251385363636363</v>
      </c>
      <c r="C79" s="31">
        <f>Demand_Table!B78+Demand_Table!H78</f>
        <v>21.384744181818178</v>
      </c>
      <c r="D79" s="57">
        <v>45274</v>
      </c>
      <c r="E79" s="26">
        <f>SUM(B$5:B79)/1000</f>
        <v>1.7209438277272724</v>
      </c>
      <c r="F79" s="26">
        <f>SUM(C$5:C79)/1000</f>
        <v>1.7572456308181821</v>
      </c>
      <c r="S79" s="57">
        <v>45274</v>
      </c>
      <c r="T79" s="31">
        <f>Demand_Table!O78</f>
        <v>23.051385363636363</v>
      </c>
      <c r="U79" s="31">
        <f>Demand_Table!B78</f>
        <v>18.984744181818179</v>
      </c>
      <c r="V79" s="57">
        <v>45274</v>
      </c>
      <c r="W79" s="70">
        <f>SUM(T$5:T79)/1000</f>
        <v>1.5412438277272729</v>
      </c>
      <c r="X79" s="70">
        <f>SUM(U$5:U79)/1000</f>
        <v>1.6235456308181815</v>
      </c>
      <c r="AL79" s="57">
        <v>45274</v>
      </c>
      <c r="AM79" s="31">
        <f>Demand_Table!S78</f>
        <v>2.2000000000000002</v>
      </c>
      <c r="AN79" s="31">
        <f>Demand_Table!H78</f>
        <v>2.3999999999999995</v>
      </c>
      <c r="AO79" s="57">
        <v>45274</v>
      </c>
      <c r="AP79" s="70">
        <f>SUM(AM$5:AM79)/1000</f>
        <v>0.17970000000000005</v>
      </c>
      <c r="AQ79" s="70">
        <f>SUM(AN$5:AN79)/1000</f>
        <v>0.13370000000000001</v>
      </c>
    </row>
    <row r="80" spans="1:43" x14ac:dyDescent="0.25">
      <c r="A80" s="57">
        <v>45275</v>
      </c>
      <c r="B80" s="31">
        <f>Demand_Table!O79+Demand_Table!S79</f>
        <v>23.462800909090909</v>
      </c>
      <c r="C80" s="31">
        <f>Demand_Table!B79+Demand_Table!H79</f>
        <v>22.497650999999998</v>
      </c>
      <c r="D80" s="57">
        <v>45275</v>
      </c>
      <c r="E80" s="26">
        <f>SUM(B$5:B80)/1000</f>
        <v>1.7444066286363633</v>
      </c>
      <c r="F80" s="26">
        <f>SUM(C$5:C80)/1000</f>
        <v>1.779743281818182</v>
      </c>
      <c r="S80" s="57">
        <v>45275</v>
      </c>
      <c r="T80" s="31">
        <f>Demand_Table!O79</f>
        <v>21.06280090909091</v>
      </c>
      <c r="U80" s="31">
        <f>Demand_Table!B79</f>
        <v>18.797650999999998</v>
      </c>
      <c r="V80" s="57">
        <v>45275</v>
      </c>
      <c r="W80" s="70">
        <f>SUM(T$5:T80)/1000</f>
        <v>1.5623066286363636</v>
      </c>
      <c r="X80" s="70">
        <f>SUM(U$5:U80)/1000</f>
        <v>1.6423432818181816</v>
      </c>
      <c r="AL80" s="57">
        <v>45275</v>
      </c>
      <c r="AM80" s="31">
        <f>Demand_Table!S79</f>
        <v>2.4</v>
      </c>
      <c r="AN80" s="31">
        <f>Demand_Table!H79</f>
        <v>3.7</v>
      </c>
      <c r="AO80" s="57">
        <v>45275</v>
      </c>
      <c r="AP80" s="70">
        <f>SUM(AM$5:AM80)/1000</f>
        <v>0.18210000000000004</v>
      </c>
      <c r="AQ80" s="70">
        <f>SUM(AN$5:AN80)/1000</f>
        <v>0.13739999999999999</v>
      </c>
    </row>
    <row r="81" spans="1:43" x14ac:dyDescent="0.25">
      <c r="A81" s="57">
        <v>45276</v>
      </c>
      <c r="B81" s="31">
        <f>Demand_Table!O80+Demand_Table!S80</f>
        <v>21.386593272727275</v>
      </c>
      <c r="C81" s="31">
        <f>Demand_Table!B80+Demand_Table!H80</f>
        <v>22.694314545454542</v>
      </c>
      <c r="D81" s="57">
        <v>45276</v>
      </c>
      <c r="E81" s="26">
        <f>SUM(B$5:B81)/1000</f>
        <v>1.7657932219090906</v>
      </c>
      <c r="F81" s="26">
        <f>SUM(C$5:C81)/1000</f>
        <v>1.8024375963636365</v>
      </c>
      <c r="S81" s="57">
        <v>45276</v>
      </c>
      <c r="T81" s="31">
        <f>Demand_Table!O80</f>
        <v>19.086593272727274</v>
      </c>
      <c r="U81" s="31">
        <f>Demand_Table!B80</f>
        <v>19.994314545454543</v>
      </c>
      <c r="V81" s="57">
        <v>45276</v>
      </c>
      <c r="W81" s="70">
        <f>SUM(T$5:T81)/1000</f>
        <v>1.5813932219090909</v>
      </c>
      <c r="X81" s="70">
        <f>SUM(U$5:U81)/1000</f>
        <v>1.662337596363636</v>
      </c>
      <c r="AL81" s="57">
        <v>45276</v>
      </c>
      <c r="AM81" s="31">
        <f>Demand_Table!S80</f>
        <v>2.2999999999999994</v>
      </c>
      <c r="AN81" s="31">
        <f>Demand_Table!H80</f>
        <v>2.7</v>
      </c>
      <c r="AO81" s="57">
        <v>45276</v>
      </c>
      <c r="AP81" s="70">
        <f>SUM(AM$5:AM81)/1000</f>
        <v>0.18440000000000006</v>
      </c>
      <c r="AQ81" s="70">
        <f>SUM(AN$5:AN81)/1000</f>
        <v>0.1401</v>
      </c>
    </row>
    <row r="82" spans="1:43" x14ac:dyDescent="0.25">
      <c r="A82" s="57">
        <v>45277</v>
      </c>
      <c r="B82" s="31">
        <f>Demand_Table!O81+Demand_Table!S81</f>
        <v>22.101617272727271</v>
      </c>
      <c r="C82" s="31">
        <f>Demand_Table!B81+Demand_Table!H81</f>
        <v>24.727045454545454</v>
      </c>
      <c r="D82" s="57">
        <v>45277</v>
      </c>
      <c r="E82" s="26">
        <f>SUM(B$5:B82)/1000</f>
        <v>1.7878948391818179</v>
      </c>
      <c r="F82" s="26">
        <f>SUM(C$5:C82)/1000</f>
        <v>1.8271646418181819</v>
      </c>
      <c r="S82" s="57">
        <v>45277</v>
      </c>
      <c r="T82" s="31">
        <f>Demand_Table!O81</f>
        <v>19.701617272727272</v>
      </c>
      <c r="U82" s="31">
        <f>Demand_Table!B81</f>
        <v>22.127045454545456</v>
      </c>
      <c r="V82" s="57">
        <v>45277</v>
      </c>
      <c r="W82" s="70">
        <f>SUM(T$5:T82)/1000</f>
        <v>1.6010948391818181</v>
      </c>
      <c r="X82" s="70">
        <f>SUM(U$5:U82)/1000</f>
        <v>1.6844646418181815</v>
      </c>
      <c r="AL82" s="57">
        <v>45277</v>
      </c>
      <c r="AM82" s="31">
        <f>Demand_Table!S81</f>
        <v>2.3999999999999995</v>
      </c>
      <c r="AN82" s="31">
        <f>Demand_Table!H81</f>
        <v>2.5999999999999996</v>
      </c>
      <c r="AO82" s="57">
        <v>45277</v>
      </c>
      <c r="AP82" s="70">
        <f>SUM(AM$5:AM82)/1000</f>
        <v>0.18680000000000008</v>
      </c>
      <c r="AQ82" s="70">
        <f>SUM(AN$5:AN82)/1000</f>
        <v>0.14269999999999999</v>
      </c>
    </row>
    <row r="83" spans="1:43" x14ac:dyDescent="0.25">
      <c r="A83" s="57">
        <v>45278</v>
      </c>
      <c r="B83" s="31">
        <f>Demand_Table!O82+Demand_Table!S82</f>
        <v>22.620912818181818</v>
      </c>
      <c r="C83" s="31">
        <f>Demand_Table!B82+Demand_Table!H82</f>
        <v>21.504189454545454</v>
      </c>
      <c r="D83" s="57">
        <v>45278</v>
      </c>
      <c r="E83" s="26">
        <f>SUM(B$5:B83)/1000</f>
        <v>1.8105157519999995</v>
      </c>
      <c r="F83" s="26">
        <f>SUM(C$5:C83)/1000</f>
        <v>1.8486688312727273</v>
      </c>
      <c r="S83" s="57">
        <v>45278</v>
      </c>
      <c r="T83" s="31">
        <f>Demand_Table!O82</f>
        <v>20.320912818181817</v>
      </c>
      <c r="U83" s="31">
        <f>Demand_Table!B82</f>
        <v>19.304189454545455</v>
      </c>
      <c r="V83" s="57">
        <v>45278</v>
      </c>
      <c r="W83" s="70">
        <f>SUM(T$5:T83)/1000</f>
        <v>1.6214157519999999</v>
      </c>
      <c r="X83" s="70">
        <f>SUM(U$5:U83)/1000</f>
        <v>1.7037688312727268</v>
      </c>
      <c r="AL83" s="57">
        <v>45278</v>
      </c>
      <c r="AM83" s="31">
        <f>Demand_Table!S82</f>
        <v>2.2999999999999994</v>
      </c>
      <c r="AN83" s="31">
        <f>Demand_Table!H82</f>
        <v>2.2000000000000002</v>
      </c>
      <c r="AO83" s="57">
        <v>45278</v>
      </c>
      <c r="AP83" s="70">
        <f>SUM(AM$5:AM83)/1000</f>
        <v>0.18910000000000007</v>
      </c>
      <c r="AQ83" s="70">
        <f>SUM(AN$5:AN83)/1000</f>
        <v>0.14489999999999997</v>
      </c>
    </row>
    <row r="84" spans="1:43" x14ac:dyDescent="0.25">
      <c r="A84" s="57">
        <v>45279</v>
      </c>
      <c r="B84" s="31">
        <f>Demand_Table!O83+Demand_Table!S83</f>
        <v>23.231836363636365</v>
      </c>
      <c r="C84" s="31">
        <f>Demand_Table!B83+Demand_Table!H83</f>
        <v>21.657370818181818</v>
      </c>
      <c r="D84" s="57">
        <v>45279</v>
      </c>
      <c r="E84" s="26">
        <f>SUM(B$5:B84)/1000</f>
        <v>1.833747588363636</v>
      </c>
      <c r="F84" s="26">
        <f>SUM(C$5:C84)/1000</f>
        <v>1.8703262020909093</v>
      </c>
      <c r="S84" s="57">
        <v>45279</v>
      </c>
      <c r="T84" s="31">
        <f>Demand_Table!O83</f>
        <v>21.031836363636366</v>
      </c>
      <c r="U84" s="31">
        <f>Demand_Table!B83</f>
        <v>19.557370818181816</v>
      </c>
      <c r="V84" s="57">
        <v>45279</v>
      </c>
      <c r="W84" s="70">
        <f>SUM(T$5:T84)/1000</f>
        <v>1.6424475883636362</v>
      </c>
      <c r="X84" s="70">
        <f>SUM(U$5:U84)/1000</f>
        <v>1.7233262020909088</v>
      </c>
      <c r="AL84" s="57">
        <v>45279</v>
      </c>
      <c r="AM84" s="31">
        <f>Demand_Table!S83</f>
        <v>2.2000000000000002</v>
      </c>
      <c r="AN84" s="31">
        <f>Demand_Table!H83</f>
        <v>2.1</v>
      </c>
      <c r="AO84" s="57">
        <v>45279</v>
      </c>
      <c r="AP84" s="70">
        <f>SUM(AM$5:AM84)/1000</f>
        <v>0.19130000000000008</v>
      </c>
      <c r="AQ84" s="70">
        <f>SUM(AN$5:AN84)/1000</f>
        <v>0.14699999999999996</v>
      </c>
    </row>
    <row r="85" spans="1:43" x14ac:dyDescent="0.25">
      <c r="A85" s="57">
        <v>45280</v>
      </c>
      <c r="B85" s="31">
        <f>Demand_Table!O84+Demand_Table!S84</f>
        <v>21.539773545454544</v>
      </c>
      <c r="C85" s="31">
        <f>Demand_Table!B84+Demand_Table!H84</f>
        <v>21.67179236363636</v>
      </c>
      <c r="D85" s="57">
        <v>45280</v>
      </c>
      <c r="E85" s="26">
        <f>SUM(B$5:B85)/1000</f>
        <v>1.8552873619090906</v>
      </c>
      <c r="F85" s="26">
        <f>SUM(C$5:C85)/1000</f>
        <v>1.8919979944545455</v>
      </c>
      <c r="S85" s="57">
        <v>45280</v>
      </c>
      <c r="T85" s="31">
        <f>Demand_Table!O84</f>
        <v>19.239773545454543</v>
      </c>
      <c r="U85" s="31">
        <f>Demand_Table!B84</f>
        <v>19.271792363636362</v>
      </c>
      <c r="V85" s="57">
        <v>45280</v>
      </c>
      <c r="W85" s="70">
        <f>SUM(T$5:T85)/1000</f>
        <v>1.6616873619090906</v>
      </c>
      <c r="X85" s="70">
        <f>SUM(U$5:U85)/1000</f>
        <v>1.7425979944545451</v>
      </c>
      <c r="AL85" s="57">
        <v>45280</v>
      </c>
      <c r="AM85" s="31">
        <f>Demand_Table!S84</f>
        <v>2.3000000000000003</v>
      </c>
      <c r="AN85" s="31">
        <f>Demand_Table!H84</f>
        <v>2.4</v>
      </c>
      <c r="AO85" s="57">
        <v>45280</v>
      </c>
      <c r="AP85" s="70">
        <f>SUM(AM$5:AM85)/1000</f>
        <v>0.19360000000000008</v>
      </c>
      <c r="AQ85" s="70">
        <f>SUM(AN$5:AN85)/1000</f>
        <v>0.14939999999999998</v>
      </c>
    </row>
    <row r="86" spans="1:43" x14ac:dyDescent="0.25">
      <c r="A86" s="57">
        <v>45281</v>
      </c>
      <c r="B86" s="31">
        <f>Demand_Table!O85+Demand_Table!S85</f>
        <v>20.955139909090907</v>
      </c>
      <c r="C86" s="31">
        <f>Demand_Table!B85+Demand_Table!H85</f>
        <v>19.598034727272726</v>
      </c>
      <c r="D86" s="57">
        <v>45281</v>
      </c>
      <c r="E86" s="26">
        <f>SUM(B$5:B86)/1000</f>
        <v>1.8762425018181814</v>
      </c>
      <c r="F86" s="26">
        <f>SUM(C$5:C86)/1000</f>
        <v>1.9115960291818184</v>
      </c>
      <c r="S86" s="57">
        <v>45281</v>
      </c>
      <c r="T86" s="31">
        <f>Demand_Table!O85</f>
        <v>18.755139909090907</v>
      </c>
      <c r="U86" s="31">
        <f>Demand_Table!B85</f>
        <v>17.198034727272727</v>
      </c>
      <c r="V86" s="57">
        <v>45281</v>
      </c>
      <c r="W86" s="70">
        <f>SUM(T$5:T86)/1000</f>
        <v>1.6804425018181817</v>
      </c>
      <c r="X86" s="70">
        <f>SUM(U$5:U86)/1000</f>
        <v>1.7597960291818178</v>
      </c>
      <c r="AL86" s="57">
        <v>45281</v>
      </c>
      <c r="AM86" s="31">
        <f>Demand_Table!S85</f>
        <v>2.2000000000000002</v>
      </c>
      <c r="AN86" s="31">
        <f>Demand_Table!H85</f>
        <v>2.4000000000000004</v>
      </c>
      <c r="AO86" s="57">
        <v>45281</v>
      </c>
      <c r="AP86" s="70">
        <f>SUM(AM$5:AM86)/1000</f>
        <v>0.19580000000000006</v>
      </c>
      <c r="AQ86" s="70">
        <f>SUM(AN$5:AN86)/1000</f>
        <v>0.15179999999999999</v>
      </c>
    </row>
    <row r="87" spans="1:43" x14ac:dyDescent="0.25">
      <c r="A87" s="57">
        <v>45282</v>
      </c>
      <c r="B87" s="31">
        <f>Demand_Table!O86+Demand_Table!S86</f>
        <v>20.446834727272726</v>
      </c>
      <c r="C87" s="31">
        <f>Demand_Table!B86+Demand_Table!H86</f>
        <v>18.487730636363636</v>
      </c>
      <c r="D87" s="57">
        <v>45282</v>
      </c>
      <c r="E87" s="26">
        <f>SUM(B$5:B87)/1000</f>
        <v>1.896689336545454</v>
      </c>
      <c r="F87" s="26">
        <f>SUM(C$5:C87)/1000</f>
        <v>1.9300837598181819</v>
      </c>
      <c r="S87" s="57">
        <v>45282</v>
      </c>
      <c r="T87" s="31">
        <f>Demand_Table!O86</f>
        <v>18.146834727272726</v>
      </c>
      <c r="U87" s="31">
        <f>Demand_Table!B86</f>
        <v>16.187730636363636</v>
      </c>
      <c r="V87" s="57">
        <v>45282</v>
      </c>
      <c r="W87" s="70">
        <f>SUM(T$5:T87)/1000</f>
        <v>1.6985893365454545</v>
      </c>
      <c r="X87" s="70">
        <f>SUM(U$5:U87)/1000</f>
        <v>1.7759837598181814</v>
      </c>
      <c r="AL87" s="57">
        <v>45282</v>
      </c>
      <c r="AM87" s="31">
        <f>Demand_Table!S86</f>
        <v>2.2999999999999998</v>
      </c>
      <c r="AN87" s="31">
        <f>Demand_Table!H86</f>
        <v>2.2999999999999998</v>
      </c>
      <c r="AO87" s="57">
        <v>45282</v>
      </c>
      <c r="AP87" s="70">
        <f>SUM(AM$5:AM87)/1000</f>
        <v>0.19810000000000008</v>
      </c>
      <c r="AQ87" s="70">
        <f>SUM(AN$5:AN87)/1000</f>
        <v>0.15409999999999999</v>
      </c>
    </row>
    <row r="88" spans="1:43" x14ac:dyDescent="0.25">
      <c r="A88" s="57">
        <v>45283</v>
      </c>
      <c r="B88" s="31">
        <f>Demand_Table!O87+Demand_Table!S87</f>
        <v>18.83639190909091</v>
      </c>
      <c r="C88" s="31">
        <f>Demand_Table!B87+Demand_Table!H87</f>
        <v>17.749760636363636</v>
      </c>
      <c r="D88" s="57">
        <v>45283</v>
      </c>
      <c r="E88" s="26">
        <f>SUM(B$5:B88)/1000</f>
        <v>1.9155257284545451</v>
      </c>
      <c r="F88" s="26">
        <f>SUM(C$5:C88)/1000</f>
        <v>1.9478335204545456</v>
      </c>
      <c r="S88" s="57">
        <v>45283</v>
      </c>
      <c r="T88" s="31">
        <f>Demand_Table!O87</f>
        <v>16.536391909090909</v>
      </c>
      <c r="U88" s="31">
        <f>Demand_Table!B87</f>
        <v>15.349760636363635</v>
      </c>
      <c r="V88" s="57">
        <v>45283</v>
      </c>
      <c r="W88" s="70">
        <f>SUM(T$5:T88)/1000</f>
        <v>1.7151257284545454</v>
      </c>
      <c r="X88" s="70">
        <f>SUM(U$5:U88)/1000</f>
        <v>1.7913335204545451</v>
      </c>
      <c r="AL88" s="57">
        <v>45283</v>
      </c>
      <c r="AM88" s="31">
        <f>Demand_Table!S87</f>
        <v>2.2999999999999998</v>
      </c>
      <c r="AN88" s="31">
        <f>Demand_Table!H87</f>
        <v>2.4</v>
      </c>
      <c r="AO88" s="57">
        <v>45283</v>
      </c>
      <c r="AP88" s="70">
        <f>SUM(AM$5:AM88)/1000</f>
        <v>0.20040000000000008</v>
      </c>
      <c r="AQ88" s="70">
        <f>SUM(AN$5:AN88)/1000</f>
        <v>0.1565</v>
      </c>
    </row>
    <row r="89" spans="1:43" x14ac:dyDescent="0.25">
      <c r="A89" s="57">
        <v>45284</v>
      </c>
      <c r="B89" s="31">
        <f>Demand_Table!O88+Demand_Table!S88</f>
        <v>15.977132363636365</v>
      </c>
      <c r="C89" s="31">
        <f>Demand_Table!B88+Demand_Table!H88</f>
        <v>17.056462454545454</v>
      </c>
      <c r="D89" s="57">
        <v>45284</v>
      </c>
      <c r="E89" s="26">
        <f>SUM(B$5:B89)/1000</f>
        <v>1.9315028608181815</v>
      </c>
      <c r="F89" s="26">
        <f>SUM(C$5:C89)/1000</f>
        <v>1.9648899829090911</v>
      </c>
      <c r="S89" s="57">
        <v>45284</v>
      </c>
      <c r="T89" s="31">
        <f>Demand_Table!O88</f>
        <v>13.877132363636363</v>
      </c>
      <c r="U89" s="31">
        <f>Demand_Table!B88</f>
        <v>14.656462454545455</v>
      </c>
      <c r="V89" s="57">
        <v>45284</v>
      </c>
      <c r="W89" s="70">
        <f>SUM(T$5:T89)/1000</f>
        <v>1.7290028608181818</v>
      </c>
      <c r="X89" s="70">
        <f>SUM(U$5:U89)/1000</f>
        <v>1.8059899829090904</v>
      </c>
      <c r="AL89" s="57">
        <v>45284</v>
      </c>
      <c r="AM89" s="31">
        <f>Demand_Table!S88</f>
        <v>2.1000000000000005</v>
      </c>
      <c r="AN89" s="31">
        <f>Demand_Table!H88</f>
        <v>2.4</v>
      </c>
      <c r="AO89" s="57">
        <v>45284</v>
      </c>
      <c r="AP89" s="70">
        <f>SUM(AM$5:AM89)/1000</f>
        <v>0.2025000000000001</v>
      </c>
      <c r="AQ89" s="70">
        <f>SUM(AN$5:AN89)/1000</f>
        <v>0.15890000000000001</v>
      </c>
    </row>
    <row r="90" spans="1:43" x14ac:dyDescent="0.25">
      <c r="A90" s="57">
        <v>45285</v>
      </c>
      <c r="B90" s="31">
        <f>Demand_Table!O89+Demand_Table!S89</f>
        <v>16.050279545454547</v>
      </c>
      <c r="C90" s="31">
        <f>Demand_Table!B89+Demand_Table!H89</f>
        <v>16.743261363636364</v>
      </c>
      <c r="D90" s="57">
        <v>45285</v>
      </c>
      <c r="E90" s="26">
        <f>SUM(B$5:B90)/1000</f>
        <v>1.9475531403636359</v>
      </c>
      <c r="F90" s="26">
        <f>SUM(C$5:C90)/1000</f>
        <v>1.9816332442727274</v>
      </c>
      <c r="S90" s="57">
        <v>45285</v>
      </c>
      <c r="T90" s="31">
        <f>Demand_Table!O89</f>
        <v>13.950279545454546</v>
      </c>
      <c r="U90" s="31">
        <f>Demand_Table!B89</f>
        <v>14.343261363636364</v>
      </c>
      <c r="V90" s="57">
        <v>45285</v>
      </c>
      <c r="W90" s="70">
        <f>SUM(T$5:T90)/1000</f>
        <v>1.7429531403636362</v>
      </c>
      <c r="X90" s="70">
        <f>SUM(U$5:U90)/1000</f>
        <v>1.8203332442727269</v>
      </c>
      <c r="AL90" s="57">
        <v>45285</v>
      </c>
      <c r="AM90" s="31">
        <f>Demand_Table!S89</f>
        <v>2.1</v>
      </c>
      <c r="AN90" s="31">
        <f>Demand_Table!H89</f>
        <v>2.4000000000000004</v>
      </c>
      <c r="AO90" s="57">
        <v>45285</v>
      </c>
      <c r="AP90" s="70">
        <f>SUM(AM$5:AM90)/1000</f>
        <v>0.20460000000000009</v>
      </c>
      <c r="AQ90" s="70">
        <f>SUM(AN$5:AN90)/1000</f>
        <v>0.1613</v>
      </c>
    </row>
    <row r="91" spans="1:43" x14ac:dyDescent="0.25">
      <c r="A91" s="57">
        <v>45286</v>
      </c>
      <c r="B91" s="31">
        <f>Demand_Table!O90+Demand_Table!S90</f>
        <v>17.922756727272727</v>
      </c>
      <c r="C91" s="31">
        <f>Demand_Table!B90+Demand_Table!H90</f>
        <v>17.62028581818182</v>
      </c>
      <c r="D91" s="57">
        <v>45286</v>
      </c>
      <c r="E91" s="26">
        <f>SUM(B$5:B91)/1000</f>
        <v>1.9654758970909088</v>
      </c>
      <c r="F91" s="26">
        <f>SUM(C$5:C91)/1000</f>
        <v>1.9992535300909091</v>
      </c>
      <c r="S91" s="57">
        <v>45286</v>
      </c>
      <c r="T91" s="31">
        <f>Demand_Table!O90</f>
        <v>15.622756727272726</v>
      </c>
      <c r="U91" s="31">
        <f>Demand_Table!B90</f>
        <v>15.420285818181819</v>
      </c>
      <c r="V91" s="57">
        <v>45286</v>
      </c>
      <c r="W91" s="70">
        <f>SUM(T$5:T91)/1000</f>
        <v>1.7585758970909089</v>
      </c>
      <c r="X91" s="70">
        <f>SUM(U$5:U91)/1000</f>
        <v>1.8357535300909087</v>
      </c>
      <c r="AL91" s="57">
        <v>45286</v>
      </c>
      <c r="AM91" s="31">
        <f>Demand_Table!S90</f>
        <v>2.2999999999999998</v>
      </c>
      <c r="AN91" s="31">
        <f>Demand_Table!H90</f>
        <v>2.1999999999999997</v>
      </c>
      <c r="AO91" s="57">
        <v>45286</v>
      </c>
      <c r="AP91" s="70">
        <f>SUM(AM$5:AM91)/1000</f>
        <v>0.20690000000000008</v>
      </c>
      <c r="AQ91" s="70">
        <f>SUM(AN$5:AN91)/1000</f>
        <v>0.16350000000000001</v>
      </c>
    </row>
    <row r="92" spans="1:43" x14ac:dyDescent="0.25">
      <c r="A92" s="57">
        <v>45287</v>
      </c>
      <c r="B92" s="31">
        <f>Demand_Table!O91+Demand_Table!S91</f>
        <v>17.466110272727271</v>
      </c>
      <c r="C92" s="31">
        <f>Demand_Table!B91+Demand_Table!H91</f>
        <v>19.755891909090909</v>
      </c>
      <c r="D92" s="57">
        <v>45287</v>
      </c>
      <c r="E92" s="26">
        <f>SUM(B$5:B92)/1000</f>
        <v>1.9829420073636361</v>
      </c>
      <c r="F92" s="26">
        <f>SUM(C$5:C92)/1000</f>
        <v>2.0190094219999999</v>
      </c>
      <c r="S92" s="57">
        <v>45287</v>
      </c>
      <c r="T92" s="31">
        <f>Demand_Table!O91</f>
        <v>15.366110272727271</v>
      </c>
      <c r="U92" s="31">
        <f>Demand_Table!B91</f>
        <v>17.455891909090909</v>
      </c>
      <c r="V92" s="57">
        <v>45287</v>
      </c>
      <c r="W92" s="70">
        <f>SUM(T$5:T92)/1000</f>
        <v>1.7739420073636363</v>
      </c>
      <c r="X92" s="70">
        <f>SUM(U$5:U92)/1000</f>
        <v>1.8532094219999997</v>
      </c>
      <c r="AL92" s="57">
        <v>45287</v>
      </c>
      <c r="AM92" s="31">
        <f>Demand_Table!S91</f>
        <v>2.1000000000000005</v>
      </c>
      <c r="AN92" s="31">
        <f>Demand_Table!H91</f>
        <v>2.3000000000000003</v>
      </c>
      <c r="AO92" s="57">
        <v>45287</v>
      </c>
      <c r="AP92" s="70">
        <f>SUM(AM$5:AM92)/1000</f>
        <v>0.20900000000000007</v>
      </c>
      <c r="AQ92" s="70">
        <f>SUM(AN$5:AN92)/1000</f>
        <v>0.1658</v>
      </c>
    </row>
    <row r="93" spans="1:43" x14ac:dyDescent="0.25">
      <c r="A93" s="57">
        <v>45288</v>
      </c>
      <c r="B93" s="31">
        <f>Demand_Table!O92+Demand_Table!S92</f>
        <v>18.310416454545457</v>
      </c>
      <c r="C93" s="31">
        <f>Demand_Table!B92+Demand_Table!H92</f>
        <v>18.901949727272726</v>
      </c>
      <c r="D93" s="57">
        <v>45288</v>
      </c>
      <c r="E93" s="26">
        <f>SUM(B$5:B93)/1000</f>
        <v>2.0012524238181815</v>
      </c>
      <c r="F93" s="26">
        <f>SUM(C$5:C93)/1000</f>
        <v>2.0379113717272728</v>
      </c>
      <c r="S93" s="57">
        <v>45288</v>
      </c>
      <c r="T93" s="31">
        <f>Demand_Table!O92</f>
        <v>16.010416454545457</v>
      </c>
      <c r="U93" s="31">
        <f>Demand_Table!B92</f>
        <v>16.701949727272726</v>
      </c>
      <c r="V93" s="57">
        <v>45288</v>
      </c>
      <c r="W93" s="70">
        <f>SUM(T$5:T93)/1000</f>
        <v>1.7899524238181819</v>
      </c>
      <c r="X93" s="70">
        <f>SUM(U$5:U93)/1000</f>
        <v>1.8699113717272724</v>
      </c>
      <c r="AL93" s="57">
        <v>45288</v>
      </c>
      <c r="AM93" s="31">
        <f>Demand_Table!S92</f>
        <v>2.2999999999999998</v>
      </c>
      <c r="AN93" s="31">
        <f>Demand_Table!H92</f>
        <v>2.1999999999999997</v>
      </c>
      <c r="AO93" s="57">
        <v>45288</v>
      </c>
      <c r="AP93" s="70">
        <f>SUM(AM$5:AM93)/1000</f>
        <v>0.2113000000000001</v>
      </c>
      <c r="AQ93" s="70">
        <f>SUM(AN$5:AN93)/1000</f>
        <v>0.16800000000000001</v>
      </c>
    </row>
    <row r="94" spans="1:43" x14ac:dyDescent="0.25">
      <c r="A94" s="57">
        <v>45289</v>
      </c>
      <c r="B94" s="31">
        <f>Demand_Table!O93+Demand_Table!S93</f>
        <v>19.245607818181817</v>
      </c>
      <c r="C94" s="31">
        <f>Demand_Table!B93+Demand_Table!H93</f>
        <v>18.547853727272727</v>
      </c>
      <c r="D94" s="57">
        <v>45289</v>
      </c>
      <c r="E94" s="26">
        <f>SUM(B$5:B94)/1000</f>
        <v>2.0204980316363632</v>
      </c>
      <c r="F94" s="26">
        <f>SUM(C$5:C94)/1000</f>
        <v>2.0564592254545455</v>
      </c>
      <c r="S94" s="57">
        <v>45289</v>
      </c>
      <c r="T94" s="31">
        <f>Demand_Table!O93</f>
        <v>16.945607818181816</v>
      </c>
      <c r="U94" s="31">
        <f>Demand_Table!B93</f>
        <v>16.247853727272727</v>
      </c>
      <c r="V94" s="57">
        <v>45289</v>
      </c>
      <c r="W94" s="70">
        <f>SUM(T$5:T94)/1000</f>
        <v>1.8068980316363636</v>
      </c>
      <c r="X94" s="70">
        <f>SUM(U$5:U94)/1000</f>
        <v>1.8861592254545452</v>
      </c>
      <c r="AL94" s="57">
        <v>45289</v>
      </c>
      <c r="AM94" s="31">
        <f>Demand_Table!S93</f>
        <v>2.2999999999999998</v>
      </c>
      <c r="AN94" s="31">
        <f>Demand_Table!H93</f>
        <v>2.2999999999999998</v>
      </c>
      <c r="AO94" s="57">
        <v>45289</v>
      </c>
      <c r="AP94" s="70">
        <f>SUM(AM$5:AM94)/1000</f>
        <v>0.2136000000000001</v>
      </c>
      <c r="AQ94" s="70">
        <f>SUM(AN$5:AN94)/1000</f>
        <v>0.17030000000000001</v>
      </c>
    </row>
    <row r="95" spans="1:43" x14ac:dyDescent="0.25">
      <c r="A95" s="57">
        <v>45290</v>
      </c>
      <c r="B95" s="31">
        <f>Demand_Table!O94+Demand_Table!S94</f>
        <v>18.309824363636363</v>
      </c>
      <c r="C95" s="31">
        <f>Demand_Table!B94+Demand_Table!H94</f>
        <v>19.060557363636363</v>
      </c>
      <c r="D95" s="57">
        <v>45290</v>
      </c>
      <c r="E95" s="26">
        <f>SUM(B$5:B95)/1000</f>
        <v>2.0388078559999996</v>
      </c>
      <c r="F95" s="26">
        <f>SUM(C$5:C95)/1000</f>
        <v>2.0755197828181817</v>
      </c>
      <c r="S95" s="57">
        <v>45290</v>
      </c>
      <c r="T95" s="31">
        <f>Demand_Table!O94</f>
        <v>16.009824363636362</v>
      </c>
      <c r="U95" s="31">
        <f>Demand_Table!B94</f>
        <v>16.860557363636364</v>
      </c>
      <c r="V95" s="57">
        <v>45290</v>
      </c>
      <c r="W95" s="70">
        <f>SUM(T$5:T95)/1000</f>
        <v>1.822907856</v>
      </c>
      <c r="X95" s="70">
        <f>SUM(U$5:U95)/1000</f>
        <v>1.9030197828181814</v>
      </c>
      <c r="AL95" s="57">
        <v>45290</v>
      </c>
      <c r="AM95" s="31">
        <f>Demand_Table!S94</f>
        <v>2.2999999999999998</v>
      </c>
      <c r="AN95" s="31">
        <f>Demand_Table!H94</f>
        <v>2.1999999999999997</v>
      </c>
      <c r="AO95" s="57">
        <v>45290</v>
      </c>
      <c r="AP95" s="70">
        <f>SUM(AM$5:AM95)/1000</f>
        <v>0.21590000000000012</v>
      </c>
      <c r="AQ95" s="70">
        <f>SUM(AN$5:AN95)/1000</f>
        <v>0.17249999999999999</v>
      </c>
    </row>
    <row r="96" spans="1:43" x14ac:dyDescent="0.25">
      <c r="A96" s="57">
        <v>45291</v>
      </c>
      <c r="B96" s="31">
        <f>Demand_Table!O95+Demand_Table!S95</f>
        <v>17.448480272727274</v>
      </c>
      <c r="C96" s="31">
        <f>Demand_Table!B95+Demand_Table!H95</f>
        <v>17.688576363636365</v>
      </c>
      <c r="D96" s="57">
        <v>45291</v>
      </c>
      <c r="E96" s="26">
        <f>SUM(B$5:B96)/1000</f>
        <v>2.0562563362727269</v>
      </c>
      <c r="F96" s="26">
        <f>SUM(C$5:C96)/1000</f>
        <v>2.0932083591818182</v>
      </c>
      <c r="S96" s="57">
        <v>45291</v>
      </c>
      <c r="T96" s="31">
        <f>Demand_Table!O95</f>
        <v>15.348480272727272</v>
      </c>
      <c r="U96" s="31">
        <f>Demand_Table!B95</f>
        <v>15.388576363636364</v>
      </c>
      <c r="V96" s="57">
        <v>45291</v>
      </c>
      <c r="W96" s="70">
        <f>SUM(T$5:T96)/1000</f>
        <v>1.8382563362727273</v>
      </c>
      <c r="X96" s="70">
        <f>SUM(U$5:U96)/1000</f>
        <v>1.9184083591818177</v>
      </c>
      <c r="AL96" s="57">
        <v>45291</v>
      </c>
      <c r="AM96" s="31">
        <f>Demand_Table!S95</f>
        <v>2.1</v>
      </c>
      <c r="AN96" s="31">
        <f>Demand_Table!H95</f>
        <v>2.3000000000000003</v>
      </c>
      <c r="AO96" s="57">
        <v>45291</v>
      </c>
      <c r="AP96" s="70">
        <f>SUM(AM$5:AM96)/1000</f>
        <v>0.21800000000000011</v>
      </c>
      <c r="AQ96" s="70">
        <f>SUM(AN$5:AN96)/1000</f>
        <v>0.17480000000000001</v>
      </c>
    </row>
    <row r="97" spans="1:43" x14ac:dyDescent="0.25">
      <c r="A97" s="57">
        <v>45292</v>
      </c>
      <c r="B97" s="31">
        <f>Demand_Table!O96+Demand_Table!S96</f>
        <v>17.858570454545454</v>
      </c>
      <c r="C97" s="31">
        <f>Demand_Table!B96+Demand_Table!H96</f>
        <v>17.291901727272727</v>
      </c>
      <c r="D97" s="57">
        <v>45292</v>
      </c>
      <c r="E97" s="26">
        <f>SUM(B$5:B97)/1000</f>
        <v>2.0741149067272722</v>
      </c>
      <c r="F97" s="26">
        <f>SUM(C$5:C97)/1000</f>
        <v>2.1105002609090913</v>
      </c>
      <c r="S97" s="57">
        <v>45292</v>
      </c>
      <c r="T97" s="31">
        <f>Demand_Table!O96</f>
        <v>15.658570454545455</v>
      </c>
      <c r="U97" s="31">
        <f>Demand_Table!B96</f>
        <v>14.891901727272726</v>
      </c>
      <c r="V97" s="57">
        <v>45292</v>
      </c>
      <c r="W97" s="70">
        <f>SUM(T$5:T97)/1000</f>
        <v>1.8539149067272729</v>
      </c>
      <c r="X97" s="70">
        <f>SUM(U$5:U97)/1000</f>
        <v>1.9333002609090904</v>
      </c>
      <c r="AL97" s="57">
        <v>45292</v>
      </c>
      <c r="AM97" s="31">
        <f>Demand_Table!S96</f>
        <v>2.2000000000000002</v>
      </c>
      <c r="AN97" s="31">
        <f>Demand_Table!H96</f>
        <v>2.4</v>
      </c>
      <c r="AO97" s="57">
        <v>45292</v>
      </c>
      <c r="AP97" s="70">
        <f>SUM(AM$5:AM97)/1000</f>
        <v>0.22020000000000009</v>
      </c>
      <c r="AQ97" s="70">
        <f>SUM(AN$5:AN97)/1000</f>
        <v>0.17720000000000002</v>
      </c>
    </row>
    <row r="98" spans="1:43" x14ac:dyDescent="0.25">
      <c r="A98" s="57">
        <v>45293</v>
      </c>
      <c r="B98" s="31">
        <f>Demand_Table!O97+Demand_Table!S97</f>
        <v>20.593339999999998</v>
      </c>
      <c r="C98" s="31">
        <f>Demand_Table!B97+Demand_Table!H97</f>
        <v>22.774887272727273</v>
      </c>
      <c r="D98" s="57">
        <v>45293</v>
      </c>
      <c r="E98" s="26">
        <f>SUM(B$5:B98)/1000</f>
        <v>2.0947082467272722</v>
      </c>
      <c r="F98" s="26">
        <f>SUM(C$5:C98)/1000</f>
        <v>2.1332751481818186</v>
      </c>
      <c r="S98" s="57">
        <v>45293</v>
      </c>
      <c r="T98" s="31">
        <f>Demand_Table!O97</f>
        <v>18.393339999999998</v>
      </c>
      <c r="U98" s="31">
        <f>Demand_Table!B97</f>
        <v>20.274887272727273</v>
      </c>
      <c r="V98" s="57">
        <v>45293</v>
      </c>
      <c r="W98" s="70">
        <f>SUM(T$5:T98)/1000</f>
        <v>1.8723082467272729</v>
      </c>
      <c r="X98" s="70">
        <f>SUM(U$5:U98)/1000</f>
        <v>1.9535751481818178</v>
      </c>
      <c r="AL98" s="57">
        <v>45293</v>
      </c>
      <c r="AM98" s="31">
        <f>Demand_Table!S97</f>
        <v>2.2000000000000002</v>
      </c>
      <c r="AN98" s="31">
        <f>Demand_Table!H97</f>
        <v>2.5</v>
      </c>
      <c r="AO98" s="57">
        <v>45293</v>
      </c>
      <c r="AP98" s="70">
        <f>SUM(AM$5:AM98)/1000</f>
        <v>0.2224000000000001</v>
      </c>
      <c r="AQ98" s="70">
        <f>SUM(AN$5:AN98)/1000</f>
        <v>0.17970000000000003</v>
      </c>
    </row>
    <row r="99" spans="1:43" x14ac:dyDescent="0.25">
      <c r="A99" s="57">
        <v>45294</v>
      </c>
      <c r="B99" s="31">
        <f>Demand_Table!O98+Demand_Table!S98</f>
        <v>24.074514636363634</v>
      </c>
      <c r="C99" s="31">
        <f>Demand_Table!B98+Demand_Table!H98</f>
        <v>22.441182818181819</v>
      </c>
      <c r="D99" s="57">
        <v>45294</v>
      </c>
      <c r="E99" s="26">
        <f>SUM(B$5:B99)/1000</f>
        <v>2.1187827613636361</v>
      </c>
      <c r="F99" s="26">
        <f>SUM(C$5:C99)/1000</f>
        <v>2.1557163310000007</v>
      </c>
      <c r="S99" s="57">
        <v>45294</v>
      </c>
      <c r="T99" s="31">
        <f>Demand_Table!O98</f>
        <v>21.874514636363635</v>
      </c>
      <c r="U99" s="31">
        <f>Demand_Table!B98</f>
        <v>19.841182818181817</v>
      </c>
      <c r="V99" s="57">
        <v>45294</v>
      </c>
      <c r="W99" s="70">
        <f>SUM(T$5:T99)/1000</f>
        <v>1.8941827613636364</v>
      </c>
      <c r="X99" s="70">
        <f>SUM(U$5:U99)/1000</f>
        <v>1.9734163309999995</v>
      </c>
      <c r="AL99" s="57">
        <v>45294</v>
      </c>
      <c r="AM99" s="31">
        <f>Demand_Table!S98</f>
        <v>2.2000000000000006</v>
      </c>
      <c r="AN99" s="31">
        <f>Demand_Table!H98</f>
        <v>2.6</v>
      </c>
      <c r="AO99" s="57">
        <v>45294</v>
      </c>
      <c r="AP99" s="70">
        <f>SUM(AM$5:AM99)/1000</f>
        <v>0.22460000000000008</v>
      </c>
      <c r="AQ99" s="70">
        <f>SUM(AN$5:AN99)/1000</f>
        <v>0.18230000000000002</v>
      </c>
    </row>
    <row r="100" spans="1:43" x14ac:dyDescent="0.25">
      <c r="A100" s="57">
        <v>45295</v>
      </c>
      <c r="B100" s="31">
        <f>Demand_Table!O99+Demand_Table!S99</f>
        <v>24.521960818181817</v>
      </c>
      <c r="C100" s="31">
        <f>Demand_Table!B99+Demand_Table!H99</f>
        <v>21.417031454545455</v>
      </c>
      <c r="D100" s="57">
        <v>45295</v>
      </c>
      <c r="E100" s="26">
        <f>SUM(B$5:B100)/1000</f>
        <v>2.143304722181818</v>
      </c>
      <c r="F100" s="26">
        <f>SUM(C$5:C100)/1000</f>
        <v>2.1771333624545459</v>
      </c>
      <c r="S100" s="57">
        <v>45295</v>
      </c>
      <c r="T100" s="31">
        <f>Demand_Table!O99</f>
        <v>22.221960818181817</v>
      </c>
      <c r="U100" s="31">
        <f>Demand_Table!B99</f>
        <v>18.917031454545455</v>
      </c>
      <c r="V100" s="57">
        <v>45295</v>
      </c>
      <c r="W100" s="70">
        <f>SUM(T$5:T100)/1000</f>
        <v>1.9164047221818181</v>
      </c>
      <c r="X100" s="70">
        <f>SUM(U$5:U100)/1000</f>
        <v>1.9923333624545447</v>
      </c>
      <c r="AL100" s="57">
        <v>45295</v>
      </c>
      <c r="AM100" s="31">
        <f>Demand_Table!S99</f>
        <v>2.2999999999999998</v>
      </c>
      <c r="AN100" s="31">
        <f>Demand_Table!H99</f>
        <v>2.4999999999999996</v>
      </c>
      <c r="AO100" s="57">
        <v>45295</v>
      </c>
      <c r="AP100" s="70">
        <f>SUM(AM$5:AM100)/1000</f>
        <v>0.2269000000000001</v>
      </c>
      <c r="AQ100" s="70">
        <f>SUM(AN$5:AN100)/1000</f>
        <v>0.18480000000000002</v>
      </c>
    </row>
    <row r="101" spans="1:43" x14ac:dyDescent="0.25">
      <c r="A101" s="57">
        <v>45296</v>
      </c>
      <c r="B101" s="31">
        <f>Demand_Table!O100+Demand_Table!S100</f>
        <v>24.238034363636366</v>
      </c>
      <c r="C101" s="31">
        <f>Demand_Table!B100+Demand_Table!H100</f>
        <v>19.779652272727272</v>
      </c>
      <c r="D101" s="57">
        <v>45296</v>
      </c>
      <c r="E101" s="26">
        <f>SUM(B$5:B101)/1000</f>
        <v>2.1675427565454544</v>
      </c>
      <c r="F101" s="26">
        <f>SUM(C$5:C101)/1000</f>
        <v>2.1969130147272731</v>
      </c>
      <c r="S101" s="57">
        <v>45296</v>
      </c>
      <c r="T101" s="31">
        <f>Demand_Table!O100</f>
        <v>21.838034363636364</v>
      </c>
      <c r="U101" s="31">
        <f>Demand_Table!B100</f>
        <v>17.279652272727272</v>
      </c>
      <c r="V101" s="57">
        <v>45296</v>
      </c>
      <c r="W101" s="70">
        <f>SUM(T$5:T101)/1000</f>
        <v>1.9382427565454545</v>
      </c>
      <c r="X101" s="70">
        <f>SUM(U$5:U101)/1000</f>
        <v>2.0096130147272722</v>
      </c>
      <c r="AL101" s="57">
        <v>45296</v>
      </c>
      <c r="AM101" s="31">
        <f>Demand_Table!S100</f>
        <v>2.4000000000000004</v>
      </c>
      <c r="AN101" s="31">
        <f>Demand_Table!H100</f>
        <v>2.4999999999999996</v>
      </c>
      <c r="AO101" s="57">
        <v>45296</v>
      </c>
      <c r="AP101" s="70">
        <f>SUM(AM$5:AM101)/1000</f>
        <v>0.22930000000000009</v>
      </c>
      <c r="AQ101" s="70">
        <f>SUM(AN$5:AN101)/1000</f>
        <v>0.18730000000000002</v>
      </c>
    </row>
    <row r="102" spans="1:43" x14ac:dyDescent="0.25">
      <c r="A102" s="57">
        <v>45297</v>
      </c>
      <c r="B102" s="31">
        <f>Demand_Table!O101+Demand_Table!S101</f>
        <v>23.350142090909088</v>
      </c>
      <c r="C102" s="31">
        <f>Demand_Table!B101+Demand_Table!H101</f>
        <v>23.980376272727273</v>
      </c>
      <c r="D102" s="57">
        <v>45297</v>
      </c>
      <c r="E102" s="26">
        <f>SUM(B$5:B102)/1000</f>
        <v>2.1908928986363634</v>
      </c>
      <c r="F102" s="26">
        <f>SUM(C$5:C102)/1000</f>
        <v>2.2208933910000006</v>
      </c>
      <c r="S102" s="57">
        <v>45297</v>
      </c>
      <c r="T102" s="31">
        <f>Demand_Table!O101</f>
        <v>20.95014209090909</v>
      </c>
      <c r="U102" s="31">
        <f>Demand_Table!B101</f>
        <v>21.480376272727273</v>
      </c>
      <c r="V102" s="57">
        <v>45297</v>
      </c>
      <c r="W102" s="70">
        <f>SUM(T$5:T102)/1000</f>
        <v>1.9591928986363636</v>
      </c>
      <c r="X102" s="70">
        <f>SUM(U$5:U102)/1000</f>
        <v>2.0310933909999993</v>
      </c>
      <c r="AL102" s="57">
        <v>45297</v>
      </c>
      <c r="AM102" s="31">
        <f>Demand_Table!S101</f>
        <v>2.4000000000000004</v>
      </c>
      <c r="AN102" s="31">
        <f>Demand_Table!H101</f>
        <v>2.4999999999999996</v>
      </c>
      <c r="AO102" s="57">
        <v>45297</v>
      </c>
      <c r="AP102" s="70">
        <f>SUM(AM$5:AM102)/1000</f>
        <v>0.2317000000000001</v>
      </c>
      <c r="AQ102" s="70">
        <f>SUM(AN$5:AN102)/1000</f>
        <v>0.18980000000000002</v>
      </c>
    </row>
    <row r="103" spans="1:43" x14ac:dyDescent="0.25">
      <c r="A103" s="57">
        <v>45298</v>
      </c>
      <c r="B103" s="31">
        <f>Demand_Table!O102+Demand_Table!S102</f>
        <v>23.416769181818182</v>
      </c>
      <c r="C103" s="31">
        <f>Demand_Table!B102+Demand_Table!H102</f>
        <v>23.325051454545452</v>
      </c>
      <c r="D103" s="57">
        <v>45298</v>
      </c>
      <c r="E103" s="26">
        <f>SUM(B$5:B103)/1000</f>
        <v>2.2143096678181817</v>
      </c>
      <c r="F103" s="26">
        <f>SUM(C$5:C103)/1000</f>
        <v>2.2442184424545459</v>
      </c>
      <c r="S103" s="57">
        <v>45298</v>
      </c>
      <c r="T103" s="31">
        <f>Demand_Table!O102</f>
        <v>21.116769181818182</v>
      </c>
      <c r="U103" s="31">
        <f>Demand_Table!B102</f>
        <v>20.625051454545453</v>
      </c>
      <c r="V103" s="57">
        <v>45298</v>
      </c>
      <c r="W103" s="70">
        <f>SUM(T$5:T103)/1000</f>
        <v>1.980309667818182</v>
      </c>
      <c r="X103" s="70">
        <f>SUM(U$5:U103)/1000</f>
        <v>2.0517184424545447</v>
      </c>
      <c r="AL103" s="57">
        <v>45298</v>
      </c>
      <c r="AM103" s="31">
        <f>Demand_Table!S102</f>
        <v>2.3000000000000007</v>
      </c>
      <c r="AN103" s="31">
        <f>Demand_Table!H102</f>
        <v>2.6999999999999993</v>
      </c>
      <c r="AO103" s="57">
        <v>45298</v>
      </c>
      <c r="AP103" s="70">
        <f>SUM(AM$5:AM103)/1000</f>
        <v>0.23400000000000012</v>
      </c>
      <c r="AQ103" s="70">
        <f>SUM(AN$5:AN103)/1000</f>
        <v>0.1925</v>
      </c>
    </row>
    <row r="104" spans="1:43" x14ac:dyDescent="0.25">
      <c r="A104" s="57">
        <v>45299</v>
      </c>
      <c r="B104" s="31">
        <f>Demand_Table!O103+Demand_Table!S103</f>
        <v>25.90821318181818</v>
      </c>
      <c r="C104" s="31">
        <f>Demand_Table!B103+Demand_Table!H103</f>
        <v>30.30817590909091</v>
      </c>
      <c r="D104" s="57">
        <v>45299</v>
      </c>
      <c r="E104" s="26">
        <f>SUM(B$5:B104)/1000</f>
        <v>2.240217881</v>
      </c>
      <c r="F104" s="26">
        <f>SUM(C$5:C104)/1000</f>
        <v>2.2745266183636366</v>
      </c>
      <c r="S104" s="57">
        <v>45299</v>
      </c>
      <c r="T104" s="31">
        <f>Demand_Table!O103</f>
        <v>23.508213181818181</v>
      </c>
      <c r="U104" s="31">
        <f>Demand_Table!B103</f>
        <v>27.408175909090907</v>
      </c>
      <c r="V104" s="57">
        <v>45299</v>
      </c>
      <c r="W104" s="70">
        <f>SUM(T$5:T104)/1000</f>
        <v>2.0038178810000002</v>
      </c>
      <c r="X104" s="70">
        <f>SUM(U$5:U104)/1000</f>
        <v>2.0791266183636359</v>
      </c>
      <c r="AL104" s="57">
        <v>45299</v>
      </c>
      <c r="AM104" s="31">
        <f>Demand_Table!S103</f>
        <v>2.4</v>
      </c>
      <c r="AN104" s="31">
        <f>Demand_Table!H103</f>
        <v>2.9000000000000012</v>
      </c>
      <c r="AO104" s="57">
        <v>45299</v>
      </c>
      <c r="AP104" s="70">
        <f>SUM(AM$5:AM104)/1000</f>
        <v>0.23640000000000011</v>
      </c>
      <c r="AQ104" s="70">
        <f>SUM(AN$5:AN104)/1000</f>
        <v>0.19540000000000002</v>
      </c>
    </row>
    <row r="105" spans="1:43" x14ac:dyDescent="0.25">
      <c r="A105" s="57">
        <v>45300</v>
      </c>
      <c r="B105" s="31">
        <f>Demand_Table!O104+Demand_Table!S104</f>
        <v>26.38580745454545</v>
      </c>
      <c r="C105" s="31">
        <f>Demand_Table!B104+Demand_Table!H104</f>
        <v>25.843737090909091</v>
      </c>
      <c r="D105" s="57">
        <v>45300</v>
      </c>
      <c r="E105" s="26">
        <f>SUM(B$5:B105)/1000</f>
        <v>2.2666036884545457</v>
      </c>
      <c r="F105" s="26">
        <f>SUM(C$5:C105)/1000</f>
        <v>2.3003703554545458</v>
      </c>
      <c r="S105" s="57">
        <v>45300</v>
      </c>
      <c r="T105" s="31">
        <f>Demand_Table!O104</f>
        <v>23.985807454545451</v>
      </c>
      <c r="U105" s="31">
        <f>Demand_Table!B104</f>
        <v>23.143737090909092</v>
      </c>
      <c r="V105" s="57">
        <v>45300</v>
      </c>
      <c r="W105" s="70">
        <f>SUM(T$5:T105)/1000</f>
        <v>2.0278036884545458</v>
      </c>
      <c r="X105" s="70">
        <f>SUM(U$5:U105)/1000</f>
        <v>2.1022703554545448</v>
      </c>
      <c r="AL105" s="57">
        <v>45300</v>
      </c>
      <c r="AM105" s="31">
        <f>Demand_Table!S104</f>
        <v>2.4</v>
      </c>
      <c r="AN105" s="31">
        <f>Demand_Table!H104</f>
        <v>2.6999999999999993</v>
      </c>
      <c r="AO105" s="57">
        <v>45300</v>
      </c>
      <c r="AP105" s="70">
        <f>SUM(AM$5:AM105)/1000</f>
        <v>0.23880000000000012</v>
      </c>
      <c r="AQ105" s="70">
        <f>SUM(AN$5:AN105)/1000</f>
        <v>0.1981</v>
      </c>
    </row>
    <row r="106" spans="1:43" x14ac:dyDescent="0.25">
      <c r="A106" s="57">
        <v>45301</v>
      </c>
      <c r="B106" s="31">
        <f>Demand_Table!O105+Demand_Table!S105</f>
        <v>27.142476090909092</v>
      </c>
      <c r="C106" s="31">
        <f>Demand_Table!B105+Demand_Table!H105</f>
        <v>27.502297818181823</v>
      </c>
      <c r="D106" s="57">
        <v>45301</v>
      </c>
      <c r="E106" s="26">
        <f>SUM(B$5:B106)/1000</f>
        <v>2.2937461645454547</v>
      </c>
      <c r="F106" s="26">
        <f>SUM(C$5:C106)/1000</f>
        <v>2.3278726532727276</v>
      </c>
      <c r="S106" s="57">
        <v>45301</v>
      </c>
      <c r="T106" s="31">
        <f>Demand_Table!O105</f>
        <v>24.442476090909093</v>
      </c>
      <c r="U106" s="31">
        <f>Demand_Table!B105</f>
        <v>24.602297818181821</v>
      </c>
      <c r="V106" s="57">
        <v>45301</v>
      </c>
      <c r="W106" s="70">
        <f>SUM(T$5:T106)/1000</f>
        <v>2.0522461645454544</v>
      </c>
      <c r="X106" s="70">
        <f>SUM(U$5:U106)/1000</f>
        <v>2.1268726532727262</v>
      </c>
      <c r="AL106" s="57">
        <v>45301</v>
      </c>
      <c r="AM106" s="31">
        <f>Demand_Table!S105</f>
        <v>2.6999999999999993</v>
      </c>
      <c r="AN106" s="31">
        <f>Demand_Table!H105</f>
        <v>2.9000000000000004</v>
      </c>
      <c r="AO106" s="57">
        <v>45301</v>
      </c>
      <c r="AP106" s="70">
        <f>SUM(AM$5:AM106)/1000</f>
        <v>0.2415000000000001</v>
      </c>
      <c r="AQ106" s="70">
        <f>SUM(AN$5:AN106)/1000</f>
        <v>0.20100000000000001</v>
      </c>
    </row>
    <row r="107" spans="1:43" x14ac:dyDescent="0.25">
      <c r="A107" s="57">
        <v>45302</v>
      </c>
      <c r="B107" s="31">
        <f>Demand_Table!O106+Demand_Table!S106</f>
        <v>28.103978818181815</v>
      </c>
      <c r="C107" s="31">
        <f>Demand_Table!B106+Demand_Table!H106</f>
        <v>23.718641454545455</v>
      </c>
      <c r="D107" s="57">
        <v>45302</v>
      </c>
      <c r="E107" s="26">
        <f>SUM(B$5:B107)/1000</f>
        <v>2.3218501433636365</v>
      </c>
      <c r="F107" s="26">
        <f>SUM(C$5:C107)/1000</f>
        <v>2.3515912947272732</v>
      </c>
      <c r="S107" s="57">
        <v>45302</v>
      </c>
      <c r="T107" s="31">
        <f>Demand_Table!O106</f>
        <v>25.503978818181817</v>
      </c>
      <c r="U107" s="31">
        <f>Demand_Table!B106</f>
        <v>20.918641454545455</v>
      </c>
      <c r="V107" s="57">
        <v>45302</v>
      </c>
      <c r="W107" s="70">
        <f>SUM(T$5:T107)/1000</f>
        <v>2.0777501433636361</v>
      </c>
      <c r="X107" s="70">
        <f>SUM(U$5:U107)/1000</f>
        <v>2.1477912947272721</v>
      </c>
      <c r="AL107" s="57">
        <v>45302</v>
      </c>
      <c r="AM107" s="31">
        <f>Demand_Table!S106</f>
        <v>2.5999999999999996</v>
      </c>
      <c r="AN107" s="31">
        <f>Demand_Table!H106</f>
        <v>2.8</v>
      </c>
      <c r="AO107" s="57">
        <v>45302</v>
      </c>
      <c r="AP107" s="70">
        <f>SUM(AM$5:AM107)/1000</f>
        <v>0.24410000000000009</v>
      </c>
      <c r="AQ107" s="70">
        <f>SUM(AN$5:AN107)/1000</f>
        <v>0.20380000000000001</v>
      </c>
    </row>
    <row r="108" spans="1:43" x14ac:dyDescent="0.25">
      <c r="A108" s="57">
        <v>45303</v>
      </c>
      <c r="B108" s="31">
        <f>Demand_Table!O107+Demand_Table!S107</f>
        <v>27.136310909090906</v>
      </c>
      <c r="C108" s="31">
        <f>Demand_Table!B107+Demand_Table!H107</f>
        <v>22.605469909090907</v>
      </c>
      <c r="D108" s="57">
        <v>45303</v>
      </c>
      <c r="E108" s="26">
        <f>SUM(B$5:B108)/1000</f>
        <v>2.3489864542727275</v>
      </c>
      <c r="F108" s="26">
        <f>SUM(C$5:C108)/1000</f>
        <v>2.374196764636364</v>
      </c>
      <c r="S108" s="57">
        <v>45303</v>
      </c>
      <c r="T108" s="31">
        <f>Demand_Table!O107</f>
        <v>24.436310909090906</v>
      </c>
      <c r="U108" s="31">
        <f>Demand_Table!B107</f>
        <v>20.205469909090908</v>
      </c>
      <c r="V108" s="57">
        <v>45303</v>
      </c>
      <c r="W108" s="70">
        <f>SUM(T$5:T108)/1000</f>
        <v>2.1021864542727271</v>
      </c>
      <c r="X108" s="70">
        <f>SUM(U$5:U108)/1000</f>
        <v>2.1679967646363631</v>
      </c>
      <c r="AL108" s="57">
        <v>45303</v>
      </c>
      <c r="AM108" s="31">
        <f>Demand_Table!S107</f>
        <v>2.7</v>
      </c>
      <c r="AN108" s="31">
        <f>Demand_Table!H107</f>
        <v>2.3999999999999995</v>
      </c>
      <c r="AO108" s="57">
        <v>45303</v>
      </c>
      <c r="AP108" s="70">
        <f>SUM(AM$5:AM108)/1000</f>
        <v>0.2468000000000001</v>
      </c>
      <c r="AQ108" s="70">
        <f>SUM(AN$5:AN108)/1000</f>
        <v>0.20620000000000002</v>
      </c>
    </row>
    <row r="109" spans="1:43" x14ac:dyDescent="0.25">
      <c r="A109" s="57">
        <v>45304</v>
      </c>
      <c r="B109" s="31">
        <f>Demand_Table!O108+Demand_Table!S108</f>
        <v>23.980649909090907</v>
      </c>
      <c r="C109" s="31">
        <f>Demand_Table!B108+Demand_Table!H108</f>
        <v>23.448442</v>
      </c>
      <c r="D109" s="57">
        <v>45304</v>
      </c>
      <c r="E109" s="26">
        <f>SUM(B$5:B109)/1000</f>
        <v>2.3729671041818183</v>
      </c>
      <c r="F109" s="26">
        <f>SUM(C$5:C109)/1000</f>
        <v>2.3976452066363638</v>
      </c>
      <c r="S109" s="57">
        <v>45304</v>
      </c>
      <c r="T109" s="31">
        <f>Demand_Table!O108</f>
        <v>21.580649909090909</v>
      </c>
      <c r="U109" s="31">
        <f>Demand_Table!B108</f>
        <v>21.148441999999999</v>
      </c>
      <c r="V109" s="57">
        <v>45304</v>
      </c>
      <c r="W109" s="70">
        <f>SUM(T$5:T109)/1000</f>
        <v>2.1237671041818178</v>
      </c>
      <c r="X109" s="70">
        <f>SUM(U$5:U109)/1000</f>
        <v>2.189145206636363</v>
      </c>
      <c r="AL109" s="57">
        <v>45304</v>
      </c>
      <c r="AM109" s="31">
        <f>Demand_Table!S108</f>
        <v>2.4</v>
      </c>
      <c r="AN109" s="31">
        <f>Demand_Table!H108</f>
        <v>2.3000000000000003</v>
      </c>
      <c r="AO109" s="57">
        <v>45304</v>
      </c>
      <c r="AP109" s="70">
        <f>SUM(AM$5:AM109)/1000</f>
        <v>0.24920000000000012</v>
      </c>
      <c r="AQ109" s="70">
        <f>SUM(AN$5:AN109)/1000</f>
        <v>0.20850000000000002</v>
      </c>
    </row>
    <row r="110" spans="1:43" x14ac:dyDescent="0.25">
      <c r="A110" s="57">
        <v>45305</v>
      </c>
      <c r="B110" s="31">
        <f>Demand_Table!O109+Demand_Table!S109</f>
        <v>23.07782109090909</v>
      </c>
      <c r="C110" s="31">
        <f>Demand_Table!B109+Demand_Table!H109</f>
        <v>26.22394409090909</v>
      </c>
      <c r="D110" s="57">
        <v>45305</v>
      </c>
      <c r="E110" s="26">
        <f>SUM(B$5:B110)/1000</f>
        <v>2.3960449252727276</v>
      </c>
      <c r="F110" s="26">
        <f>SUM(C$5:C110)/1000</f>
        <v>2.4238691507272732</v>
      </c>
      <c r="S110" s="57">
        <v>45305</v>
      </c>
      <c r="T110" s="31">
        <f>Demand_Table!O109</f>
        <v>20.57782109090909</v>
      </c>
      <c r="U110" s="31">
        <f>Demand_Table!B109</f>
        <v>24.02394409090909</v>
      </c>
      <c r="V110" s="57">
        <v>45305</v>
      </c>
      <c r="W110" s="70">
        <f>SUM(T$5:T110)/1000</f>
        <v>2.1443449252727271</v>
      </c>
      <c r="X110" s="70">
        <f>SUM(U$5:U110)/1000</f>
        <v>2.2131691507272722</v>
      </c>
      <c r="AL110" s="57">
        <v>45305</v>
      </c>
      <c r="AM110" s="31">
        <f>Demand_Table!S109</f>
        <v>2.5</v>
      </c>
      <c r="AN110" s="31">
        <f>Demand_Table!H109</f>
        <v>2.1999999999999997</v>
      </c>
      <c r="AO110" s="57">
        <v>45305</v>
      </c>
      <c r="AP110" s="70">
        <f>SUM(AM$5:AM110)/1000</f>
        <v>0.25170000000000009</v>
      </c>
      <c r="AQ110" s="70">
        <f>SUM(AN$5:AN110)/1000</f>
        <v>0.21070000000000003</v>
      </c>
    </row>
    <row r="111" spans="1:43" x14ac:dyDescent="0.25">
      <c r="A111" s="57">
        <v>45306</v>
      </c>
      <c r="B111" s="31">
        <f>Demand_Table!O110+Demand_Table!S110</f>
        <v>25.77335590909091</v>
      </c>
      <c r="C111" s="31">
        <f>Demand_Table!B110+Demand_Table!H110</f>
        <v>25.467632363636366</v>
      </c>
      <c r="D111" s="57">
        <v>45306</v>
      </c>
      <c r="E111" s="26">
        <f>SUM(B$5:B111)/1000</f>
        <v>2.4218182811818183</v>
      </c>
      <c r="F111" s="26">
        <f>SUM(C$5:C111)/1000</f>
        <v>2.4493367830909096</v>
      </c>
      <c r="S111" s="57">
        <v>45306</v>
      </c>
      <c r="T111" s="31">
        <f>Demand_Table!O110</f>
        <v>23.173355909090908</v>
      </c>
      <c r="U111" s="31">
        <f>Demand_Table!B110</f>
        <v>22.967632363636366</v>
      </c>
      <c r="V111" s="57">
        <v>45306</v>
      </c>
      <c r="W111" s="70">
        <f>SUM(T$5:T111)/1000</f>
        <v>2.1675182811818181</v>
      </c>
      <c r="X111" s="70">
        <f>SUM(U$5:U111)/1000</f>
        <v>2.2361367830909087</v>
      </c>
      <c r="AL111" s="57">
        <v>45306</v>
      </c>
      <c r="AM111" s="31">
        <f>Demand_Table!S110</f>
        <v>2.5999999999999996</v>
      </c>
      <c r="AN111" s="31">
        <f>Demand_Table!H110</f>
        <v>2.5</v>
      </c>
      <c r="AO111" s="57">
        <v>45306</v>
      </c>
      <c r="AP111" s="70">
        <f>SUM(AM$5:AM111)/1000</f>
        <v>0.25430000000000008</v>
      </c>
      <c r="AQ111" s="70">
        <f>SUM(AN$5:AN111)/1000</f>
        <v>0.21320000000000003</v>
      </c>
    </row>
    <row r="112" spans="1:43" x14ac:dyDescent="0.25">
      <c r="A112" s="57">
        <v>45307</v>
      </c>
      <c r="B112" s="31">
        <f>Demand_Table!O111+Demand_Table!S111</f>
        <v>26.339130181818184</v>
      </c>
      <c r="C112" s="31">
        <f>Demand_Table!B111+Demand_Table!H111</f>
        <v>24.933821181818178</v>
      </c>
      <c r="D112" s="57">
        <v>45307</v>
      </c>
      <c r="E112" s="26">
        <f>SUM(B$5:B112)/1000</f>
        <v>2.4481574113636366</v>
      </c>
      <c r="F112" s="26">
        <f>SUM(C$5:C112)/1000</f>
        <v>2.4742706042727276</v>
      </c>
      <c r="S112" s="57">
        <v>45307</v>
      </c>
      <c r="T112" s="31">
        <f>Demand_Table!O111</f>
        <v>23.739130181818183</v>
      </c>
      <c r="U112" s="31">
        <f>Demand_Table!B111</f>
        <v>22.53382118181818</v>
      </c>
      <c r="V112" s="57">
        <v>45307</v>
      </c>
      <c r="W112" s="70">
        <f>SUM(T$5:T112)/1000</f>
        <v>2.1912574113636363</v>
      </c>
      <c r="X112" s="70">
        <f>SUM(U$5:U112)/1000</f>
        <v>2.2586706042727265</v>
      </c>
      <c r="AL112" s="57">
        <v>45307</v>
      </c>
      <c r="AM112" s="31">
        <f>Demand_Table!S111</f>
        <v>2.5999999999999996</v>
      </c>
      <c r="AN112" s="31">
        <f>Demand_Table!H111</f>
        <v>2.3999999999999995</v>
      </c>
      <c r="AO112" s="57">
        <v>45307</v>
      </c>
      <c r="AP112" s="70">
        <f>SUM(AM$5:AM112)/1000</f>
        <v>0.25690000000000007</v>
      </c>
      <c r="AQ112" s="70">
        <f>SUM(AN$5:AN112)/1000</f>
        <v>0.21560000000000001</v>
      </c>
    </row>
    <row r="113" spans="1:43" x14ac:dyDescent="0.25">
      <c r="A113" s="57">
        <v>45308</v>
      </c>
      <c r="B113" s="31">
        <f>Demand_Table!O112+Demand_Table!S112</f>
        <v>28.219952272727269</v>
      </c>
      <c r="C113" s="31">
        <f>Demand_Table!B112+Demand_Table!H112</f>
        <v>24.373185818181817</v>
      </c>
      <c r="D113" s="57">
        <v>45308</v>
      </c>
      <c r="E113" s="26">
        <f>SUM(B$5:B113)/1000</f>
        <v>2.476377363636364</v>
      </c>
      <c r="F113" s="26">
        <f>SUM(C$5:C113)/1000</f>
        <v>2.4986437900909095</v>
      </c>
      <c r="S113" s="57">
        <v>45308</v>
      </c>
      <c r="T113" s="31">
        <f>Demand_Table!O112</f>
        <v>25.619952272727271</v>
      </c>
      <c r="U113" s="31">
        <f>Demand_Table!B112</f>
        <v>21.673185818181818</v>
      </c>
      <c r="V113" s="57">
        <v>45308</v>
      </c>
      <c r="W113" s="70">
        <f>SUM(T$5:T113)/1000</f>
        <v>2.2168773636363639</v>
      </c>
      <c r="X113" s="70">
        <f>SUM(U$5:U113)/1000</f>
        <v>2.2803437900909085</v>
      </c>
      <c r="AL113" s="57">
        <v>45308</v>
      </c>
      <c r="AM113" s="31">
        <f>Demand_Table!S112</f>
        <v>2.5999999999999996</v>
      </c>
      <c r="AN113" s="31">
        <f>Demand_Table!H112</f>
        <v>2.6999999999999993</v>
      </c>
      <c r="AO113" s="57">
        <v>45308</v>
      </c>
      <c r="AP113" s="70">
        <f>SUM(AM$5:AM113)/1000</f>
        <v>0.25950000000000012</v>
      </c>
      <c r="AQ113" s="70">
        <f>SUM(AN$5:AN113)/1000</f>
        <v>0.21830000000000002</v>
      </c>
    </row>
    <row r="114" spans="1:43" x14ac:dyDescent="0.25">
      <c r="A114" s="57">
        <v>45309</v>
      </c>
      <c r="B114" s="31">
        <f>Demand_Table!O113+Demand_Table!S113</f>
        <v>27.111278090909089</v>
      </c>
      <c r="C114" s="31">
        <f>Demand_Table!B113+Demand_Table!H113</f>
        <v>23.900815181818182</v>
      </c>
      <c r="D114" s="57">
        <v>45309</v>
      </c>
      <c r="E114" s="26">
        <f>SUM(B$5:B114)/1000</f>
        <v>2.5034886417272735</v>
      </c>
      <c r="F114" s="26">
        <f>SUM(C$5:C114)/1000</f>
        <v>2.5225446052727274</v>
      </c>
      <c r="S114" s="57">
        <v>45309</v>
      </c>
      <c r="T114" s="31">
        <f>Demand_Table!O113</f>
        <v>24.511278090909091</v>
      </c>
      <c r="U114" s="31">
        <f>Demand_Table!B113</f>
        <v>21.200815181818182</v>
      </c>
      <c r="V114" s="57">
        <v>45309</v>
      </c>
      <c r="W114" s="70">
        <f>SUM(T$5:T114)/1000</f>
        <v>2.2413886417272728</v>
      </c>
      <c r="X114" s="70">
        <f>SUM(U$5:U114)/1000</f>
        <v>2.3015446052727264</v>
      </c>
      <c r="AL114" s="57">
        <v>45309</v>
      </c>
      <c r="AM114" s="31">
        <f>Demand_Table!S113</f>
        <v>2.5999999999999996</v>
      </c>
      <c r="AN114" s="31">
        <f>Demand_Table!H113</f>
        <v>2.7</v>
      </c>
      <c r="AO114" s="57">
        <v>45309</v>
      </c>
      <c r="AP114" s="70">
        <f>SUM(AM$5:AM114)/1000</f>
        <v>0.26210000000000011</v>
      </c>
      <c r="AQ114" s="70">
        <f>SUM(AN$5:AN114)/1000</f>
        <v>0.221</v>
      </c>
    </row>
    <row r="115" spans="1:43" x14ac:dyDescent="0.25">
      <c r="A115" s="57">
        <v>45310</v>
      </c>
      <c r="B115" s="31">
        <f>Demand_Table!O114+Demand_Table!S114</f>
        <v>25.231044999999998</v>
      </c>
      <c r="C115" s="31">
        <f>Demand_Table!B114+Demand_Table!H114</f>
        <v>25.099301545454544</v>
      </c>
      <c r="D115" s="57">
        <v>45310</v>
      </c>
      <c r="E115" s="26">
        <f>SUM(B$5:B115)/1000</f>
        <v>2.5287196867272734</v>
      </c>
      <c r="F115" s="26">
        <f>SUM(C$5:C115)/1000</f>
        <v>2.5476439068181822</v>
      </c>
      <c r="S115" s="57">
        <v>45310</v>
      </c>
      <c r="T115" s="31">
        <f>Demand_Table!O114</f>
        <v>22.731044999999998</v>
      </c>
      <c r="U115" s="31">
        <f>Demand_Table!B114</f>
        <v>22.399301545454545</v>
      </c>
      <c r="V115" s="57">
        <v>45310</v>
      </c>
      <c r="W115" s="70">
        <f>SUM(T$5:T115)/1000</f>
        <v>2.2641196867272728</v>
      </c>
      <c r="X115" s="70">
        <f>SUM(U$5:U115)/1000</f>
        <v>2.3239439068181809</v>
      </c>
      <c r="AL115" s="57">
        <v>45310</v>
      </c>
      <c r="AM115" s="31">
        <f>Demand_Table!S114</f>
        <v>2.4999999999999991</v>
      </c>
      <c r="AN115" s="31">
        <f>Demand_Table!H114</f>
        <v>2.6999999999999993</v>
      </c>
      <c r="AO115" s="57">
        <v>45310</v>
      </c>
      <c r="AP115" s="70">
        <f>SUM(AM$5:AM115)/1000</f>
        <v>0.26460000000000011</v>
      </c>
      <c r="AQ115" s="70">
        <f>SUM(AN$5:AN115)/1000</f>
        <v>0.22369999999999998</v>
      </c>
    </row>
    <row r="116" spans="1:43" x14ac:dyDescent="0.25">
      <c r="A116" s="57">
        <v>45311</v>
      </c>
      <c r="B116" s="31">
        <f>Demand_Table!O115+Demand_Table!S115</f>
        <v>22.847772181818183</v>
      </c>
      <c r="C116" s="31">
        <f>Demand_Table!B115+Demand_Table!H115</f>
        <v>29.954346909090908</v>
      </c>
      <c r="D116" s="57">
        <v>45311</v>
      </c>
      <c r="E116" s="26">
        <f>SUM(B$5:B116)/1000</f>
        <v>2.5515674589090915</v>
      </c>
      <c r="F116" s="26">
        <f>SUM(C$5:C116)/1000</f>
        <v>2.577598253727273</v>
      </c>
      <c r="S116" s="57">
        <v>45311</v>
      </c>
      <c r="T116" s="31">
        <f>Demand_Table!O115</f>
        <v>20.347772181818183</v>
      </c>
      <c r="U116" s="31">
        <f>Demand_Table!B115</f>
        <v>27.154346909090908</v>
      </c>
      <c r="V116" s="57">
        <v>45311</v>
      </c>
      <c r="W116" s="70">
        <f>SUM(T$5:T116)/1000</f>
        <v>2.284467458909091</v>
      </c>
      <c r="X116" s="70">
        <f>SUM(U$5:U116)/1000</f>
        <v>2.3510982537272715</v>
      </c>
      <c r="AL116" s="57">
        <v>45311</v>
      </c>
      <c r="AM116" s="31">
        <f>Demand_Table!S115</f>
        <v>2.5</v>
      </c>
      <c r="AN116" s="31">
        <f>Demand_Table!H115</f>
        <v>2.8000000000000007</v>
      </c>
      <c r="AO116" s="57">
        <v>45311</v>
      </c>
      <c r="AP116" s="70">
        <f>SUM(AM$5:AM116)/1000</f>
        <v>0.26710000000000012</v>
      </c>
      <c r="AQ116" s="70">
        <f>SUM(AN$5:AN116)/1000</f>
        <v>0.22650000000000001</v>
      </c>
    </row>
    <row r="117" spans="1:43" x14ac:dyDescent="0.25">
      <c r="A117" s="57">
        <v>45312</v>
      </c>
      <c r="B117" s="31">
        <f>Demand_Table!O116+Demand_Table!S116</f>
        <v>21.437315090909088</v>
      </c>
      <c r="C117" s="31">
        <f>Demand_Table!B116+Demand_Table!H116</f>
        <v>29.084056363636364</v>
      </c>
      <c r="D117" s="57">
        <v>45312</v>
      </c>
      <c r="E117" s="26">
        <f>SUM(B$5:B117)/1000</f>
        <v>2.5730047740000006</v>
      </c>
      <c r="F117" s="26">
        <f>SUM(C$5:C117)/1000</f>
        <v>2.6066823100909096</v>
      </c>
      <c r="S117" s="57">
        <v>45312</v>
      </c>
      <c r="T117" s="31">
        <f>Demand_Table!O116</f>
        <v>18.937315090909088</v>
      </c>
      <c r="U117" s="31">
        <f>Demand_Table!B116</f>
        <v>26.384056363636365</v>
      </c>
      <c r="V117" s="57">
        <v>45312</v>
      </c>
      <c r="W117" s="70">
        <f>SUM(T$5:T117)/1000</f>
        <v>2.3034047740000001</v>
      </c>
      <c r="X117" s="70">
        <f>SUM(U$5:U117)/1000</f>
        <v>2.3774823100909082</v>
      </c>
      <c r="AL117" s="57">
        <v>45312</v>
      </c>
      <c r="AM117" s="31">
        <f>Demand_Table!S116</f>
        <v>2.5</v>
      </c>
      <c r="AN117" s="31">
        <f>Demand_Table!H116</f>
        <v>2.6999999999999993</v>
      </c>
      <c r="AO117" s="57">
        <v>45312</v>
      </c>
      <c r="AP117" s="70">
        <f>SUM(AM$5:AM117)/1000</f>
        <v>0.26960000000000012</v>
      </c>
      <c r="AQ117" s="70">
        <f>SUM(AN$5:AN117)/1000</f>
        <v>0.22919999999999999</v>
      </c>
    </row>
    <row r="118" spans="1:43" x14ac:dyDescent="0.25">
      <c r="A118" s="57">
        <v>45313</v>
      </c>
      <c r="B118" s="31">
        <f>Demand_Table!O117+Demand_Table!S117</f>
        <v>22.397064363636368</v>
      </c>
      <c r="C118" s="31">
        <f>Demand_Table!B117+Demand_Table!H117</f>
        <v>27.026592181818184</v>
      </c>
      <c r="D118" s="57">
        <v>45313</v>
      </c>
      <c r="E118" s="26">
        <f>SUM(B$5:B118)/1000</f>
        <v>2.5954018383636366</v>
      </c>
      <c r="F118" s="26">
        <f>SUM(C$5:C118)/1000</f>
        <v>2.6337089022727276</v>
      </c>
      <c r="S118" s="57">
        <v>45313</v>
      </c>
      <c r="T118" s="31">
        <f>Demand_Table!O117</f>
        <v>19.797064363636366</v>
      </c>
      <c r="U118" s="31">
        <f>Demand_Table!B117</f>
        <v>24.326592181818185</v>
      </c>
      <c r="V118" s="57">
        <v>45313</v>
      </c>
      <c r="W118" s="70">
        <f>SUM(T$5:T118)/1000</f>
        <v>2.3232018383636364</v>
      </c>
      <c r="X118" s="70">
        <f>SUM(U$5:U118)/1000</f>
        <v>2.4018089022727263</v>
      </c>
      <c r="AL118" s="57">
        <v>45313</v>
      </c>
      <c r="AM118" s="31">
        <f>Demand_Table!S117</f>
        <v>2.5999999999999996</v>
      </c>
      <c r="AN118" s="31">
        <f>Demand_Table!H117</f>
        <v>2.7</v>
      </c>
      <c r="AO118" s="57">
        <v>45313</v>
      </c>
      <c r="AP118" s="70">
        <f>SUM(AM$5:AM118)/1000</f>
        <v>0.27220000000000016</v>
      </c>
      <c r="AQ118" s="70">
        <f>SUM(AN$5:AN118)/1000</f>
        <v>0.23189999999999997</v>
      </c>
    </row>
    <row r="119" spans="1:43" x14ac:dyDescent="0.25">
      <c r="A119" s="57">
        <v>45314</v>
      </c>
      <c r="B119" s="31">
        <f>Demand_Table!O118+Demand_Table!S118</f>
        <v>23.104211272727273</v>
      </c>
      <c r="C119" s="31">
        <f>Demand_Table!B118+Demand_Table!H118</f>
        <v>24.187479272727273</v>
      </c>
      <c r="D119" s="57">
        <v>45314</v>
      </c>
      <c r="E119" s="26">
        <f>SUM(B$5:B119)/1000</f>
        <v>2.6185060496363639</v>
      </c>
      <c r="F119" s="26">
        <f>SUM(C$5:C119)/1000</f>
        <v>2.6578963815454548</v>
      </c>
      <c r="S119" s="57">
        <v>45314</v>
      </c>
      <c r="T119" s="31">
        <f>Demand_Table!O118</f>
        <v>20.904211272727274</v>
      </c>
      <c r="U119" s="31">
        <f>Demand_Table!B118</f>
        <v>21.687479272727273</v>
      </c>
      <c r="V119" s="57">
        <v>45314</v>
      </c>
      <c r="W119" s="70">
        <f>SUM(T$5:T119)/1000</f>
        <v>2.3441060496363639</v>
      </c>
      <c r="X119" s="70">
        <f>SUM(U$5:U119)/1000</f>
        <v>2.4234963815454535</v>
      </c>
      <c r="AL119" s="57">
        <v>45314</v>
      </c>
      <c r="AM119" s="31">
        <f>Demand_Table!S118</f>
        <v>2.1999999999999993</v>
      </c>
      <c r="AN119" s="31">
        <f>Demand_Table!H118</f>
        <v>2.4999999999999996</v>
      </c>
      <c r="AO119" s="57">
        <v>45314</v>
      </c>
      <c r="AP119" s="70">
        <f>SUM(AM$5:AM119)/1000</f>
        <v>0.27440000000000014</v>
      </c>
      <c r="AQ119" s="70">
        <f>SUM(AN$5:AN119)/1000</f>
        <v>0.23439999999999997</v>
      </c>
    </row>
    <row r="120" spans="1:43" x14ac:dyDescent="0.25">
      <c r="A120" s="57">
        <v>45315</v>
      </c>
      <c r="B120" s="31">
        <f>Demand_Table!O119+Demand_Table!S119</f>
        <v>22.887064272727272</v>
      </c>
      <c r="C120" s="31">
        <f>Demand_Table!B119+Demand_Table!H119</f>
        <v>22.885178818181817</v>
      </c>
      <c r="D120" s="57">
        <v>45315</v>
      </c>
      <c r="E120" s="26">
        <f>SUM(B$5:B120)/1000</f>
        <v>2.6413931139090914</v>
      </c>
      <c r="F120" s="26">
        <f>SUM(C$5:C120)/1000</f>
        <v>2.6807815603636369</v>
      </c>
      <c r="S120" s="57">
        <v>45315</v>
      </c>
      <c r="T120" s="31">
        <f>Demand_Table!O119</f>
        <v>20.387064272727272</v>
      </c>
      <c r="U120" s="31">
        <f>Demand_Table!B119</f>
        <v>20.385178818181817</v>
      </c>
      <c r="V120" s="57">
        <v>45315</v>
      </c>
      <c r="W120" s="70">
        <f>SUM(T$5:T120)/1000</f>
        <v>2.3644931139090914</v>
      </c>
      <c r="X120" s="70">
        <f>SUM(U$5:U120)/1000</f>
        <v>2.4438815603636352</v>
      </c>
      <c r="AL120" s="57">
        <v>45315</v>
      </c>
      <c r="AM120" s="31">
        <f>Demand_Table!S119</f>
        <v>2.5</v>
      </c>
      <c r="AN120" s="31">
        <f>Demand_Table!H119</f>
        <v>2.5</v>
      </c>
      <c r="AO120" s="57">
        <v>45315</v>
      </c>
      <c r="AP120" s="70">
        <f>SUM(AM$5:AM120)/1000</f>
        <v>0.27690000000000015</v>
      </c>
      <c r="AQ120" s="70">
        <f>SUM(AN$5:AN120)/1000</f>
        <v>0.23689999999999997</v>
      </c>
    </row>
    <row r="121" spans="1:43" x14ac:dyDescent="0.25">
      <c r="A121" s="57">
        <v>45316</v>
      </c>
      <c r="B121" s="31">
        <f>Demand_Table!O120+Demand_Table!S120</f>
        <v>24.214003090909092</v>
      </c>
      <c r="C121" s="31">
        <f>Demand_Table!B120+Demand_Table!H120</f>
        <v>21.958870272727275</v>
      </c>
      <c r="D121" s="57">
        <v>45316</v>
      </c>
      <c r="E121" s="26">
        <f>SUM(B$5:B121)/1000</f>
        <v>2.6656071170000004</v>
      </c>
      <c r="F121" s="26">
        <f>SUM(C$5:C121)/1000</f>
        <v>2.7027404306363643</v>
      </c>
      <c r="S121" s="57">
        <v>45316</v>
      </c>
      <c r="T121" s="31">
        <f>Demand_Table!O120</f>
        <v>21.514003090909092</v>
      </c>
      <c r="U121" s="31">
        <f>Demand_Table!B120</f>
        <v>19.358870272727273</v>
      </c>
      <c r="V121" s="57">
        <v>45316</v>
      </c>
      <c r="W121" s="70">
        <f>SUM(T$5:T121)/1000</f>
        <v>2.3860071170000006</v>
      </c>
      <c r="X121" s="70">
        <f>SUM(U$5:U121)/1000</f>
        <v>2.4632404306363629</v>
      </c>
      <c r="AL121" s="57">
        <v>45316</v>
      </c>
      <c r="AM121" s="31">
        <f>Demand_Table!S120</f>
        <v>2.6999999999999993</v>
      </c>
      <c r="AN121" s="31">
        <f>Demand_Table!H120</f>
        <v>2.6</v>
      </c>
      <c r="AO121" s="57">
        <v>45316</v>
      </c>
      <c r="AP121" s="70">
        <f>SUM(AM$5:AM121)/1000</f>
        <v>0.27960000000000013</v>
      </c>
      <c r="AQ121" s="70">
        <f>SUM(AN$5:AN121)/1000</f>
        <v>0.23949999999999996</v>
      </c>
    </row>
    <row r="122" spans="1:43" x14ac:dyDescent="0.25">
      <c r="A122" s="57">
        <v>45317</v>
      </c>
      <c r="B122" s="31">
        <f>Demand_Table!O121+Demand_Table!S121</f>
        <v>24.327326363636359</v>
      </c>
      <c r="C122" s="31">
        <f>Demand_Table!B121+Demand_Table!H121</f>
        <v>20.708039818181817</v>
      </c>
      <c r="D122" s="57">
        <v>45317</v>
      </c>
      <c r="E122" s="26">
        <f>SUM(B$5:B122)/1000</f>
        <v>2.689934443363637</v>
      </c>
      <c r="F122" s="26">
        <f>SUM(C$5:C122)/1000</f>
        <v>2.7234484704545463</v>
      </c>
      <c r="S122" s="57">
        <v>45317</v>
      </c>
      <c r="T122" s="31">
        <f>Demand_Table!O121</f>
        <v>21.727326363636362</v>
      </c>
      <c r="U122" s="31">
        <f>Demand_Table!B121</f>
        <v>18.208039818181817</v>
      </c>
      <c r="V122" s="57">
        <v>45317</v>
      </c>
      <c r="W122" s="70">
        <f>SUM(T$5:T122)/1000</f>
        <v>2.4077344433636365</v>
      </c>
      <c r="X122" s="70">
        <f>SUM(U$5:U122)/1000</f>
        <v>2.481448470454545</v>
      </c>
      <c r="AL122" s="57">
        <v>45317</v>
      </c>
      <c r="AM122" s="31">
        <f>Demand_Table!S121</f>
        <v>2.5999999999999996</v>
      </c>
      <c r="AN122" s="31">
        <f>Demand_Table!H121</f>
        <v>2.5</v>
      </c>
      <c r="AO122" s="57">
        <v>45317</v>
      </c>
      <c r="AP122" s="70">
        <f>SUM(AM$5:AM122)/1000</f>
        <v>0.28220000000000017</v>
      </c>
      <c r="AQ122" s="70">
        <f>SUM(AN$5:AN122)/1000</f>
        <v>0.24199999999999997</v>
      </c>
    </row>
    <row r="123" spans="1:43" x14ac:dyDescent="0.25">
      <c r="A123" s="57">
        <v>45318</v>
      </c>
      <c r="B123" s="31">
        <f>Demand_Table!O122+Demand_Table!S122</f>
        <v>22.194597090909092</v>
      </c>
      <c r="C123" s="31">
        <f>Demand_Table!B122+Demand_Table!H122</f>
        <v>22.910641727272729</v>
      </c>
      <c r="D123" s="57">
        <v>45318</v>
      </c>
      <c r="E123" s="26">
        <f>SUM(B$5:B123)/1000</f>
        <v>2.7121290404545459</v>
      </c>
      <c r="F123" s="26">
        <f>SUM(C$5:C123)/1000</f>
        <v>2.7463591121818189</v>
      </c>
      <c r="S123" s="57">
        <v>45318</v>
      </c>
      <c r="T123" s="31">
        <f>Demand_Table!O122</f>
        <v>19.694597090909092</v>
      </c>
      <c r="U123" s="31">
        <f>Demand_Table!B122</f>
        <v>20.410641727272729</v>
      </c>
      <c r="V123" s="57">
        <v>45318</v>
      </c>
      <c r="W123" s="70">
        <f>SUM(T$5:T123)/1000</f>
        <v>2.427429040454546</v>
      </c>
      <c r="X123" s="70">
        <f>SUM(U$5:U123)/1000</f>
        <v>2.5018591121818177</v>
      </c>
      <c r="AL123" s="57">
        <v>45318</v>
      </c>
      <c r="AM123" s="31">
        <f>Demand_Table!S122</f>
        <v>2.5</v>
      </c>
      <c r="AN123" s="31">
        <f>Demand_Table!H122</f>
        <v>2.4999999999999996</v>
      </c>
      <c r="AO123" s="57">
        <v>45318</v>
      </c>
      <c r="AP123" s="70">
        <f>SUM(AM$5:AM123)/1000</f>
        <v>0.28470000000000018</v>
      </c>
      <c r="AQ123" s="70">
        <f>SUM(AN$5:AN123)/1000</f>
        <v>0.24449999999999997</v>
      </c>
    </row>
    <row r="124" spans="1:43" x14ac:dyDescent="0.25">
      <c r="A124" s="57">
        <v>45319</v>
      </c>
      <c r="B124" s="31">
        <f>Demand_Table!O123+Demand_Table!S123</f>
        <v>22.236043090909089</v>
      </c>
      <c r="C124" s="31">
        <f>Demand_Table!B123+Demand_Table!H123</f>
        <v>23.348127454545455</v>
      </c>
      <c r="D124" s="57">
        <v>45319</v>
      </c>
      <c r="E124" s="26">
        <f>SUM(B$5:B124)/1000</f>
        <v>2.7343650835454549</v>
      </c>
      <c r="F124" s="26">
        <f>SUM(C$5:C124)/1000</f>
        <v>2.7697072396363644</v>
      </c>
      <c r="S124" s="57">
        <v>45319</v>
      </c>
      <c r="T124" s="31">
        <f>Demand_Table!O123</f>
        <v>19.736043090909089</v>
      </c>
      <c r="U124" s="31">
        <f>Demand_Table!B123</f>
        <v>20.948127454545453</v>
      </c>
      <c r="V124" s="57">
        <v>45319</v>
      </c>
      <c r="W124" s="70">
        <f>SUM(T$5:T124)/1000</f>
        <v>2.4471650835454546</v>
      </c>
      <c r="X124" s="70">
        <f>SUM(U$5:U124)/1000</f>
        <v>2.522807239636363</v>
      </c>
      <c r="AL124" s="57">
        <v>45319</v>
      </c>
      <c r="AM124" s="31">
        <f>Demand_Table!S123</f>
        <v>2.4999999999999991</v>
      </c>
      <c r="AN124" s="31">
        <f>Demand_Table!H123</f>
        <v>2.4000000000000004</v>
      </c>
      <c r="AO124" s="57">
        <v>45319</v>
      </c>
      <c r="AP124" s="70">
        <f>SUM(AM$5:AM124)/1000</f>
        <v>0.28720000000000018</v>
      </c>
      <c r="AQ124" s="70">
        <f>SUM(AN$5:AN124)/1000</f>
        <v>0.24689999999999998</v>
      </c>
    </row>
    <row r="125" spans="1:43" x14ac:dyDescent="0.25">
      <c r="A125" s="57">
        <v>45320</v>
      </c>
      <c r="B125" s="31">
        <f>Demand_Table!O124+Demand_Table!S124</f>
        <v>22.673184545454546</v>
      </c>
      <c r="C125" s="31">
        <f>Demand_Table!B124+Demand_Table!H124</f>
        <v>24.522473454545455</v>
      </c>
      <c r="D125" s="57">
        <v>45320</v>
      </c>
      <c r="E125" s="26">
        <f>SUM(B$5:B125)/1000</f>
        <v>2.7570382680909096</v>
      </c>
      <c r="F125" s="26">
        <f>SUM(C$5:C125)/1000</f>
        <v>2.79422971309091</v>
      </c>
      <c r="S125" s="57">
        <v>45320</v>
      </c>
      <c r="T125" s="31">
        <f>Demand_Table!O124</f>
        <v>20.173184545454546</v>
      </c>
      <c r="U125" s="31">
        <f>Demand_Table!B124</f>
        <v>21.922473454545457</v>
      </c>
      <c r="V125" s="57">
        <v>45320</v>
      </c>
      <c r="W125" s="70">
        <f>SUM(T$5:T125)/1000</f>
        <v>2.4673382680909093</v>
      </c>
      <c r="X125" s="70">
        <f>SUM(U$5:U125)/1000</f>
        <v>2.5447297130909088</v>
      </c>
      <c r="AL125" s="57">
        <v>45320</v>
      </c>
      <c r="AM125" s="31">
        <f>Demand_Table!S124</f>
        <v>2.4999999999999996</v>
      </c>
      <c r="AN125" s="31">
        <f>Demand_Table!H124</f>
        <v>2.5999999999999996</v>
      </c>
      <c r="AO125" s="57">
        <v>45320</v>
      </c>
      <c r="AP125" s="70">
        <f>SUM(AM$5:AM125)/1000</f>
        <v>0.28970000000000018</v>
      </c>
      <c r="AQ125" s="70">
        <f>SUM(AN$5:AN125)/1000</f>
        <v>0.24949999999999997</v>
      </c>
    </row>
    <row r="126" spans="1:43" x14ac:dyDescent="0.25">
      <c r="A126" s="57">
        <v>45321</v>
      </c>
      <c r="B126" s="31">
        <f>Demand_Table!O125+Demand_Table!S125</f>
        <v>23.93629</v>
      </c>
      <c r="C126" s="31">
        <f>Demand_Table!B125+Demand_Table!H125</f>
        <v>27.999611818181819</v>
      </c>
      <c r="D126" s="57">
        <v>45321</v>
      </c>
      <c r="E126" s="26">
        <f>SUM(B$5:B126)/1000</f>
        <v>2.78097455809091</v>
      </c>
      <c r="F126" s="26">
        <f>SUM(C$5:C126)/1000</f>
        <v>2.8222293249090917</v>
      </c>
      <c r="S126" s="57">
        <v>45321</v>
      </c>
      <c r="T126" s="31">
        <f>Demand_Table!O125</f>
        <v>21.43629</v>
      </c>
      <c r="U126" s="31">
        <f>Demand_Table!B125</f>
        <v>25.399611818181818</v>
      </c>
      <c r="V126" s="57">
        <v>45321</v>
      </c>
      <c r="W126" s="70">
        <f>SUM(T$5:T126)/1000</f>
        <v>2.4887745580909093</v>
      </c>
      <c r="X126" s="70">
        <f>SUM(U$5:U126)/1000</f>
        <v>2.5701293249090904</v>
      </c>
      <c r="AL126" s="57">
        <v>45321</v>
      </c>
      <c r="AM126" s="31">
        <f>Demand_Table!S125</f>
        <v>2.4999999999999996</v>
      </c>
      <c r="AN126" s="31">
        <f>Demand_Table!H125</f>
        <v>2.5999999999999996</v>
      </c>
      <c r="AO126" s="57">
        <v>45321</v>
      </c>
      <c r="AP126" s="70">
        <f>SUM(AM$5:AM126)/1000</f>
        <v>0.29220000000000018</v>
      </c>
      <c r="AQ126" s="70">
        <f>SUM(AN$5:AN126)/1000</f>
        <v>0.25209999999999999</v>
      </c>
    </row>
    <row r="127" spans="1:43" x14ac:dyDescent="0.25">
      <c r="A127" s="57">
        <v>45322</v>
      </c>
      <c r="B127" s="31">
        <f>Demand_Table!O126+Demand_Table!S126</f>
        <v>23.68942209090909</v>
      </c>
      <c r="C127" s="31">
        <f>Demand_Table!B126+Demand_Table!H126</f>
        <v>24.935902454545456</v>
      </c>
      <c r="D127" s="57">
        <v>45322</v>
      </c>
      <c r="E127" s="26">
        <f>SUM(B$5:B127)/1000</f>
        <v>2.8046639801818185</v>
      </c>
      <c r="F127" s="26">
        <f>SUM(C$5:C127)/1000</f>
        <v>2.8471652273636372</v>
      </c>
      <c r="S127" s="57">
        <v>45322</v>
      </c>
      <c r="T127" s="31">
        <f>Demand_Table!O126</f>
        <v>21.289422090909092</v>
      </c>
      <c r="U127" s="31">
        <f>Demand_Table!B126</f>
        <v>22.335902454545455</v>
      </c>
      <c r="V127" s="57">
        <v>45322</v>
      </c>
      <c r="W127" s="70">
        <f>SUM(T$5:T127)/1000</f>
        <v>2.510063980181819</v>
      </c>
      <c r="X127" s="70">
        <f>SUM(U$5:U127)/1000</f>
        <v>2.5924652273636357</v>
      </c>
      <c r="AL127" s="57">
        <v>45322</v>
      </c>
      <c r="AM127" s="31">
        <f>Demand_Table!S126</f>
        <v>2.3999999999999995</v>
      </c>
      <c r="AN127" s="31">
        <f>Demand_Table!H126</f>
        <v>2.5999999999999996</v>
      </c>
      <c r="AO127" s="57">
        <v>45322</v>
      </c>
      <c r="AP127" s="70">
        <f>SUM(AM$5:AM127)/1000</f>
        <v>0.29460000000000014</v>
      </c>
      <c r="AQ127" s="70">
        <f>SUM(AN$5:AN127)/1000</f>
        <v>0.25469999999999998</v>
      </c>
    </row>
    <row r="128" spans="1:43" x14ac:dyDescent="0.25">
      <c r="A128" s="57">
        <v>45323</v>
      </c>
      <c r="B128" s="31">
        <f>Demand_Table!O127+Demand_Table!S127</f>
        <v>23.355537999999999</v>
      </c>
      <c r="C128" s="31">
        <f>Demand_Table!B127+Demand_Table!H127</f>
        <v>22.659512272727273</v>
      </c>
      <c r="D128" s="57">
        <v>45323</v>
      </c>
      <c r="E128" s="26">
        <f>SUM(B$5:B128)/1000</f>
        <v>2.8280195181818186</v>
      </c>
      <c r="F128" s="26">
        <f>SUM(C$5:C128)/1000</f>
        <v>2.8698247396363645</v>
      </c>
      <c r="S128" s="57">
        <v>45323</v>
      </c>
      <c r="T128" s="31">
        <f>Demand_Table!O127</f>
        <v>20.855537999999999</v>
      </c>
      <c r="U128" s="31">
        <f>Demand_Table!B127</f>
        <v>20.159512272727273</v>
      </c>
      <c r="V128" s="57">
        <v>45323</v>
      </c>
      <c r="W128" s="70">
        <f>SUM(T$5:T128)/1000</f>
        <v>2.5309195181818187</v>
      </c>
      <c r="X128" s="70">
        <f>SUM(U$5:U128)/1000</f>
        <v>2.6126247396363627</v>
      </c>
      <c r="AL128" s="57">
        <v>45323</v>
      </c>
      <c r="AM128" s="31">
        <f>Demand_Table!S127</f>
        <v>2.4999999999999991</v>
      </c>
      <c r="AN128" s="31">
        <f>Demand_Table!H127</f>
        <v>2.4999999999999996</v>
      </c>
      <c r="AO128" s="57">
        <v>45323</v>
      </c>
      <c r="AP128" s="70">
        <f>SUM(AM$5:AM128)/1000</f>
        <v>0.29710000000000014</v>
      </c>
      <c r="AQ128" s="70">
        <f>SUM(AN$5:AN128)/1000</f>
        <v>0.25719999999999993</v>
      </c>
    </row>
    <row r="129" spans="1:43" x14ac:dyDescent="0.25">
      <c r="A129" s="57">
        <v>45324</v>
      </c>
      <c r="B129" s="31">
        <f>Demand_Table!O128+Demand_Table!S128</f>
        <v>22.51205836363636</v>
      </c>
      <c r="C129" s="31">
        <f>Demand_Table!B128+Demand_Table!H128</f>
        <v>22.963345</v>
      </c>
      <c r="D129" s="57">
        <v>45324</v>
      </c>
      <c r="E129" s="26">
        <f>SUM(B$5:B129)/1000</f>
        <v>2.8505315765454546</v>
      </c>
      <c r="F129" s="26">
        <f>SUM(C$5:C129)/1000</f>
        <v>2.8927880846363645</v>
      </c>
      <c r="S129" s="57">
        <v>45324</v>
      </c>
      <c r="T129" s="31">
        <f>Demand_Table!O128</f>
        <v>19.912058363636362</v>
      </c>
      <c r="U129" s="31">
        <f>Demand_Table!B128</f>
        <v>20.563345000000002</v>
      </c>
      <c r="V129" s="57">
        <v>45324</v>
      </c>
      <c r="W129" s="70">
        <f>SUM(T$5:T129)/1000</f>
        <v>2.550831576545455</v>
      </c>
      <c r="X129" s="70">
        <f>SUM(U$5:U129)/1000</f>
        <v>2.6331880846363629</v>
      </c>
      <c r="AL129" s="57">
        <v>45324</v>
      </c>
      <c r="AM129" s="31">
        <f>Demand_Table!S128</f>
        <v>2.5999999999999992</v>
      </c>
      <c r="AN129" s="31">
        <f>Demand_Table!H128</f>
        <v>2.4</v>
      </c>
      <c r="AO129" s="57">
        <v>45324</v>
      </c>
      <c r="AP129" s="70">
        <f>SUM(AM$5:AM129)/1000</f>
        <v>0.29970000000000013</v>
      </c>
      <c r="AQ129" s="70">
        <f>SUM(AN$5:AN129)/1000</f>
        <v>0.25959999999999989</v>
      </c>
    </row>
    <row r="130" spans="1:43" x14ac:dyDescent="0.25">
      <c r="A130" s="57">
        <v>45325</v>
      </c>
      <c r="B130" s="31">
        <f>Demand_Table!O129+Demand_Table!S129</f>
        <v>20.927380090909093</v>
      </c>
      <c r="C130" s="31">
        <f>Demand_Table!B129+Demand_Table!H129</f>
        <v>24.099482363636366</v>
      </c>
      <c r="D130" s="57">
        <v>45325</v>
      </c>
      <c r="E130" s="26">
        <f>SUM(B$5:B130)/1000</f>
        <v>2.871458956636364</v>
      </c>
      <c r="F130" s="26">
        <f>SUM(C$5:C130)/1000</f>
        <v>2.9168875670000012</v>
      </c>
      <c r="S130" s="57">
        <v>45325</v>
      </c>
      <c r="T130" s="31">
        <f>Demand_Table!O129</f>
        <v>18.427380090909093</v>
      </c>
      <c r="U130" s="31">
        <f>Demand_Table!B129</f>
        <v>21.899482363636366</v>
      </c>
      <c r="V130" s="57">
        <v>45325</v>
      </c>
      <c r="W130" s="70">
        <f>SUM(T$5:T130)/1000</f>
        <v>2.5692589566363639</v>
      </c>
      <c r="X130" s="70">
        <f>SUM(U$5:U130)/1000</f>
        <v>2.6550875669999989</v>
      </c>
      <c r="AL130" s="57">
        <v>45325</v>
      </c>
      <c r="AM130" s="31">
        <f>Demand_Table!S129</f>
        <v>2.4999999999999996</v>
      </c>
      <c r="AN130" s="31">
        <f>Demand_Table!H129</f>
        <v>2.1999999999999997</v>
      </c>
      <c r="AO130" s="57">
        <v>45325</v>
      </c>
      <c r="AP130" s="70">
        <f>SUM(AM$5:AM130)/1000</f>
        <v>0.30220000000000014</v>
      </c>
      <c r="AQ130" s="70">
        <f>SUM(AN$5:AN130)/1000</f>
        <v>0.26179999999999992</v>
      </c>
    </row>
    <row r="131" spans="1:43" x14ac:dyDescent="0.25">
      <c r="A131" s="57">
        <v>45326</v>
      </c>
      <c r="B131" s="31">
        <f>Demand_Table!O130+Demand_Table!S130</f>
        <v>20.941570454545452</v>
      </c>
      <c r="C131" s="31">
        <f>Demand_Table!B130+Demand_Table!H130</f>
        <v>23.021757272727275</v>
      </c>
      <c r="D131" s="57">
        <v>45326</v>
      </c>
      <c r="E131" s="26">
        <f>SUM(B$5:B131)/1000</f>
        <v>2.8924005270909094</v>
      </c>
      <c r="F131" s="26">
        <f>SUM(C$5:C131)/1000</f>
        <v>2.9399093242727288</v>
      </c>
      <c r="S131" s="57">
        <v>45326</v>
      </c>
      <c r="T131" s="31">
        <f>Demand_Table!O130</f>
        <v>18.441570454545452</v>
      </c>
      <c r="U131" s="31">
        <f>Demand_Table!B130</f>
        <v>20.921757272727273</v>
      </c>
      <c r="V131" s="57">
        <v>45326</v>
      </c>
      <c r="W131" s="70">
        <f>SUM(T$5:T131)/1000</f>
        <v>2.5877005270909095</v>
      </c>
      <c r="X131" s="70">
        <f>SUM(U$5:U131)/1000</f>
        <v>2.6760093242727261</v>
      </c>
      <c r="AL131" s="57">
        <v>45326</v>
      </c>
      <c r="AM131" s="31">
        <f>Demand_Table!S130</f>
        <v>2.5</v>
      </c>
      <c r="AN131" s="31">
        <f>Demand_Table!H130</f>
        <v>2.1000000000000005</v>
      </c>
      <c r="AO131" s="57">
        <v>45326</v>
      </c>
      <c r="AP131" s="70">
        <f>SUM(AM$5:AM131)/1000</f>
        <v>0.30470000000000014</v>
      </c>
      <c r="AQ131" s="70">
        <f>SUM(AN$5:AN131)/1000</f>
        <v>0.26389999999999991</v>
      </c>
    </row>
    <row r="132" spans="1:43" x14ac:dyDescent="0.25">
      <c r="A132" s="57">
        <v>45327</v>
      </c>
      <c r="B132" s="31">
        <f>Demand_Table!O131+Demand_Table!S131</f>
        <v>22.148530181818181</v>
      </c>
      <c r="C132" s="31">
        <f>Demand_Table!B131+Demand_Table!H131</f>
        <v>27.571076727272725</v>
      </c>
      <c r="D132" s="57">
        <v>45327</v>
      </c>
      <c r="E132" s="26">
        <f>SUM(B$5:B132)/1000</f>
        <v>2.9145490572727275</v>
      </c>
      <c r="F132" s="26">
        <f>SUM(C$5:C132)/1000</f>
        <v>2.9674804010000013</v>
      </c>
      <c r="S132" s="57">
        <v>45327</v>
      </c>
      <c r="T132" s="31">
        <f>Demand_Table!O131</f>
        <v>19.54853018181818</v>
      </c>
      <c r="U132" s="31">
        <f>Demand_Table!B131</f>
        <v>25.271076727272725</v>
      </c>
      <c r="V132" s="57">
        <v>45327</v>
      </c>
      <c r="W132" s="70">
        <f>SUM(T$5:T132)/1000</f>
        <v>2.6072490572727274</v>
      </c>
      <c r="X132" s="70">
        <f>SUM(U$5:U132)/1000</f>
        <v>2.7012804009999991</v>
      </c>
      <c r="AL132" s="57">
        <v>45327</v>
      </c>
      <c r="AM132" s="31">
        <f>Demand_Table!S131</f>
        <v>2.6</v>
      </c>
      <c r="AN132" s="31">
        <f>Demand_Table!H131</f>
        <v>2.2999999999999998</v>
      </c>
      <c r="AO132" s="57">
        <v>45327</v>
      </c>
      <c r="AP132" s="70">
        <f>SUM(AM$5:AM132)/1000</f>
        <v>0.30730000000000018</v>
      </c>
      <c r="AQ132" s="70">
        <f>SUM(AN$5:AN132)/1000</f>
        <v>0.26619999999999994</v>
      </c>
    </row>
    <row r="133" spans="1:43" x14ac:dyDescent="0.25">
      <c r="A133" s="57">
        <v>45328</v>
      </c>
      <c r="B133" s="31">
        <f>Demand_Table!O132+Demand_Table!S132</f>
        <v>24.197520636363638</v>
      </c>
      <c r="C133" s="31">
        <f>Demand_Table!B132+Demand_Table!H132</f>
        <v>24.082479818181817</v>
      </c>
      <c r="D133" s="57">
        <v>45328</v>
      </c>
      <c r="E133" s="26">
        <f>SUM(B$5:B133)/1000</f>
        <v>2.9387465779090913</v>
      </c>
      <c r="F133" s="26">
        <f>SUM(C$5:C133)/1000</f>
        <v>2.9915628808181833</v>
      </c>
      <c r="S133" s="57">
        <v>45328</v>
      </c>
      <c r="T133" s="31">
        <f>Demand_Table!O132</f>
        <v>21.697520636363638</v>
      </c>
      <c r="U133" s="31">
        <f>Demand_Table!B132</f>
        <v>21.982479818181819</v>
      </c>
      <c r="V133" s="57">
        <v>45328</v>
      </c>
      <c r="W133" s="70">
        <f>SUM(T$5:T133)/1000</f>
        <v>2.6289465779090913</v>
      </c>
      <c r="X133" s="70">
        <f>SUM(U$5:U133)/1000</f>
        <v>2.7232628808181807</v>
      </c>
      <c r="AL133" s="57">
        <v>45328</v>
      </c>
      <c r="AM133" s="31">
        <f>Demand_Table!S132</f>
        <v>2.5</v>
      </c>
      <c r="AN133" s="31">
        <f>Demand_Table!H132</f>
        <v>2.0999999999999996</v>
      </c>
      <c r="AO133" s="57">
        <v>45328</v>
      </c>
      <c r="AP133" s="70">
        <f>SUM(AM$5:AM133)/1000</f>
        <v>0.30980000000000019</v>
      </c>
      <c r="AQ133" s="70">
        <f>SUM(AN$5:AN133)/1000</f>
        <v>0.26829999999999993</v>
      </c>
    </row>
    <row r="134" spans="1:43" x14ac:dyDescent="0.25">
      <c r="A134" s="57">
        <v>45329</v>
      </c>
      <c r="B134" s="31">
        <f>Demand_Table!O133+Demand_Table!S133</f>
        <v>27.154019090909092</v>
      </c>
      <c r="C134" s="31">
        <f>Demand_Table!B133+Demand_Table!H133</f>
        <v>22.515135090909091</v>
      </c>
      <c r="D134" s="57">
        <v>45329</v>
      </c>
      <c r="E134" s="26">
        <f>SUM(B$5:B134)/1000</f>
        <v>2.9659005970000001</v>
      </c>
      <c r="F134" s="26">
        <f>SUM(C$5:C134)/1000</f>
        <v>3.0140780159090923</v>
      </c>
      <c r="S134" s="57">
        <v>45329</v>
      </c>
      <c r="T134" s="31">
        <f>Demand_Table!O133</f>
        <v>24.454019090909092</v>
      </c>
      <c r="U134" s="31">
        <f>Demand_Table!B133</f>
        <v>20.21513509090909</v>
      </c>
      <c r="V134" s="57">
        <v>45329</v>
      </c>
      <c r="W134" s="70">
        <f>SUM(T$5:T134)/1000</f>
        <v>2.6534005970000001</v>
      </c>
      <c r="X134" s="70">
        <f>SUM(U$5:U134)/1000</f>
        <v>2.7434780159090897</v>
      </c>
      <c r="AL134" s="57">
        <v>45329</v>
      </c>
      <c r="AM134" s="31">
        <f>Demand_Table!S133</f>
        <v>2.6999999999999993</v>
      </c>
      <c r="AN134" s="31">
        <f>Demand_Table!H133</f>
        <v>2.3000000000000003</v>
      </c>
      <c r="AO134" s="57">
        <v>45329</v>
      </c>
      <c r="AP134" s="70">
        <f>SUM(AM$5:AM134)/1000</f>
        <v>0.31250000000000017</v>
      </c>
      <c r="AQ134" s="70">
        <f>SUM(AN$5:AN134)/1000</f>
        <v>0.27059999999999995</v>
      </c>
    </row>
    <row r="135" spans="1:43" x14ac:dyDescent="0.25">
      <c r="A135" s="57">
        <v>45330</v>
      </c>
      <c r="B135" s="31">
        <f>Demand_Table!O134+Demand_Table!S134</f>
        <v>24.534882454545453</v>
      </c>
      <c r="C135" s="31">
        <f>Demand_Table!B134+Demand_Table!H134</f>
        <v>21.940355636363634</v>
      </c>
      <c r="D135" s="57">
        <v>45330</v>
      </c>
      <c r="E135" s="26">
        <f>SUM(B$5:B135)/1000</f>
        <v>2.9904354794545456</v>
      </c>
      <c r="F135" s="26">
        <f>SUM(C$5:C135)/1000</f>
        <v>3.0360183715454561</v>
      </c>
      <c r="S135" s="57">
        <v>45330</v>
      </c>
      <c r="T135" s="31">
        <f>Demand_Table!O134</f>
        <v>21.934882454545455</v>
      </c>
      <c r="U135" s="31">
        <f>Demand_Table!B134</f>
        <v>19.840355636363636</v>
      </c>
      <c r="V135" s="57">
        <v>45330</v>
      </c>
      <c r="W135" s="70">
        <f>SUM(T$5:T135)/1000</f>
        <v>2.6753354794545459</v>
      </c>
      <c r="X135" s="70">
        <f>SUM(U$5:U135)/1000</f>
        <v>2.7633183715454535</v>
      </c>
      <c r="AL135" s="57">
        <v>45330</v>
      </c>
      <c r="AM135" s="31">
        <f>Demand_Table!S134</f>
        <v>2.5999999999999996</v>
      </c>
      <c r="AN135" s="31">
        <f>Demand_Table!H134</f>
        <v>2.0999999999999996</v>
      </c>
      <c r="AO135" s="57">
        <v>45330</v>
      </c>
      <c r="AP135" s="70">
        <f>SUM(AM$5:AM135)/1000</f>
        <v>0.31510000000000021</v>
      </c>
      <c r="AQ135" s="70">
        <f>SUM(AN$5:AN135)/1000</f>
        <v>0.2727</v>
      </c>
    </row>
    <row r="136" spans="1:43" x14ac:dyDescent="0.25">
      <c r="A136" s="57">
        <v>45331</v>
      </c>
      <c r="B136" s="31">
        <f>Demand_Table!O135+Demand_Table!S135</f>
        <v>24.500512000000001</v>
      </c>
      <c r="C136" s="31">
        <f>Demand_Table!B135+Demand_Table!H135</f>
        <v>22.303317636363637</v>
      </c>
      <c r="D136" s="57">
        <v>45331</v>
      </c>
      <c r="E136" s="26">
        <f>SUM(B$5:B136)/1000</f>
        <v>3.0149359914545459</v>
      </c>
      <c r="F136" s="26">
        <f>SUM(C$5:C136)/1000</f>
        <v>3.0583216891818199</v>
      </c>
      <c r="S136" s="57">
        <v>45331</v>
      </c>
      <c r="T136" s="31">
        <f>Demand_Table!O135</f>
        <v>21.700512</v>
      </c>
      <c r="U136" s="31">
        <f>Demand_Table!B135</f>
        <v>20.203317636363636</v>
      </c>
      <c r="V136" s="57">
        <v>45331</v>
      </c>
      <c r="W136" s="70">
        <f>SUM(T$5:T136)/1000</f>
        <v>2.6970359914545456</v>
      </c>
      <c r="X136" s="70">
        <f>SUM(U$5:U136)/1000</f>
        <v>2.7835216891818173</v>
      </c>
      <c r="AL136" s="57">
        <v>45331</v>
      </c>
      <c r="AM136" s="31">
        <f>Demand_Table!S135</f>
        <v>2.8</v>
      </c>
      <c r="AN136" s="31">
        <f>Demand_Table!H135</f>
        <v>2.0999999999999996</v>
      </c>
      <c r="AO136" s="57">
        <v>45331</v>
      </c>
      <c r="AP136" s="70">
        <f>SUM(AM$5:AM136)/1000</f>
        <v>0.31790000000000018</v>
      </c>
      <c r="AQ136" s="70">
        <f>SUM(AN$5:AN136)/1000</f>
        <v>0.27479999999999999</v>
      </c>
    </row>
    <row r="137" spans="1:43" x14ac:dyDescent="0.25">
      <c r="A137" s="57">
        <v>45332</v>
      </c>
      <c r="B137" s="31">
        <f>Demand_Table!O136+Demand_Table!S136</f>
        <v>23.440529545454549</v>
      </c>
      <c r="C137" s="31">
        <f>Demand_Table!B136+Demand_Table!H136</f>
        <v>23.444299636363638</v>
      </c>
      <c r="D137" s="57">
        <v>45332</v>
      </c>
      <c r="E137" s="26">
        <f>SUM(B$5:B137)/1000</f>
        <v>3.038376521</v>
      </c>
      <c r="F137" s="26">
        <f>SUM(C$5:C137)/1000</f>
        <v>3.0817659888181832</v>
      </c>
      <c r="S137" s="57">
        <v>45332</v>
      </c>
      <c r="T137" s="31">
        <f>Demand_Table!O136</f>
        <v>20.640529545454548</v>
      </c>
      <c r="U137" s="31">
        <f>Demand_Table!B136</f>
        <v>21.444299636363638</v>
      </c>
      <c r="V137" s="57">
        <v>45332</v>
      </c>
      <c r="W137" s="70">
        <f>SUM(T$5:T137)/1000</f>
        <v>2.7176765210000005</v>
      </c>
      <c r="X137" s="70">
        <f>SUM(U$5:U137)/1000</f>
        <v>2.8049659888181808</v>
      </c>
      <c r="AL137" s="57">
        <v>45332</v>
      </c>
      <c r="AM137" s="31">
        <f>Demand_Table!S136</f>
        <v>2.7999999999999994</v>
      </c>
      <c r="AN137" s="31">
        <f>Demand_Table!H136</f>
        <v>2</v>
      </c>
      <c r="AO137" s="57">
        <v>45332</v>
      </c>
      <c r="AP137" s="70">
        <f>SUM(AM$5:AM137)/1000</f>
        <v>0.32070000000000021</v>
      </c>
      <c r="AQ137" s="70">
        <f>SUM(AN$5:AN137)/1000</f>
        <v>0.27679999999999999</v>
      </c>
    </row>
    <row r="138" spans="1:43" x14ac:dyDescent="0.25">
      <c r="A138" s="57">
        <v>45333</v>
      </c>
      <c r="B138" s="31">
        <f>Demand_Table!O137+Demand_Table!S137</f>
        <v>22.916201999999998</v>
      </c>
      <c r="C138" s="31">
        <f>Demand_Table!B137+Demand_Table!H137</f>
        <v>26.770719999999997</v>
      </c>
      <c r="D138" s="57">
        <v>45333</v>
      </c>
      <c r="E138" s="26">
        <f>SUM(B$5:B138)/1000</f>
        <v>3.0612927230000002</v>
      </c>
      <c r="F138" s="26">
        <f>SUM(C$5:C138)/1000</f>
        <v>3.1085367088181832</v>
      </c>
      <c r="S138" s="57">
        <v>45333</v>
      </c>
      <c r="T138" s="31">
        <f>Demand_Table!O137</f>
        <v>20.216201999999999</v>
      </c>
      <c r="U138" s="31">
        <f>Demand_Table!B137</f>
        <v>24.870719999999999</v>
      </c>
      <c r="V138" s="57">
        <v>45333</v>
      </c>
      <c r="W138" s="70">
        <f>SUM(T$5:T138)/1000</f>
        <v>2.7378927230000003</v>
      </c>
      <c r="X138" s="70">
        <f>SUM(U$5:U138)/1000</f>
        <v>2.8298367088181808</v>
      </c>
      <c r="AL138" s="57">
        <v>45333</v>
      </c>
      <c r="AM138" s="31">
        <f>Demand_Table!S137</f>
        <v>2.6999999999999997</v>
      </c>
      <c r="AN138" s="31">
        <f>Demand_Table!H137</f>
        <v>1.9</v>
      </c>
      <c r="AO138" s="57">
        <v>45333</v>
      </c>
      <c r="AP138" s="70">
        <f>SUM(AM$5:AM138)/1000</f>
        <v>0.32340000000000019</v>
      </c>
      <c r="AQ138" s="70">
        <f>SUM(AN$5:AN138)/1000</f>
        <v>0.2787</v>
      </c>
    </row>
    <row r="139" spans="1:43" x14ac:dyDescent="0.25">
      <c r="A139" s="57">
        <v>45334</v>
      </c>
      <c r="B139" s="31">
        <f>Demand_Table!O138+Demand_Table!S138</f>
        <v>24.06878318181818</v>
      </c>
      <c r="C139" s="31">
        <f>Demand_Table!B138+Demand_Table!H138</f>
        <v>24.725088</v>
      </c>
      <c r="D139" s="57">
        <v>45334</v>
      </c>
      <c r="E139" s="26">
        <f>SUM(B$5:B139)/1000</f>
        <v>3.085361506181818</v>
      </c>
      <c r="F139" s="26">
        <f>SUM(C$5:C139)/1000</f>
        <v>3.1332617968181835</v>
      </c>
      <c r="S139" s="57">
        <v>45334</v>
      </c>
      <c r="T139" s="31">
        <f>Demand_Table!O138</f>
        <v>21.56878318181818</v>
      </c>
      <c r="U139" s="31">
        <f>Demand_Table!B138</f>
        <v>22.725088</v>
      </c>
      <c r="V139" s="57">
        <v>45334</v>
      </c>
      <c r="W139" s="70">
        <f>SUM(T$5:T139)/1000</f>
        <v>2.7594615061818186</v>
      </c>
      <c r="X139" s="70">
        <f>SUM(U$5:U139)/1000</f>
        <v>2.8525617968181809</v>
      </c>
      <c r="AL139" s="57">
        <v>45334</v>
      </c>
      <c r="AM139" s="31">
        <f>Demand_Table!S138</f>
        <v>2.4999999999999996</v>
      </c>
      <c r="AN139" s="31">
        <f>Demand_Table!H138</f>
        <v>2</v>
      </c>
      <c r="AO139" s="57">
        <v>45334</v>
      </c>
      <c r="AP139" s="70">
        <f>SUM(AM$5:AM139)/1000</f>
        <v>0.32590000000000019</v>
      </c>
      <c r="AQ139" s="70">
        <f>SUM(AN$5:AN139)/1000</f>
        <v>0.28070000000000001</v>
      </c>
    </row>
    <row r="140" spans="1:43" x14ac:dyDescent="0.25">
      <c r="A140" s="57">
        <v>45335</v>
      </c>
      <c r="B140" s="31">
        <f>Demand_Table!O139+Demand_Table!S139</f>
        <v>23.652269727272728</v>
      </c>
      <c r="C140" s="31">
        <f>Demand_Table!B139+Demand_Table!H139</f>
        <v>24.773680181818179</v>
      </c>
      <c r="D140" s="57">
        <v>45335</v>
      </c>
      <c r="E140" s="26">
        <f>SUM(B$5:B140)/1000</f>
        <v>3.1090137759090908</v>
      </c>
      <c r="F140" s="26">
        <f>SUM(C$5:C140)/1000</f>
        <v>3.1580354770000016</v>
      </c>
      <c r="S140" s="57">
        <v>45335</v>
      </c>
      <c r="T140" s="31">
        <f>Demand_Table!O139</f>
        <v>21.152269727272728</v>
      </c>
      <c r="U140" s="31">
        <f>Demand_Table!B139</f>
        <v>22.87368018181818</v>
      </c>
      <c r="V140" s="57">
        <v>45335</v>
      </c>
      <c r="W140" s="70">
        <f>SUM(T$5:T140)/1000</f>
        <v>2.780613775909091</v>
      </c>
      <c r="X140" s="70">
        <f>SUM(U$5:U140)/1000</f>
        <v>2.875435476999999</v>
      </c>
      <c r="AL140" s="57">
        <v>45335</v>
      </c>
      <c r="AM140" s="31">
        <f>Demand_Table!S139</f>
        <v>2.5000000000000004</v>
      </c>
      <c r="AN140" s="31">
        <f>Demand_Table!H139</f>
        <v>1.8999999999999995</v>
      </c>
      <c r="AO140" s="57">
        <v>45335</v>
      </c>
      <c r="AP140" s="70">
        <f>SUM(AM$5:AM140)/1000</f>
        <v>0.32840000000000019</v>
      </c>
      <c r="AQ140" s="70">
        <f>SUM(AN$5:AN140)/1000</f>
        <v>0.28259999999999996</v>
      </c>
    </row>
    <row r="141" spans="1:43" x14ac:dyDescent="0.25">
      <c r="A141" s="57">
        <v>45336</v>
      </c>
      <c r="B141" s="31">
        <f>Demand_Table!O140+Demand_Table!S140</f>
        <v>24.656915181818182</v>
      </c>
      <c r="C141" s="31">
        <f>Demand_Table!B140+Demand_Table!H140</f>
        <v>24.283369818181818</v>
      </c>
      <c r="D141" s="57">
        <v>45336</v>
      </c>
      <c r="E141" s="26">
        <f>SUM(B$5:B141)/1000</f>
        <v>3.1336706910909089</v>
      </c>
      <c r="F141" s="26">
        <f>SUM(C$5:C141)/1000</f>
        <v>3.1823188468181836</v>
      </c>
      <c r="S141" s="57">
        <v>45336</v>
      </c>
      <c r="T141" s="31">
        <f>Demand_Table!O140</f>
        <v>22.156915181818182</v>
      </c>
      <c r="U141" s="31">
        <f>Demand_Table!B140</f>
        <v>22.483369818181817</v>
      </c>
      <c r="V141" s="57">
        <v>45336</v>
      </c>
      <c r="W141" s="70">
        <f>SUM(T$5:T141)/1000</f>
        <v>2.8027706910909091</v>
      </c>
      <c r="X141" s="70">
        <f>SUM(U$5:U141)/1000</f>
        <v>2.8979188468181811</v>
      </c>
      <c r="AL141" s="57">
        <v>45336</v>
      </c>
      <c r="AM141" s="31">
        <f>Demand_Table!S140</f>
        <v>2.5</v>
      </c>
      <c r="AN141" s="31">
        <f>Demand_Table!H140</f>
        <v>1.7999999999999998</v>
      </c>
      <c r="AO141" s="57">
        <v>45336</v>
      </c>
      <c r="AP141" s="70">
        <f>SUM(AM$5:AM141)/1000</f>
        <v>0.33090000000000019</v>
      </c>
      <c r="AQ141" s="70">
        <f>SUM(AN$5:AN141)/1000</f>
        <v>0.28439999999999999</v>
      </c>
    </row>
    <row r="142" spans="1:43" x14ac:dyDescent="0.25">
      <c r="A142" s="57">
        <v>45337</v>
      </c>
      <c r="B142" s="31">
        <f>Demand_Table!O141+Demand_Table!S141</f>
        <v>24.195751999999999</v>
      </c>
      <c r="C142" s="31">
        <f>Demand_Table!B141+Demand_Table!H141</f>
        <v>21.681854727272725</v>
      </c>
      <c r="D142" s="57">
        <v>45337</v>
      </c>
      <c r="E142" s="26">
        <f>SUM(B$5:B142)/1000</f>
        <v>3.1578664430909087</v>
      </c>
      <c r="F142" s="26">
        <f>SUM(C$5:C142)/1000</f>
        <v>3.2040007015454561</v>
      </c>
      <c r="S142" s="57">
        <v>45337</v>
      </c>
      <c r="T142" s="31">
        <f>Demand_Table!O141</f>
        <v>21.295752</v>
      </c>
      <c r="U142" s="31">
        <f>Demand_Table!B141</f>
        <v>20.481854727272726</v>
      </c>
      <c r="V142" s="57">
        <v>45337</v>
      </c>
      <c r="W142" s="70">
        <f>SUM(T$5:T142)/1000</f>
        <v>2.824066443090909</v>
      </c>
      <c r="X142" s="70">
        <f>SUM(U$5:U142)/1000</f>
        <v>2.9184007015454534</v>
      </c>
      <c r="AL142" s="57">
        <v>45337</v>
      </c>
      <c r="AM142" s="31">
        <f>Demand_Table!S141</f>
        <v>2.9</v>
      </c>
      <c r="AN142" s="31">
        <f>Demand_Table!H141</f>
        <v>1.1999999999999997</v>
      </c>
      <c r="AO142" s="57">
        <v>45337</v>
      </c>
      <c r="AP142" s="70">
        <f>SUM(AM$5:AM142)/1000</f>
        <v>0.33380000000000021</v>
      </c>
      <c r="AQ142" s="70">
        <f>SUM(AN$5:AN142)/1000</f>
        <v>0.28559999999999997</v>
      </c>
    </row>
    <row r="143" spans="1:43" x14ac:dyDescent="0.25">
      <c r="A143" s="57">
        <v>45338</v>
      </c>
      <c r="B143" s="31">
        <f>Demand_Table!O142+Demand_Table!S142</f>
        <v>24.970744818181821</v>
      </c>
      <c r="C143" s="31">
        <f>Demand_Table!B142+Demand_Table!H142</f>
        <v>21.398767454545453</v>
      </c>
      <c r="D143" s="57">
        <v>45338</v>
      </c>
      <c r="E143" s="26">
        <f>SUM(B$5:B143)/1000</f>
        <v>3.1828371879090906</v>
      </c>
      <c r="F143" s="26">
        <f>SUM(C$5:C143)/1000</f>
        <v>3.2253994690000019</v>
      </c>
      <c r="S143" s="57">
        <v>45338</v>
      </c>
      <c r="T143" s="31">
        <f>Demand_Table!O142</f>
        <v>21.870744818181819</v>
      </c>
      <c r="U143" s="31">
        <f>Demand_Table!B142</f>
        <v>20.198767454545454</v>
      </c>
      <c r="V143" s="57">
        <v>45338</v>
      </c>
      <c r="W143" s="70">
        <f>SUM(T$5:T143)/1000</f>
        <v>2.8459371879090907</v>
      </c>
      <c r="X143" s="70">
        <f>SUM(U$5:U143)/1000</f>
        <v>2.9385994689999988</v>
      </c>
      <c r="AL143" s="57">
        <v>45338</v>
      </c>
      <c r="AM143" s="31">
        <f>Demand_Table!S142</f>
        <v>3.1</v>
      </c>
      <c r="AN143" s="31">
        <f>Demand_Table!H142</f>
        <v>1.1999999999999997</v>
      </c>
      <c r="AO143" s="57">
        <v>45338</v>
      </c>
      <c r="AP143" s="70">
        <f>SUM(AM$5:AM143)/1000</f>
        <v>0.3369000000000002</v>
      </c>
      <c r="AQ143" s="70">
        <f>SUM(AN$5:AN143)/1000</f>
        <v>0.28679999999999994</v>
      </c>
    </row>
    <row r="144" spans="1:43" x14ac:dyDescent="0.25">
      <c r="A144" s="57">
        <v>45339</v>
      </c>
      <c r="B144" s="31">
        <f>Demand_Table!O143+Demand_Table!S143</f>
        <v>23.767843636363637</v>
      </c>
      <c r="C144" s="31">
        <f>Demand_Table!B143+Demand_Table!H143</f>
        <v>26.475876545454543</v>
      </c>
      <c r="D144" s="57">
        <v>45339</v>
      </c>
      <c r="E144" s="26">
        <f>SUM(B$5:B144)/1000</f>
        <v>3.206605031545454</v>
      </c>
      <c r="F144" s="26">
        <f>SUM(C$5:C144)/1000</f>
        <v>3.2518753455454563</v>
      </c>
      <c r="S144" s="57">
        <v>45339</v>
      </c>
      <c r="T144" s="31">
        <f>Demand_Table!O143</f>
        <v>20.467843636363636</v>
      </c>
      <c r="U144" s="31">
        <f>Demand_Table!B143</f>
        <v>25.275876545454544</v>
      </c>
      <c r="V144" s="57">
        <v>45339</v>
      </c>
      <c r="W144" s="70">
        <f>SUM(T$5:T144)/1000</f>
        <v>2.8664050315454546</v>
      </c>
      <c r="X144" s="70">
        <f>SUM(U$5:U144)/1000</f>
        <v>2.9638753455454534</v>
      </c>
      <c r="AL144" s="57">
        <v>45339</v>
      </c>
      <c r="AM144" s="31">
        <f>Demand_Table!S143</f>
        <v>3.3</v>
      </c>
      <c r="AN144" s="31">
        <f>Demand_Table!H143</f>
        <v>1.1999999999999997</v>
      </c>
      <c r="AO144" s="57">
        <v>45339</v>
      </c>
      <c r="AP144" s="70">
        <f>SUM(AM$5:AM144)/1000</f>
        <v>0.34020000000000022</v>
      </c>
      <c r="AQ144" s="70">
        <f>SUM(AN$5:AN144)/1000</f>
        <v>0.28799999999999992</v>
      </c>
    </row>
    <row r="145" spans="1:43" x14ac:dyDescent="0.25">
      <c r="A145" s="57">
        <v>45340</v>
      </c>
      <c r="B145" s="31">
        <f>Demand_Table!O144+Demand_Table!S144</f>
        <v>22.264008999999998</v>
      </c>
      <c r="C145" s="31">
        <f>Demand_Table!B144+Demand_Table!H144</f>
        <v>23.118841</v>
      </c>
      <c r="D145" s="57">
        <v>45340</v>
      </c>
      <c r="E145" s="26">
        <f>SUM(B$5:B145)/1000</f>
        <v>3.2288690405454541</v>
      </c>
      <c r="F145" s="26">
        <f>SUM(C$5:C145)/1000</f>
        <v>3.2749941865454564</v>
      </c>
      <c r="S145" s="57">
        <v>45340</v>
      </c>
      <c r="T145" s="31">
        <f>Demand_Table!O144</f>
        <v>18.864008999999999</v>
      </c>
      <c r="U145" s="31">
        <f>Demand_Table!B144</f>
        <v>21.918841</v>
      </c>
      <c r="V145" s="57">
        <v>45340</v>
      </c>
      <c r="W145" s="70">
        <f>SUM(T$5:T145)/1000</f>
        <v>2.8852690405454546</v>
      </c>
      <c r="X145" s="70">
        <f>SUM(U$5:U145)/1000</f>
        <v>2.9857941865454536</v>
      </c>
      <c r="AL145" s="57">
        <v>45340</v>
      </c>
      <c r="AM145" s="31">
        <f>Demand_Table!S144</f>
        <v>3.4</v>
      </c>
      <c r="AN145" s="31">
        <f>Demand_Table!H144</f>
        <v>1.1999999999999997</v>
      </c>
      <c r="AO145" s="57">
        <v>45340</v>
      </c>
      <c r="AP145" s="70">
        <f>SUM(AM$5:AM145)/1000</f>
        <v>0.34360000000000018</v>
      </c>
      <c r="AQ145" s="70">
        <f>SUM(AN$5:AN145)/1000</f>
        <v>0.28919999999999996</v>
      </c>
    </row>
    <row r="146" spans="1:43" x14ac:dyDescent="0.25">
      <c r="A146" s="57">
        <v>45341</v>
      </c>
      <c r="B146" s="31">
        <f>Demand_Table!O145+Demand_Table!S145</f>
        <v>25.117633999999999</v>
      </c>
      <c r="C146" s="31">
        <f>Demand_Table!B145+Demand_Table!H145</f>
        <v>23.048498727272726</v>
      </c>
      <c r="D146" s="57">
        <v>45341</v>
      </c>
      <c r="E146" s="26">
        <f>SUM(B$5:B146)/1000</f>
        <v>3.2539866745454544</v>
      </c>
      <c r="F146" s="26">
        <f>SUM(C$5:C146)/1000</f>
        <v>3.2980426852727289</v>
      </c>
      <c r="S146" s="57">
        <v>45341</v>
      </c>
      <c r="T146" s="31">
        <f>Demand_Table!O145</f>
        <v>21.817633999999998</v>
      </c>
      <c r="U146" s="31">
        <f>Demand_Table!B145</f>
        <v>21.548498727272726</v>
      </c>
      <c r="V146" s="57">
        <v>45341</v>
      </c>
      <c r="W146" s="70">
        <f>SUM(T$5:T146)/1000</f>
        <v>2.9070866745454547</v>
      </c>
      <c r="X146" s="70">
        <f>SUM(U$5:U146)/1000</f>
        <v>3.0073426852727261</v>
      </c>
      <c r="AL146" s="57">
        <v>45341</v>
      </c>
      <c r="AM146" s="31">
        <f>Demand_Table!S145</f>
        <v>3.3000000000000007</v>
      </c>
      <c r="AN146" s="31">
        <f>Demand_Table!H145</f>
        <v>1.5</v>
      </c>
      <c r="AO146" s="57">
        <v>45341</v>
      </c>
      <c r="AP146" s="70">
        <f>SUM(AM$5:AM146)/1000</f>
        <v>0.34690000000000021</v>
      </c>
      <c r="AQ146" s="70">
        <f>SUM(AN$5:AN146)/1000</f>
        <v>0.29069999999999996</v>
      </c>
    </row>
    <row r="147" spans="1:43" x14ac:dyDescent="0.25">
      <c r="A147" s="57">
        <v>45342</v>
      </c>
      <c r="B147" s="31">
        <f>Demand_Table!O146+Demand_Table!S146</f>
        <v>24.554230818181814</v>
      </c>
      <c r="C147" s="31">
        <f>Demand_Table!B146+Demand_Table!H146</f>
        <v>22.282624272727272</v>
      </c>
      <c r="D147" s="57">
        <v>45342</v>
      </c>
      <c r="E147" s="26">
        <f>SUM(B$5:B147)/1000</f>
        <v>3.2785409053636356</v>
      </c>
      <c r="F147" s="26">
        <f>SUM(C$5:C147)/1000</f>
        <v>3.3203253095454559</v>
      </c>
      <c r="S147" s="57">
        <v>45342</v>
      </c>
      <c r="T147" s="31">
        <f>Demand_Table!O146</f>
        <v>21.654230818181816</v>
      </c>
      <c r="U147" s="31">
        <f>Demand_Table!B146</f>
        <v>20.882624272727274</v>
      </c>
      <c r="V147" s="57">
        <v>45342</v>
      </c>
      <c r="W147" s="70">
        <f>SUM(T$5:T147)/1000</f>
        <v>2.9287409053636364</v>
      </c>
      <c r="X147" s="70">
        <f>SUM(U$5:U147)/1000</f>
        <v>3.0282253095454537</v>
      </c>
      <c r="AL147" s="57">
        <v>45342</v>
      </c>
      <c r="AM147" s="31">
        <f>Demand_Table!S146</f>
        <v>2.9000000000000004</v>
      </c>
      <c r="AN147" s="31">
        <f>Demand_Table!H146</f>
        <v>1.4</v>
      </c>
      <c r="AO147" s="57">
        <v>45342</v>
      </c>
      <c r="AP147" s="70">
        <f>SUM(AM$5:AM147)/1000</f>
        <v>0.34980000000000017</v>
      </c>
      <c r="AQ147" s="70">
        <f>SUM(AN$5:AN147)/1000</f>
        <v>0.29209999999999992</v>
      </c>
    </row>
    <row r="148" spans="1:43" x14ac:dyDescent="0.25">
      <c r="A148" s="57">
        <v>45343</v>
      </c>
      <c r="B148" s="31">
        <f>Demand_Table!O147+Demand_Table!S147</f>
        <v>24.226289545454545</v>
      </c>
      <c r="C148" s="31">
        <f>Demand_Table!B147+Demand_Table!H147</f>
        <v>20.969481181818182</v>
      </c>
      <c r="D148" s="57">
        <v>45343</v>
      </c>
      <c r="E148" s="26">
        <f>SUM(B$5:B148)/1000</f>
        <v>3.3027671949090904</v>
      </c>
      <c r="F148" s="26">
        <f>SUM(C$5:C148)/1000</f>
        <v>3.3412947907272743</v>
      </c>
      <c r="S148" s="57">
        <v>45343</v>
      </c>
      <c r="T148" s="31">
        <f>Demand_Table!O147</f>
        <v>21.026289545454546</v>
      </c>
      <c r="U148" s="31">
        <f>Demand_Table!B147</f>
        <v>19.869481181818184</v>
      </c>
      <c r="V148" s="57">
        <v>45343</v>
      </c>
      <c r="W148" s="70">
        <f>SUM(T$5:T148)/1000</f>
        <v>2.9497671949090911</v>
      </c>
      <c r="X148" s="70">
        <f>SUM(U$5:U148)/1000</f>
        <v>3.0480947907272715</v>
      </c>
      <c r="AL148" s="57">
        <v>45343</v>
      </c>
      <c r="AM148" s="31">
        <f>Demand_Table!S147</f>
        <v>3.1999999999999997</v>
      </c>
      <c r="AN148" s="31">
        <f>Demand_Table!H147</f>
        <v>1.0999999999999996</v>
      </c>
      <c r="AO148" s="57">
        <v>45343</v>
      </c>
      <c r="AP148" s="70">
        <f>SUM(AM$5:AM148)/1000</f>
        <v>0.35300000000000015</v>
      </c>
      <c r="AQ148" s="70">
        <f>SUM(AN$5:AN148)/1000</f>
        <v>0.29319999999999991</v>
      </c>
    </row>
    <row r="149" spans="1:43" x14ac:dyDescent="0.25">
      <c r="A149" s="57">
        <v>45344</v>
      </c>
      <c r="B149" s="31">
        <f>Demand_Table!O148+Demand_Table!S148</f>
        <v>25.26671690909091</v>
      </c>
      <c r="C149" s="31">
        <f>Demand_Table!B148+Demand_Table!H148</f>
        <v>20.288919</v>
      </c>
      <c r="D149" s="57">
        <v>45344</v>
      </c>
      <c r="E149" s="26">
        <f>SUM(B$5:B149)/1000</f>
        <v>3.3280339118181814</v>
      </c>
      <c r="F149" s="26">
        <f>SUM(C$5:C149)/1000</f>
        <v>3.3615837097272743</v>
      </c>
      <c r="S149" s="57">
        <v>45344</v>
      </c>
      <c r="T149" s="31">
        <f>Demand_Table!O148</f>
        <v>22.26671690909091</v>
      </c>
      <c r="U149" s="31">
        <f>Demand_Table!B148</f>
        <v>19.188918999999999</v>
      </c>
      <c r="V149" s="57">
        <v>45344</v>
      </c>
      <c r="W149" s="70">
        <f>SUM(T$5:T149)/1000</f>
        <v>2.972033911818182</v>
      </c>
      <c r="X149" s="70">
        <f>SUM(U$5:U149)/1000</f>
        <v>3.0672837097272718</v>
      </c>
      <c r="AL149" s="57">
        <v>45344</v>
      </c>
      <c r="AM149" s="31">
        <f>Demand_Table!S148</f>
        <v>2.9999999999999996</v>
      </c>
      <c r="AN149" s="31">
        <f>Demand_Table!H148</f>
        <v>1.0999999999999996</v>
      </c>
      <c r="AO149" s="57">
        <v>45344</v>
      </c>
      <c r="AP149" s="70">
        <f>SUM(AM$5:AM149)/1000</f>
        <v>0.35600000000000015</v>
      </c>
      <c r="AQ149" s="70">
        <f>SUM(AN$5:AN149)/1000</f>
        <v>0.29429999999999995</v>
      </c>
    </row>
    <row r="150" spans="1:43" x14ac:dyDescent="0.25">
      <c r="A150" s="57">
        <v>45345</v>
      </c>
      <c r="B150" s="31">
        <f>Demand_Table!O149+Demand_Table!S149</f>
        <v>24.617365636363637</v>
      </c>
      <c r="C150" s="31">
        <f>Demand_Table!B149+Demand_Table!H149</f>
        <v>20.280330727272727</v>
      </c>
      <c r="D150" s="57">
        <v>45345</v>
      </c>
      <c r="E150" s="26">
        <f>SUM(B$5:B150)/1000</f>
        <v>3.3526512774545449</v>
      </c>
      <c r="F150" s="26">
        <f>SUM(C$5:C150)/1000</f>
        <v>3.381864040454547</v>
      </c>
      <c r="S150" s="57">
        <v>45345</v>
      </c>
      <c r="T150" s="31">
        <f>Demand_Table!O149</f>
        <v>21.617365636363637</v>
      </c>
      <c r="U150" s="31">
        <f>Demand_Table!B149</f>
        <v>19.080330727272727</v>
      </c>
      <c r="V150" s="57">
        <v>45345</v>
      </c>
      <c r="W150" s="70">
        <f>SUM(T$5:T150)/1000</f>
        <v>2.9936512774545454</v>
      </c>
      <c r="X150" s="70">
        <f>SUM(U$5:U150)/1000</f>
        <v>3.0863640404545443</v>
      </c>
      <c r="AL150" s="57">
        <v>45345</v>
      </c>
      <c r="AM150" s="31">
        <f>Demand_Table!S149</f>
        <v>2.9999999999999996</v>
      </c>
      <c r="AN150" s="31">
        <f>Demand_Table!H149</f>
        <v>1.2000000000000002</v>
      </c>
      <c r="AO150" s="57">
        <v>45345</v>
      </c>
      <c r="AP150" s="70">
        <f>SUM(AM$5:AM150)/1000</f>
        <v>0.35900000000000015</v>
      </c>
      <c r="AQ150" s="70">
        <f>SUM(AN$5:AN150)/1000</f>
        <v>0.29549999999999993</v>
      </c>
    </row>
    <row r="151" spans="1:43" x14ac:dyDescent="0.25">
      <c r="A151" s="57">
        <v>45346</v>
      </c>
      <c r="B151" s="31">
        <f>Demand_Table!O150+Demand_Table!S150</f>
        <v>24.746477545454546</v>
      </c>
      <c r="C151" s="31">
        <f>Demand_Table!B150+Demand_Table!H150</f>
        <v>21.092584545454542</v>
      </c>
      <c r="D151" s="57">
        <v>45346</v>
      </c>
      <c r="E151" s="26">
        <f>SUM(B$5:B151)/1000</f>
        <v>3.3773977549999996</v>
      </c>
      <c r="F151" s="26">
        <f>SUM(C$5:C151)/1000</f>
        <v>3.4029566250000016</v>
      </c>
      <c r="S151" s="57">
        <v>45346</v>
      </c>
      <c r="T151" s="31">
        <f>Demand_Table!O150</f>
        <v>21.746477545454546</v>
      </c>
      <c r="U151" s="31">
        <f>Demand_Table!B150</f>
        <v>19.692584545454544</v>
      </c>
      <c r="V151" s="57">
        <v>45346</v>
      </c>
      <c r="W151" s="70">
        <f>SUM(T$5:T151)/1000</f>
        <v>3.015397755</v>
      </c>
      <c r="X151" s="70">
        <f>SUM(U$5:U151)/1000</f>
        <v>3.106056624999999</v>
      </c>
      <c r="AL151" s="57">
        <v>45346</v>
      </c>
      <c r="AM151" s="31">
        <f>Demand_Table!S150</f>
        <v>2.9999999999999996</v>
      </c>
      <c r="AN151" s="31">
        <f>Demand_Table!H150</f>
        <v>1.3999999999999997</v>
      </c>
      <c r="AO151" s="57">
        <v>45346</v>
      </c>
      <c r="AP151" s="70">
        <f>SUM(AM$5:AM151)/1000</f>
        <v>0.36200000000000015</v>
      </c>
      <c r="AQ151" s="70">
        <f>SUM(AN$5:AN151)/1000</f>
        <v>0.29689999999999994</v>
      </c>
    </row>
    <row r="152" spans="1:43" x14ac:dyDescent="0.25">
      <c r="A152" s="57">
        <v>45347</v>
      </c>
      <c r="B152" s="31">
        <f>Demand_Table!O151+Demand_Table!S151</f>
        <v>23.642344545454545</v>
      </c>
      <c r="C152" s="31">
        <f>Demand_Table!B151+Demand_Table!H151</f>
        <v>25.622535181818179</v>
      </c>
      <c r="D152" s="57">
        <v>45347</v>
      </c>
      <c r="E152" s="26">
        <f>SUM(B$5:B152)/1000</f>
        <v>3.4010400995454542</v>
      </c>
      <c r="F152" s="26">
        <f>SUM(C$5:C152)/1000</f>
        <v>3.4285791601818194</v>
      </c>
      <c r="S152" s="57">
        <v>45347</v>
      </c>
      <c r="T152" s="31">
        <f>Demand_Table!O151</f>
        <v>20.642344545454545</v>
      </c>
      <c r="U152" s="31">
        <f>Demand_Table!B151</f>
        <v>24.022535181818181</v>
      </c>
      <c r="V152" s="57">
        <v>45347</v>
      </c>
      <c r="W152" s="70">
        <f>SUM(T$5:T152)/1000</f>
        <v>3.0360400995454548</v>
      </c>
      <c r="X152" s="70">
        <f>SUM(U$5:U152)/1000</f>
        <v>3.130079160181817</v>
      </c>
      <c r="AL152" s="57">
        <v>45347</v>
      </c>
      <c r="AM152" s="31">
        <f>Demand_Table!S151</f>
        <v>3</v>
      </c>
      <c r="AN152" s="31">
        <f>Demand_Table!H151</f>
        <v>1.5999999999999996</v>
      </c>
      <c r="AO152" s="57">
        <v>45347</v>
      </c>
      <c r="AP152" s="70">
        <f>SUM(AM$5:AM152)/1000</f>
        <v>0.36500000000000016</v>
      </c>
      <c r="AQ152" s="70">
        <f>SUM(AN$5:AN152)/1000</f>
        <v>0.29849999999999993</v>
      </c>
    </row>
    <row r="153" spans="1:43" x14ac:dyDescent="0.25">
      <c r="A153" s="57">
        <v>45348</v>
      </c>
      <c r="B153" s="31">
        <f>Demand_Table!O152+Demand_Table!S152</f>
        <v>25.540421363636366</v>
      </c>
      <c r="C153" s="31">
        <f>Demand_Table!B152+Demand_Table!H152</f>
        <v>23.98350072727273</v>
      </c>
      <c r="D153" s="57">
        <v>45348</v>
      </c>
      <c r="E153" s="26">
        <f>SUM(B$5:B153)/1000</f>
        <v>3.4265805209090905</v>
      </c>
      <c r="F153" s="26">
        <f>SUM(C$5:C153)/1000</f>
        <v>3.4525626609090923</v>
      </c>
      <c r="S153" s="57">
        <v>45348</v>
      </c>
      <c r="T153" s="31">
        <f>Demand_Table!O152</f>
        <v>22.540421363636366</v>
      </c>
      <c r="U153" s="31">
        <f>Demand_Table!B152</f>
        <v>22.383500727272729</v>
      </c>
      <c r="V153" s="57">
        <v>45348</v>
      </c>
      <c r="W153" s="70">
        <f>SUM(T$5:T153)/1000</f>
        <v>3.058580520909091</v>
      </c>
      <c r="X153" s="70">
        <f>SUM(U$5:U153)/1000</f>
        <v>3.1524626609090896</v>
      </c>
      <c r="AL153" s="57">
        <v>45348</v>
      </c>
      <c r="AM153" s="31">
        <f>Demand_Table!S152</f>
        <v>3</v>
      </c>
      <c r="AN153" s="31">
        <f>Demand_Table!H152</f>
        <v>1.6</v>
      </c>
      <c r="AO153" s="57">
        <v>45348</v>
      </c>
      <c r="AP153" s="70">
        <f>SUM(AM$5:AM153)/1000</f>
        <v>0.36800000000000016</v>
      </c>
      <c r="AQ153" s="70">
        <f>SUM(AN$5:AN153)/1000</f>
        <v>0.30009999999999998</v>
      </c>
    </row>
    <row r="154" spans="1:43" x14ac:dyDescent="0.25">
      <c r="A154" s="57">
        <v>45349</v>
      </c>
      <c r="B154" s="31">
        <f>Demand_Table!O153+Demand_Table!S153</f>
        <v>26.689409000000001</v>
      </c>
      <c r="C154" s="31">
        <f>Demand_Table!B153+Demand_Table!H153</f>
        <v>23.657149454545454</v>
      </c>
      <c r="D154" s="57">
        <v>45349</v>
      </c>
      <c r="E154" s="26">
        <f>SUM(B$5:B154)/1000</f>
        <v>3.4532699299090903</v>
      </c>
      <c r="F154" s="26">
        <f>SUM(C$5:C154)/1000</f>
        <v>3.4762198103636379</v>
      </c>
      <c r="S154" s="57">
        <v>45349</v>
      </c>
      <c r="T154" s="31">
        <f>Demand_Table!O153</f>
        <v>23.689409000000001</v>
      </c>
      <c r="U154" s="31">
        <f>Demand_Table!B153</f>
        <v>22.257149454545456</v>
      </c>
      <c r="V154" s="57">
        <v>45349</v>
      </c>
      <c r="W154" s="70">
        <f>SUM(T$5:T154)/1000</f>
        <v>3.0822699299090908</v>
      </c>
      <c r="X154" s="70">
        <f>SUM(U$5:U154)/1000</f>
        <v>3.1747198103636349</v>
      </c>
      <c r="AL154" s="57">
        <v>45349</v>
      </c>
      <c r="AM154" s="31">
        <f>Demand_Table!S153</f>
        <v>3.0000000000000004</v>
      </c>
      <c r="AN154" s="31">
        <f>Demand_Table!H153</f>
        <v>1.4000000000000004</v>
      </c>
      <c r="AO154" s="57">
        <v>45349</v>
      </c>
      <c r="AP154" s="70">
        <f>SUM(AM$5:AM154)/1000</f>
        <v>0.37100000000000016</v>
      </c>
      <c r="AQ154" s="70">
        <f>SUM(AN$5:AN154)/1000</f>
        <v>0.30149999999999993</v>
      </c>
    </row>
    <row r="155" spans="1:43" x14ac:dyDescent="0.25">
      <c r="A155" s="57">
        <v>45350</v>
      </c>
      <c r="B155" s="31">
        <f>Demand_Table!O154+Demand_Table!S154</f>
        <v>23.901104818181818</v>
      </c>
      <c r="C155" s="31">
        <f>Demand_Table!B154+Demand_Table!H154</f>
        <v>25.932607272727271</v>
      </c>
      <c r="D155" s="57">
        <v>45350</v>
      </c>
      <c r="E155" s="26">
        <f>SUM(B$5:B155)/1000</f>
        <v>3.4771710347272724</v>
      </c>
      <c r="F155" s="26">
        <f>SUM(C$5:C155)/1000</f>
        <v>3.5021524176363652</v>
      </c>
      <c r="S155" s="57">
        <v>45350</v>
      </c>
      <c r="T155" s="31">
        <f>Demand_Table!O154</f>
        <v>20.901104818181818</v>
      </c>
      <c r="U155" s="31">
        <f>Demand_Table!B154</f>
        <v>24.432607272727271</v>
      </c>
      <c r="V155" s="57">
        <v>45350</v>
      </c>
      <c r="W155" s="70">
        <f>SUM(T$5:T155)/1000</f>
        <v>3.1031710347272727</v>
      </c>
      <c r="X155" s="70">
        <f>SUM(U$5:U155)/1000</f>
        <v>3.1991524176363622</v>
      </c>
      <c r="AL155" s="57">
        <v>45350</v>
      </c>
      <c r="AM155" s="31">
        <f>Demand_Table!S154</f>
        <v>2.9999999999999996</v>
      </c>
      <c r="AN155" s="31">
        <f>Demand_Table!H154</f>
        <v>1.4999999999999996</v>
      </c>
      <c r="AO155" s="57">
        <v>45350</v>
      </c>
      <c r="AP155" s="70">
        <f>SUM(AM$5:AM155)/1000</f>
        <v>0.37400000000000017</v>
      </c>
      <c r="AQ155" s="70">
        <f>SUM(AN$5:AN155)/1000</f>
        <v>0.30299999999999994</v>
      </c>
    </row>
    <row r="156" spans="1:43" x14ac:dyDescent="0.25">
      <c r="A156" s="57">
        <v>45351</v>
      </c>
      <c r="B156" s="31">
        <f>Demand_Table!O155+Demand_Table!S155</f>
        <v>24.676789181818183</v>
      </c>
      <c r="C156" s="31"/>
      <c r="D156" s="57">
        <v>45351</v>
      </c>
      <c r="E156" s="26">
        <f>SUM(B$5:B156)/1000</f>
        <v>3.5018478239090904</v>
      </c>
      <c r="F156" s="26">
        <f>SUM(C$5:C156)/1000</f>
        <v>3.5021524176363652</v>
      </c>
      <c r="S156" s="57">
        <v>45351</v>
      </c>
      <c r="T156" s="31">
        <f>Demand_Table!O155</f>
        <v>21.676789181818183</v>
      </c>
      <c r="U156" s="31"/>
      <c r="V156" s="57">
        <v>45351</v>
      </c>
      <c r="W156" s="70">
        <f>SUM(T$5:T156)/1000</f>
        <v>3.1248478239090911</v>
      </c>
      <c r="X156" s="70">
        <f>SUM(U$5:U156)/1000</f>
        <v>3.1991524176363622</v>
      </c>
      <c r="AL156" s="57">
        <v>45351</v>
      </c>
      <c r="AM156" s="31">
        <f>Demand_Table!S155</f>
        <v>3</v>
      </c>
      <c r="AN156" s="31"/>
      <c r="AO156" s="57">
        <v>45351</v>
      </c>
      <c r="AP156" s="70">
        <f>SUM(AM$5:AM156)/1000</f>
        <v>0.37700000000000017</v>
      </c>
      <c r="AQ156" s="70">
        <f>SUM(AN$5:AN156)/1000</f>
        <v>0.30299999999999994</v>
      </c>
    </row>
    <row r="157" spans="1:43" x14ac:dyDescent="0.25">
      <c r="A157" s="57">
        <v>45352</v>
      </c>
      <c r="B157" s="31">
        <f>Demand_Table!O156+Demand_Table!S156</f>
        <v>26.148203090909092</v>
      </c>
      <c r="C157" s="31">
        <f>Demand_Table!B156+Demand_Table!H156</f>
        <v>21.521407363636364</v>
      </c>
      <c r="D157" s="57">
        <v>45352</v>
      </c>
      <c r="E157" s="26">
        <f>SUM(B$5:B157)/1000</f>
        <v>3.5279960269999995</v>
      </c>
      <c r="F157" s="26">
        <f>SUM(C$5:C157)/1000</f>
        <v>3.5236738250000013</v>
      </c>
      <c r="S157" s="57">
        <v>45352</v>
      </c>
      <c r="T157" s="31">
        <f>Demand_Table!O156</f>
        <v>23.048203090909091</v>
      </c>
      <c r="U157" s="31">
        <f>Demand_Table!B156</f>
        <v>19.921407363636362</v>
      </c>
      <c r="V157" s="57">
        <v>45352</v>
      </c>
      <c r="W157" s="70">
        <f>SUM(T$5:T157)/1000</f>
        <v>3.1478960270000003</v>
      </c>
      <c r="X157" s="70">
        <f>SUM(U$5:U157)/1000</f>
        <v>3.2190738249999984</v>
      </c>
      <c r="AL157" s="57">
        <v>45352</v>
      </c>
      <c r="AM157" s="31">
        <f>Demand_Table!S156</f>
        <v>3.0999999999999996</v>
      </c>
      <c r="AN157" s="31">
        <f>Demand_Table!H156</f>
        <v>1.6</v>
      </c>
      <c r="AO157" s="57">
        <v>45352</v>
      </c>
      <c r="AP157" s="70">
        <f>SUM(AM$5:AM157)/1000</f>
        <v>0.38010000000000022</v>
      </c>
      <c r="AQ157" s="70">
        <f>SUM(AN$5:AN157)/1000</f>
        <v>0.30459999999999998</v>
      </c>
    </row>
    <row r="158" spans="1:43" x14ac:dyDescent="0.25">
      <c r="A158" s="57">
        <v>45353</v>
      </c>
      <c r="B158" s="31">
        <f>Demand_Table!O157+Demand_Table!S157</f>
        <v>24.337229545454548</v>
      </c>
      <c r="C158" s="31">
        <f>Demand_Table!B157+Demand_Table!H157</f>
        <v>21.052820545454544</v>
      </c>
      <c r="D158" s="57">
        <v>45353</v>
      </c>
      <c r="E158" s="26">
        <f>SUM(B$5:B158)/1000</f>
        <v>3.5523332565454542</v>
      </c>
      <c r="F158" s="26">
        <f>SUM(C$5:C158)/1000</f>
        <v>3.5447266455454556</v>
      </c>
      <c r="S158" s="57">
        <v>45353</v>
      </c>
      <c r="T158" s="31">
        <f>Demand_Table!O157</f>
        <v>21.237229545454547</v>
      </c>
      <c r="U158" s="31">
        <f>Demand_Table!B157</f>
        <v>19.652820545454546</v>
      </c>
      <c r="V158" s="57">
        <v>45353</v>
      </c>
      <c r="W158" s="70">
        <f>SUM(T$5:T158)/1000</f>
        <v>3.1691332565454551</v>
      </c>
      <c r="X158" s="70">
        <f>SUM(U$5:U158)/1000</f>
        <v>3.2387266455454533</v>
      </c>
      <c r="AL158" s="57">
        <v>45353</v>
      </c>
      <c r="AM158" s="31">
        <f>Demand_Table!S157</f>
        <v>3.1</v>
      </c>
      <c r="AN158" s="31">
        <f>Demand_Table!H157</f>
        <v>1.4</v>
      </c>
      <c r="AO158" s="57">
        <v>45353</v>
      </c>
      <c r="AP158" s="70">
        <f>SUM(AM$5:AM158)/1000</f>
        <v>0.38320000000000021</v>
      </c>
      <c r="AQ158" s="70">
        <f>SUM(AN$5:AN158)/1000</f>
        <v>0.30599999999999994</v>
      </c>
    </row>
    <row r="159" spans="1:43" x14ac:dyDescent="0.25">
      <c r="A159" s="57">
        <v>45354</v>
      </c>
      <c r="B159" s="31">
        <f>Demand_Table!O158+Demand_Table!S158</f>
        <v>24.634830909090912</v>
      </c>
      <c r="C159" s="31">
        <f>Demand_Table!B158+Demand_Table!H158</f>
        <v>21.993616000000003</v>
      </c>
      <c r="D159" s="57">
        <v>45354</v>
      </c>
      <c r="E159" s="26">
        <f>SUM(B$5:B159)/1000</f>
        <v>3.5769680874545453</v>
      </c>
      <c r="F159" s="26">
        <f>SUM(C$5:C159)/1000</f>
        <v>3.5667202615454556</v>
      </c>
      <c r="S159" s="57">
        <v>45354</v>
      </c>
      <c r="T159" s="31">
        <f>Demand_Table!O158</f>
        <v>21.53483090909091</v>
      </c>
      <c r="U159" s="31">
        <f>Demand_Table!B158</f>
        <v>20.693616000000002</v>
      </c>
      <c r="V159" s="57">
        <v>45354</v>
      </c>
      <c r="W159" s="70">
        <f>SUM(T$5:T159)/1000</f>
        <v>3.1906680874545459</v>
      </c>
      <c r="X159" s="70">
        <f>SUM(U$5:U159)/1000</f>
        <v>3.2594202615454533</v>
      </c>
      <c r="AL159" s="57">
        <v>45354</v>
      </c>
      <c r="AM159" s="31">
        <f>Demand_Table!S158</f>
        <v>3.1</v>
      </c>
      <c r="AN159" s="31">
        <f>Demand_Table!H158</f>
        <v>1.2999999999999998</v>
      </c>
      <c r="AO159" s="57">
        <v>45354</v>
      </c>
      <c r="AP159" s="70">
        <f>SUM(AM$5:AM159)/1000</f>
        <v>0.38630000000000025</v>
      </c>
      <c r="AQ159" s="70">
        <f>SUM(AN$5:AN159)/1000</f>
        <v>0.30729999999999996</v>
      </c>
    </row>
    <row r="160" spans="1:43" x14ac:dyDescent="0.25">
      <c r="A160" s="57">
        <v>45355</v>
      </c>
      <c r="B160" s="31">
        <f>Demand_Table!O159+Demand_Table!S159</f>
        <v>24.122751272727271</v>
      </c>
      <c r="C160" s="31">
        <f>Demand_Table!B159+Demand_Table!H159</f>
        <v>20.682111636363636</v>
      </c>
      <c r="D160" s="57">
        <v>45355</v>
      </c>
      <c r="E160" s="26">
        <f>SUM(B$5:B160)/1000</f>
        <v>3.6010908387272726</v>
      </c>
      <c r="F160" s="26">
        <f>SUM(C$5:C160)/1000</f>
        <v>3.5874023731818192</v>
      </c>
      <c r="S160" s="57">
        <v>45355</v>
      </c>
      <c r="T160" s="31">
        <f>Demand_Table!O159</f>
        <v>21.222751272727272</v>
      </c>
      <c r="U160" s="31">
        <f>Demand_Table!B159</f>
        <v>19.382111636363636</v>
      </c>
      <c r="V160" s="57">
        <v>45355</v>
      </c>
      <c r="W160" s="70">
        <f>SUM(T$5:T160)/1000</f>
        <v>3.2118908387272733</v>
      </c>
      <c r="X160" s="70">
        <f>SUM(U$5:U160)/1000</f>
        <v>3.2788023731818172</v>
      </c>
      <c r="AL160" s="57">
        <v>45355</v>
      </c>
      <c r="AM160" s="31">
        <f>Demand_Table!S159</f>
        <v>2.9000000000000004</v>
      </c>
      <c r="AN160" s="31">
        <f>Demand_Table!H159</f>
        <v>1.3</v>
      </c>
      <c r="AO160" s="57">
        <v>45355</v>
      </c>
      <c r="AP160" s="70">
        <f>SUM(AM$5:AM160)/1000</f>
        <v>0.38920000000000021</v>
      </c>
      <c r="AQ160" s="70">
        <f>SUM(AN$5:AN160)/1000</f>
        <v>0.30859999999999999</v>
      </c>
    </row>
    <row r="161" spans="1:43" x14ac:dyDescent="0.25">
      <c r="A161" s="57">
        <v>45356</v>
      </c>
      <c r="B161" s="31">
        <f>Demand_Table!O160+Demand_Table!S160</f>
        <v>26.662669363636365</v>
      </c>
      <c r="C161" s="31">
        <f>Demand_Table!B160+Demand_Table!H160</f>
        <v>20.507577636363635</v>
      </c>
      <c r="D161" s="57">
        <v>45356</v>
      </c>
      <c r="E161" s="26">
        <f>SUM(B$5:B161)/1000</f>
        <v>3.6277535080909087</v>
      </c>
      <c r="F161" s="26">
        <f>SUM(C$5:C161)/1000</f>
        <v>3.6079099508181831</v>
      </c>
      <c r="S161" s="57">
        <v>45356</v>
      </c>
      <c r="T161" s="31">
        <f>Demand_Table!O160</f>
        <v>23.862669363636364</v>
      </c>
      <c r="U161" s="31">
        <f>Demand_Table!B160</f>
        <v>19.207577636363634</v>
      </c>
      <c r="V161" s="57">
        <v>45356</v>
      </c>
      <c r="W161" s="70">
        <f>SUM(T$5:T161)/1000</f>
        <v>3.2357535080909097</v>
      </c>
      <c r="X161" s="70">
        <f>SUM(U$5:U161)/1000</f>
        <v>3.2980099508181806</v>
      </c>
      <c r="AL161" s="57">
        <v>45356</v>
      </c>
      <c r="AM161" s="31">
        <f>Demand_Table!S160</f>
        <v>2.8</v>
      </c>
      <c r="AN161" s="31">
        <f>Demand_Table!H160</f>
        <v>1.3</v>
      </c>
      <c r="AO161" s="57">
        <v>45356</v>
      </c>
      <c r="AP161" s="70">
        <f>SUM(AM$5:AM161)/1000</f>
        <v>0.39200000000000024</v>
      </c>
      <c r="AQ161" s="70">
        <f>SUM(AN$5:AN161)/1000</f>
        <v>0.30989999999999995</v>
      </c>
    </row>
    <row r="162" spans="1:43" x14ac:dyDescent="0.25">
      <c r="A162" s="57">
        <v>45357</v>
      </c>
      <c r="B162" s="31">
        <f>Demand_Table!O161+Demand_Table!S161</f>
        <v>26.70270709090909</v>
      </c>
      <c r="C162" s="31">
        <f>Demand_Table!B161+Demand_Table!H161</f>
        <v>20.999055454545452</v>
      </c>
      <c r="D162" s="57">
        <v>45357</v>
      </c>
      <c r="E162" s="26">
        <f>SUM(B$5:B162)/1000</f>
        <v>3.6544562151818178</v>
      </c>
      <c r="F162" s="26">
        <f>SUM(C$5:C162)/1000</f>
        <v>3.6289090062727287</v>
      </c>
      <c r="S162" s="57">
        <v>45357</v>
      </c>
      <c r="T162" s="31">
        <f>Demand_Table!O161</f>
        <v>23.70270709090909</v>
      </c>
      <c r="U162" s="31">
        <f>Demand_Table!B161</f>
        <v>19.799055454545453</v>
      </c>
      <c r="V162" s="57">
        <v>45357</v>
      </c>
      <c r="W162" s="70">
        <f>SUM(T$5:T162)/1000</f>
        <v>3.2594562151818187</v>
      </c>
      <c r="X162" s="70">
        <f>SUM(U$5:U162)/1000</f>
        <v>3.3178090062727259</v>
      </c>
      <c r="AL162" s="57">
        <v>45357</v>
      </c>
      <c r="AM162" s="31">
        <f>Demand_Table!S161</f>
        <v>2.9999999999999996</v>
      </c>
      <c r="AN162" s="31">
        <f>Demand_Table!H161</f>
        <v>1.1999999999999997</v>
      </c>
      <c r="AO162" s="57">
        <v>45357</v>
      </c>
      <c r="AP162" s="70">
        <f>SUM(AM$5:AM162)/1000</f>
        <v>0.39500000000000024</v>
      </c>
      <c r="AQ162" s="70">
        <f>SUM(AN$5:AN162)/1000</f>
        <v>0.31109999999999999</v>
      </c>
    </row>
    <row r="163" spans="1:43" x14ac:dyDescent="0.25">
      <c r="A163" s="57">
        <v>45358</v>
      </c>
      <c r="B163" s="31">
        <f>Demand_Table!O162+Demand_Table!S162</f>
        <v>26.299376545454543</v>
      </c>
      <c r="C163" s="31">
        <f>Demand_Table!B162+Demand_Table!H162</f>
        <v>22.333039181818183</v>
      </c>
      <c r="D163" s="57">
        <v>45358</v>
      </c>
      <c r="E163" s="26">
        <f>SUM(B$5:B163)/1000</f>
        <v>3.6807555917272721</v>
      </c>
      <c r="F163" s="26">
        <f>SUM(C$5:C163)/1000</f>
        <v>3.6512420454545467</v>
      </c>
      <c r="S163" s="57">
        <v>45358</v>
      </c>
      <c r="T163" s="31">
        <f>Demand_Table!O162</f>
        <v>23.399376545454544</v>
      </c>
      <c r="U163" s="31">
        <f>Demand_Table!B162</f>
        <v>21.133039181818184</v>
      </c>
      <c r="V163" s="57">
        <v>45358</v>
      </c>
      <c r="W163" s="70">
        <f>SUM(T$5:T163)/1000</f>
        <v>3.2828555917272735</v>
      </c>
      <c r="X163" s="70">
        <f>SUM(U$5:U163)/1000</f>
        <v>3.3389420454545444</v>
      </c>
      <c r="AL163" s="57">
        <v>45358</v>
      </c>
      <c r="AM163" s="31">
        <f>Demand_Table!S162</f>
        <v>2.9</v>
      </c>
      <c r="AN163" s="31">
        <f>Demand_Table!H162</f>
        <v>1.1999999999999997</v>
      </c>
      <c r="AO163" s="57">
        <v>45358</v>
      </c>
      <c r="AP163" s="70">
        <f>SUM(AM$5:AM163)/1000</f>
        <v>0.3979000000000002</v>
      </c>
      <c r="AQ163" s="70">
        <f>SUM(AN$5:AN163)/1000</f>
        <v>0.31229999999999997</v>
      </c>
    </row>
    <row r="164" spans="1:43" x14ac:dyDescent="0.25">
      <c r="A164" s="57">
        <v>45359</v>
      </c>
      <c r="B164" s="31">
        <f>Demand_Table!O163+Demand_Table!S163</f>
        <v>23.962383363636363</v>
      </c>
      <c r="C164" s="31">
        <f>Demand_Table!B163+Demand_Table!H163</f>
        <v>19.376538636363634</v>
      </c>
      <c r="D164" s="57">
        <v>45359</v>
      </c>
      <c r="E164" s="26">
        <f>SUM(B$5:B164)/1000</f>
        <v>3.7047179750909085</v>
      </c>
      <c r="F164" s="26">
        <f>SUM(C$5:C164)/1000</f>
        <v>3.67061858409091</v>
      </c>
      <c r="S164" s="57">
        <v>45359</v>
      </c>
      <c r="T164" s="31">
        <f>Demand_Table!O163</f>
        <v>21.062383363636364</v>
      </c>
      <c r="U164" s="31">
        <f>Demand_Table!B163</f>
        <v>18.376538636363634</v>
      </c>
      <c r="V164" s="57">
        <v>45359</v>
      </c>
      <c r="W164" s="70">
        <f>SUM(T$5:T164)/1000</f>
        <v>3.3039179750909096</v>
      </c>
      <c r="X164" s="70">
        <f>SUM(U$5:U164)/1000</f>
        <v>3.3573185840909079</v>
      </c>
      <c r="AL164" s="57">
        <v>45359</v>
      </c>
      <c r="AM164" s="31">
        <f>Demand_Table!S163</f>
        <v>2.9</v>
      </c>
      <c r="AN164" s="31">
        <f>Demand_Table!H163</f>
        <v>1</v>
      </c>
      <c r="AO164" s="57">
        <v>45359</v>
      </c>
      <c r="AP164" s="70">
        <f>SUM(AM$5:AM164)/1000</f>
        <v>0.40080000000000016</v>
      </c>
      <c r="AQ164" s="70">
        <f>SUM(AN$5:AN164)/1000</f>
        <v>0.31329999999999997</v>
      </c>
    </row>
    <row r="165" spans="1:43" x14ac:dyDescent="0.25">
      <c r="A165" s="57">
        <v>45360</v>
      </c>
      <c r="B165" s="31">
        <f>Demand_Table!O164+Demand_Table!S164</f>
        <v>22.554692454545453</v>
      </c>
      <c r="C165" s="31">
        <f>Demand_Table!B164+Demand_Table!H164</f>
        <v>20.151101090909091</v>
      </c>
      <c r="D165" s="57">
        <v>45360</v>
      </c>
      <c r="E165" s="26">
        <f>SUM(B$5:B165)/1000</f>
        <v>3.7272726675454542</v>
      </c>
      <c r="F165" s="26">
        <f>SUM(C$5:C165)/1000</f>
        <v>3.6907696851818192</v>
      </c>
      <c r="S165" s="57">
        <v>45360</v>
      </c>
      <c r="T165" s="31">
        <f>Demand_Table!O164</f>
        <v>19.554692454545453</v>
      </c>
      <c r="U165" s="31">
        <f>Demand_Table!B164</f>
        <v>19.251101090909092</v>
      </c>
      <c r="V165" s="57">
        <v>45360</v>
      </c>
      <c r="W165" s="70">
        <f>SUM(T$5:T165)/1000</f>
        <v>3.3234726675454556</v>
      </c>
      <c r="X165" s="70">
        <f>SUM(U$5:U165)/1000</f>
        <v>3.376569685181817</v>
      </c>
      <c r="AL165" s="57">
        <v>45360</v>
      </c>
      <c r="AM165" s="31">
        <f>Demand_Table!S164</f>
        <v>3</v>
      </c>
      <c r="AN165" s="31">
        <f>Demand_Table!H164</f>
        <v>0.89999999999999991</v>
      </c>
      <c r="AO165" s="57">
        <v>45360</v>
      </c>
      <c r="AP165" s="70">
        <f>SUM(AM$5:AM165)/1000</f>
        <v>0.40380000000000016</v>
      </c>
      <c r="AQ165" s="70">
        <f>SUM(AN$5:AN165)/1000</f>
        <v>0.31419999999999992</v>
      </c>
    </row>
    <row r="166" spans="1:43" x14ac:dyDescent="0.25">
      <c r="A166" s="57">
        <v>45361</v>
      </c>
      <c r="B166" s="31">
        <f>Demand_Table!O165+Demand_Table!S165</f>
        <v>23.091834818181816</v>
      </c>
      <c r="C166" s="31">
        <f>Demand_Table!B165+Demand_Table!H165</f>
        <v>24.006465545454549</v>
      </c>
      <c r="D166" s="57">
        <v>45361</v>
      </c>
      <c r="E166" s="26">
        <f>SUM(B$5:B166)/1000</f>
        <v>3.7503645023636358</v>
      </c>
      <c r="F166" s="26">
        <f>SUM(C$5:C166)/1000</f>
        <v>3.7147761507272734</v>
      </c>
      <c r="S166" s="57">
        <v>45361</v>
      </c>
      <c r="T166" s="31">
        <f>Demand_Table!O165</f>
        <v>20.091834818181816</v>
      </c>
      <c r="U166" s="31">
        <f>Demand_Table!B165</f>
        <v>20.406465545454548</v>
      </c>
      <c r="V166" s="57">
        <v>45361</v>
      </c>
      <c r="W166" s="70">
        <f>SUM(T$5:T166)/1000</f>
        <v>3.3435645023636371</v>
      </c>
      <c r="X166" s="70">
        <f>SUM(U$5:U166)/1000</f>
        <v>3.3969761507272715</v>
      </c>
      <c r="AL166" s="57">
        <v>45361</v>
      </c>
      <c r="AM166" s="31">
        <f>Demand_Table!S165</f>
        <v>3</v>
      </c>
      <c r="AN166" s="31">
        <f>Demand_Table!H165</f>
        <v>3.6</v>
      </c>
      <c r="AO166" s="57">
        <v>45361</v>
      </c>
      <c r="AP166" s="70">
        <f>SUM(AM$5:AM166)/1000</f>
        <v>0.40680000000000016</v>
      </c>
      <c r="AQ166" s="70">
        <f>SUM(AN$5:AN166)/1000</f>
        <v>0.31779999999999997</v>
      </c>
    </row>
    <row r="167" spans="1:43" x14ac:dyDescent="0.25">
      <c r="A167" s="57">
        <v>45362</v>
      </c>
      <c r="B167" s="31">
        <f>Demand_Table!O166+Demand_Table!S166</f>
        <v>25.860814818181815</v>
      </c>
      <c r="C167" s="31">
        <f>Demand_Table!B166+Demand_Table!H166</f>
        <v>22.839892363636363</v>
      </c>
      <c r="D167" s="57">
        <v>45362</v>
      </c>
      <c r="E167" s="26">
        <f>SUM(B$5:B167)/1000</f>
        <v>3.7762253171818179</v>
      </c>
      <c r="F167" s="26">
        <f>SUM(C$5:C167)/1000</f>
        <v>3.73761604309091</v>
      </c>
      <c r="S167" s="57">
        <v>45362</v>
      </c>
      <c r="T167" s="31">
        <f>Demand_Table!O166</f>
        <v>22.960814818181817</v>
      </c>
      <c r="U167" s="31">
        <f>Demand_Table!B166</f>
        <v>22.039892363636362</v>
      </c>
      <c r="V167" s="57">
        <v>45362</v>
      </c>
      <c r="W167" s="70">
        <f>SUM(T$5:T167)/1000</f>
        <v>3.3665253171818188</v>
      </c>
      <c r="X167" s="70">
        <f>SUM(U$5:U167)/1000</f>
        <v>3.4190160430909078</v>
      </c>
      <c r="AL167" s="57">
        <v>45362</v>
      </c>
      <c r="AM167" s="31">
        <f>Demand_Table!S166</f>
        <v>2.9</v>
      </c>
      <c r="AN167" s="31">
        <f>Demand_Table!H166</f>
        <v>0.80000000000000027</v>
      </c>
      <c r="AO167" s="57">
        <v>45362</v>
      </c>
      <c r="AP167" s="70">
        <f>SUM(AM$5:AM167)/1000</f>
        <v>0.40970000000000018</v>
      </c>
      <c r="AQ167" s="70">
        <f>SUM(AN$5:AN167)/1000</f>
        <v>0.31859999999999994</v>
      </c>
    </row>
    <row r="168" spans="1:43" x14ac:dyDescent="0.25">
      <c r="A168" s="57">
        <v>45363</v>
      </c>
      <c r="B168" s="31">
        <f>Demand_Table!O167+Demand_Table!S167</f>
        <v>25.763722000000001</v>
      </c>
      <c r="C168" s="31">
        <f>Demand_Table!B167+Demand_Table!H167</f>
        <v>23.129774363636365</v>
      </c>
      <c r="D168" s="57">
        <v>45363</v>
      </c>
      <c r="E168" s="26">
        <f>SUM(B$5:B168)/1000</f>
        <v>3.8019890391818181</v>
      </c>
      <c r="F168" s="26">
        <f>SUM(C$5:C168)/1000</f>
        <v>3.7607458174545463</v>
      </c>
      <c r="S168" s="57">
        <v>45363</v>
      </c>
      <c r="T168" s="31">
        <f>Demand_Table!O167</f>
        <v>22.763722000000001</v>
      </c>
      <c r="U168" s="31">
        <f>Demand_Table!B167</f>
        <v>21.929774363636366</v>
      </c>
      <c r="V168" s="57">
        <v>45363</v>
      </c>
      <c r="W168" s="70">
        <f>SUM(T$5:T168)/1000</f>
        <v>3.3892890391818193</v>
      </c>
      <c r="X168" s="70">
        <f>SUM(U$5:U168)/1000</f>
        <v>3.4409458174545438</v>
      </c>
      <c r="AL168" s="57">
        <v>45363</v>
      </c>
      <c r="AM168" s="31">
        <f>Demand_Table!S167</f>
        <v>2.9999999999999996</v>
      </c>
      <c r="AN168" s="31">
        <f>Demand_Table!H167</f>
        <v>1.1999999999999997</v>
      </c>
      <c r="AO168" s="57">
        <v>45363</v>
      </c>
      <c r="AP168" s="70">
        <f>SUM(AM$5:AM168)/1000</f>
        <v>0.41270000000000018</v>
      </c>
      <c r="AQ168" s="70">
        <f>SUM(AN$5:AN168)/1000</f>
        <v>0.31979999999999997</v>
      </c>
    </row>
    <row r="169" spans="1:43" x14ac:dyDescent="0.25">
      <c r="A169" s="57">
        <v>45364</v>
      </c>
      <c r="B169" s="31">
        <f>Demand_Table!O168+Demand_Table!S168</f>
        <v>25.228069545454545</v>
      </c>
      <c r="C169" s="31">
        <f>Demand_Table!B168+Demand_Table!H168</f>
        <v>25.782171909090909</v>
      </c>
      <c r="D169" s="57">
        <v>45364</v>
      </c>
      <c r="E169" s="26">
        <f>SUM(B$5:B169)/1000</f>
        <v>3.8272171087272726</v>
      </c>
      <c r="F169" s="26">
        <f>SUM(C$5:C169)/1000</f>
        <v>3.7865279893636372</v>
      </c>
      <c r="S169" s="57">
        <v>45364</v>
      </c>
      <c r="T169" s="31">
        <f>Demand_Table!O168</f>
        <v>22.228069545454545</v>
      </c>
      <c r="U169" s="31">
        <f>Demand_Table!B168</f>
        <v>24.58217190909091</v>
      </c>
      <c r="V169" s="57">
        <v>45364</v>
      </c>
      <c r="W169" s="70">
        <f>SUM(T$5:T169)/1000</f>
        <v>3.4115171087272738</v>
      </c>
      <c r="X169" s="70">
        <f>SUM(U$5:U169)/1000</f>
        <v>3.4655279893636348</v>
      </c>
      <c r="AL169" s="57">
        <v>45364</v>
      </c>
      <c r="AM169" s="31">
        <f>Demand_Table!S168</f>
        <v>2.9999999999999991</v>
      </c>
      <c r="AN169" s="31">
        <f>Demand_Table!H168</f>
        <v>1.1999999999999993</v>
      </c>
      <c r="AO169" s="57">
        <v>45364</v>
      </c>
      <c r="AP169" s="70">
        <f>SUM(AM$5:AM169)/1000</f>
        <v>0.41570000000000018</v>
      </c>
      <c r="AQ169" s="70">
        <f>SUM(AN$5:AN169)/1000</f>
        <v>0.32099999999999995</v>
      </c>
    </row>
    <row r="170" spans="1:43" x14ac:dyDescent="0.25">
      <c r="A170" s="57">
        <v>45365</v>
      </c>
      <c r="B170" s="31">
        <f>Demand_Table!O169+Demand_Table!S169</f>
        <v>25.828990636363635</v>
      </c>
      <c r="C170" s="31">
        <f>Demand_Table!B169+Demand_Table!H169</f>
        <v>22.68812927272727</v>
      </c>
      <c r="D170" s="57">
        <v>45365</v>
      </c>
      <c r="E170" s="26">
        <f>SUM(B$5:B170)/1000</f>
        <v>3.853046099363636</v>
      </c>
      <c r="F170" s="26">
        <f>SUM(C$5:C170)/1000</f>
        <v>3.809216118636364</v>
      </c>
      <c r="S170" s="57">
        <v>45365</v>
      </c>
      <c r="T170" s="31">
        <f>Demand_Table!O169</f>
        <v>22.628990636363636</v>
      </c>
      <c r="U170" s="31">
        <f>Demand_Table!B169</f>
        <v>21.788129272727272</v>
      </c>
      <c r="V170" s="57">
        <v>45365</v>
      </c>
      <c r="W170" s="70">
        <f>SUM(T$5:T170)/1000</f>
        <v>3.4341460993636375</v>
      </c>
      <c r="X170" s="70">
        <f>SUM(U$5:U170)/1000</f>
        <v>3.4873161186363624</v>
      </c>
      <c r="AL170" s="57">
        <v>45365</v>
      </c>
      <c r="AM170" s="31">
        <f>Demand_Table!S169</f>
        <v>3.1999999999999997</v>
      </c>
      <c r="AN170" s="31">
        <f>Demand_Table!H169</f>
        <v>0.89999999999999991</v>
      </c>
      <c r="AO170" s="57">
        <v>45365</v>
      </c>
      <c r="AP170" s="70">
        <f>SUM(AM$5:AM170)/1000</f>
        <v>0.41890000000000016</v>
      </c>
      <c r="AQ170" s="70">
        <f>SUM(AN$5:AN170)/1000</f>
        <v>0.32189999999999991</v>
      </c>
    </row>
    <row r="171" spans="1:43" x14ac:dyDescent="0.25">
      <c r="A171" s="57">
        <v>45366</v>
      </c>
      <c r="B171" s="31">
        <f>Demand_Table!O170+Demand_Table!S170</f>
        <v>23.849899272727271</v>
      </c>
      <c r="C171" s="31">
        <f>Demand_Table!B170+Demand_Table!H170</f>
        <v>21.267936181818182</v>
      </c>
      <c r="D171" s="57">
        <v>45366</v>
      </c>
      <c r="E171" s="26">
        <f>SUM(B$5:B171)/1000</f>
        <v>3.8768959986363636</v>
      </c>
      <c r="F171" s="26">
        <f>SUM(C$5:C171)/1000</f>
        <v>3.8304840548181822</v>
      </c>
      <c r="S171" s="57">
        <v>45366</v>
      </c>
      <c r="T171" s="31">
        <f>Demand_Table!O170</f>
        <v>20.549899272727274</v>
      </c>
      <c r="U171" s="31">
        <f>Demand_Table!B170</f>
        <v>20.267936181818182</v>
      </c>
      <c r="V171" s="57">
        <v>45366</v>
      </c>
      <c r="W171" s="70">
        <f>SUM(T$5:T171)/1000</f>
        <v>3.4546959986363643</v>
      </c>
      <c r="X171" s="70">
        <f>SUM(U$5:U171)/1000</f>
        <v>3.5075840548181803</v>
      </c>
      <c r="AL171" s="57">
        <v>45366</v>
      </c>
      <c r="AM171" s="31">
        <f>Demand_Table!S170</f>
        <v>3.2999999999999989</v>
      </c>
      <c r="AN171" s="31">
        <f>Demand_Table!H170</f>
        <v>1</v>
      </c>
      <c r="AO171" s="57">
        <v>45366</v>
      </c>
      <c r="AP171" s="70">
        <f>SUM(AM$5:AM171)/1000</f>
        <v>0.42220000000000019</v>
      </c>
      <c r="AQ171" s="70">
        <f>SUM(AN$5:AN171)/1000</f>
        <v>0.32289999999999991</v>
      </c>
    </row>
    <row r="172" spans="1:43" x14ac:dyDescent="0.25">
      <c r="A172" s="57">
        <v>45367</v>
      </c>
      <c r="B172" s="31">
        <f>Demand_Table!O171+Demand_Table!S171</f>
        <v>23.465965363636364</v>
      </c>
      <c r="C172" s="31">
        <f>Demand_Table!B171+Demand_Table!H171</f>
        <v>21.034213727272725</v>
      </c>
      <c r="D172" s="57">
        <v>45367</v>
      </c>
      <c r="E172" s="26">
        <f>SUM(B$5:B172)/1000</f>
        <v>3.9003619639999996</v>
      </c>
      <c r="F172" s="26">
        <f>SUM(C$5:C172)/1000</f>
        <v>3.8515182685454552</v>
      </c>
      <c r="S172" s="57">
        <v>45367</v>
      </c>
      <c r="T172" s="31">
        <f>Demand_Table!O171</f>
        <v>20.265965363636365</v>
      </c>
      <c r="U172" s="31">
        <f>Demand_Table!B171</f>
        <v>20.134213727272726</v>
      </c>
      <c r="V172" s="57">
        <v>45367</v>
      </c>
      <c r="W172" s="70">
        <f>SUM(T$5:T172)/1000</f>
        <v>3.4749619640000011</v>
      </c>
      <c r="X172" s="70">
        <f>SUM(U$5:U172)/1000</f>
        <v>3.5277182685454531</v>
      </c>
      <c r="AL172" s="57">
        <v>45367</v>
      </c>
      <c r="AM172" s="31">
        <f>Demand_Table!S171</f>
        <v>3.2</v>
      </c>
      <c r="AN172" s="31">
        <f>Demand_Table!H171</f>
        <v>0.89999999999999991</v>
      </c>
      <c r="AO172" s="57">
        <v>45367</v>
      </c>
      <c r="AP172" s="70">
        <f>SUM(AM$5:AM172)/1000</f>
        <v>0.42540000000000017</v>
      </c>
      <c r="AQ172" s="70">
        <f>SUM(AN$5:AN172)/1000</f>
        <v>0.32379999999999992</v>
      </c>
    </row>
    <row r="173" spans="1:43" x14ac:dyDescent="0.25">
      <c r="A173" s="57">
        <v>45368</v>
      </c>
      <c r="B173" s="31">
        <f>Demand_Table!O172+Demand_Table!S172</f>
        <v>22.020836181818183</v>
      </c>
      <c r="C173" s="31">
        <f>Demand_Table!B172+Demand_Table!H172</f>
        <v>22.945426454545451</v>
      </c>
      <c r="D173" s="57">
        <v>45368</v>
      </c>
      <c r="E173" s="26">
        <f>SUM(B$5:B173)/1000</f>
        <v>3.922382800181818</v>
      </c>
      <c r="F173" s="26">
        <f>SUM(C$5:C173)/1000</f>
        <v>3.8744636950000007</v>
      </c>
      <c r="S173" s="57">
        <v>45368</v>
      </c>
      <c r="T173" s="31">
        <f>Demand_Table!O172</f>
        <v>18.920836181818181</v>
      </c>
      <c r="U173" s="31">
        <f>Demand_Table!B172</f>
        <v>22.245426454545452</v>
      </c>
      <c r="V173" s="57">
        <v>45368</v>
      </c>
      <c r="W173" s="70">
        <f>SUM(T$5:T173)/1000</f>
        <v>3.4938828001818192</v>
      </c>
      <c r="X173" s="70">
        <f>SUM(U$5:U173)/1000</f>
        <v>3.5499636949999984</v>
      </c>
      <c r="AL173" s="57">
        <v>45368</v>
      </c>
      <c r="AM173" s="31">
        <f>Demand_Table!S172</f>
        <v>3.0999999999999996</v>
      </c>
      <c r="AN173" s="31">
        <f>Demand_Table!H172</f>
        <v>0.70000000000000018</v>
      </c>
      <c r="AO173" s="57">
        <v>45368</v>
      </c>
      <c r="AP173" s="70">
        <f>SUM(AM$5:AM173)/1000</f>
        <v>0.42850000000000016</v>
      </c>
      <c r="AQ173" s="70">
        <f>SUM(AN$5:AN173)/1000</f>
        <v>0.3244999999999999</v>
      </c>
    </row>
    <row r="174" spans="1:43" x14ac:dyDescent="0.25">
      <c r="A174" s="57">
        <v>45369</v>
      </c>
      <c r="B174" s="31">
        <f>Demand_Table!O173+Demand_Table!S173</f>
        <v>24.68630809090909</v>
      </c>
      <c r="C174" s="31">
        <f>Demand_Table!B173+Demand_Table!H173</f>
        <v>22.604422363636367</v>
      </c>
      <c r="D174" s="57">
        <v>45369</v>
      </c>
      <c r="E174" s="26">
        <f>SUM(B$5:B174)/1000</f>
        <v>3.9470691082727272</v>
      </c>
      <c r="F174" s="26">
        <f>SUM(C$5:C174)/1000</f>
        <v>3.897068117363637</v>
      </c>
      <c r="S174" s="57">
        <v>45369</v>
      </c>
      <c r="T174" s="31">
        <f>Demand_Table!O173</f>
        <v>21.68630809090909</v>
      </c>
      <c r="U174" s="31">
        <f>Demand_Table!B173</f>
        <v>22.004422363636365</v>
      </c>
      <c r="V174" s="57">
        <v>45369</v>
      </c>
      <c r="W174" s="70">
        <f>SUM(T$5:T174)/1000</f>
        <v>3.5155691082727283</v>
      </c>
      <c r="X174" s="70">
        <f>SUM(U$5:U174)/1000</f>
        <v>3.5719681173636348</v>
      </c>
      <c r="AL174" s="57">
        <v>45369</v>
      </c>
      <c r="AM174" s="31">
        <f>Demand_Table!S173</f>
        <v>3</v>
      </c>
      <c r="AN174" s="31">
        <f>Demand_Table!H173</f>
        <v>0.60000000000000009</v>
      </c>
      <c r="AO174" s="57">
        <v>45369</v>
      </c>
      <c r="AP174" s="70">
        <f>SUM(AM$5:AM174)/1000</f>
        <v>0.43150000000000016</v>
      </c>
      <c r="AQ174" s="70">
        <f>SUM(AN$5:AN174)/1000</f>
        <v>0.32509999999999989</v>
      </c>
    </row>
    <row r="175" spans="1:43" x14ac:dyDescent="0.25">
      <c r="A175" s="57">
        <v>45370</v>
      </c>
      <c r="B175" s="31">
        <f>Demand_Table!O174+Demand_Table!S174</f>
        <v>24.705990727272724</v>
      </c>
      <c r="C175" s="31">
        <f>Demand_Table!B174+Demand_Table!H174</f>
        <v>23.422774818181818</v>
      </c>
      <c r="D175" s="57">
        <v>45370</v>
      </c>
      <c r="E175" s="26">
        <f>SUM(B$5:B175)/1000</f>
        <v>3.9717750989999998</v>
      </c>
      <c r="F175" s="26">
        <f>SUM(C$5:C175)/1000</f>
        <v>3.9204908921818191</v>
      </c>
      <c r="S175" s="57">
        <v>45370</v>
      </c>
      <c r="T175" s="31">
        <f>Demand_Table!O174</f>
        <v>21.805990727272725</v>
      </c>
      <c r="U175" s="31">
        <f>Demand_Table!B174</f>
        <v>22.422774818181818</v>
      </c>
      <c r="V175" s="57">
        <v>45370</v>
      </c>
      <c r="W175" s="70">
        <f>SUM(T$5:T175)/1000</f>
        <v>3.537375099000001</v>
      </c>
      <c r="X175" s="70">
        <f>SUM(U$5:U175)/1000</f>
        <v>3.5943908921818171</v>
      </c>
      <c r="AL175" s="57">
        <v>45370</v>
      </c>
      <c r="AM175" s="31">
        <f>Demand_Table!S174</f>
        <v>2.8999999999999995</v>
      </c>
      <c r="AN175" s="31">
        <f>Demand_Table!H174</f>
        <v>1</v>
      </c>
      <c r="AO175" s="57">
        <v>45370</v>
      </c>
      <c r="AP175" s="70">
        <f>SUM(AM$5:AM175)/1000</f>
        <v>0.43440000000000017</v>
      </c>
      <c r="AQ175" s="70">
        <f>SUM(AN$5:AN175)/1000</f>
        <v>0.32609999999999989</v>
      </c>
    </row>
    <row r="176" spans="1:43" x14ac:dyDescent="0.25">
      <c r="A176" s="57">
        <v>45371</v>
      </c>
      <c r="B176" s="31">
        <f>Demand_Table!O175+Demand_Table!S175</f>
        <v>25.837434818181819</v>
      </c>
      <c r="C176" s="31">
        <f>Demand_Table!B175+Demand_Table!H175</f>
        <v>24.153214454545456</v>
      </c>
      <c r="D176" s="57">
        <v>45371</v>
      </c>
      <c r="E176" s="26">
        <f>SUM(B$5:B176)/1000</f>
        <v>3.9976125338181818</v>
      </c>
      <c r="F176" s="26">
        <f>SUM(C$5:C176)/1000</f>
        <v>3.9446441066363644</v>
      </c>
      <c r="S176" s="57">
        <v>45371</v>
      </c>
      <c r="T176" s="31">
        <f>Demand_Table!O175</f>
        <v>22.937434818181817</v>
      </c>
      <c r="U176" s="31">
        <f>Demand_Table!B175</f>
        <v>23.153214454545456</v>
      </c>
      <c r="V176" s="57">
        <v>45371</v>
      </c>
      <c r="W176" s="70">
        <f>SUM(T$5:T176)/1000</f>
        <v>3.5603125338181831</v>
      </c>
      <c r="X176" s="70">
        <f>SUM(U$5:U176)/1000</f>
        <v>3.6175441066363625</v>
      </c>
      <c r="AL176" s="57">
        <v>45371</v>
      </c>
      <c r="AM176" s="31">
        <f>Demand_Table!S175</f>
        <v>2.9000000000000004</v>
      </c>
      <c r="AN176" s="31">
        <f>Demand_Table!H175</f>
        <v>0.99999999999999978</v>
      </c>
      <c r="AO176" s="57">
        <v>45371</v>
      </c>
      <c r="AP176" s="70">
        <f>SUM(AM$5:AM176)/1000</f>
        <v>0.43730000000000013</v>
      </c>
      <c r="AQ176" s="70">
        <f>SUM(AN$5:AN176)/1000</f>
        <v>0.32709999999999989</v>
      </c>
    </row>
    <row r="177" spans="1:43" x14ac:dyDescent="0.25">
      <c r="A177" s="57">
        <v>45372</v>
      </c>
      <c r="B177" s="31">
        <f>Demand_Table!O176+Demand_Table!S176</f>
        <v>23.596340545454545</v>
      </c>
      <c r="C177" s="31">
        <f>Demand_Table!B176+Demand_Table!H176</f>
        <v>21.451079363636364</v>
      </c>
      <c r="D177" s="57">
        <v>45372</v>
      </c>
      <c r="E177" s="26">
        <f>SUM(B$5:B177)/1000</f>
        <v>4.0212088743636363</v>
      </c>
      <c r="F177" s="26">
        <f>SUM(C$5:C177)/1000</f>
        <v>3.9660951860000009</v>
      </c>
      <c r="S177" s="57">
        <v>45372</v>
      </c>
      <c r="T177" s="31">
        <f>Demand_Table!O176</f>
        <v>20.996340545454547</v>
      </c>
      <c r="U177" s="31">
        <f>Demand_Table!B176</f>
        <v>20.451079363636364</v>
      </c>
      <c r="V177" s="57">
        <v>45372</v>
      </c>
      <c r="W177" s="70">
        <f>SUM(T$5:T177)/1000</f>
        <v>3.5813088743636374</v>
      </c>
      <c r="X177" s="70">
        <f>SUM(U$5:U177)/1000</f>
        <v>3.6379951859999986</v>
      </c>
      <c r="AL177" s="57">
        <v>45372</v>
      </c>
      <c r="AM177" s="31">
        <f>Demand_Table!S176</f>
        <v>2.5999999999999996</v>
      </c>
      <c r="AN177" s="31">
        <f>Demand_Table!H176</f>
        <v>0.99999999999999956</v>
      </c>
      <c r="AO177" s="57">
        <v>45372</v>
      </c>
      <c r="AP177" s="70">
        <f>SUM(AM$5:AM177)/1000</f>
        <v>0.43990000000000012</v>
      </c>
      <c r="AQ177" s="70">
        <f>SUM(AN$5:AN177)/1000</f>
        <v>0.32809999999999989</v>
      </c>
    </row>
    <row r="178" spans="1:43" x14ac:dyDescent="0.25">
      <c r="A178" s="57">
        <v>45373</v>
      </c>
      <c r="B178" s="31">
        <f>Demand_Table!O177+Demand_Table!S177</f>
        <v>23.417537272727273</v>
      </c>
      <c r="C178" s="31">
        <f>Demand_Table!B177+Demand_Table!H177</f>
        <v>19.902592818181819</v>
      </c>
      <c r="D178" s="57">
        <v>45373</v>
      </c>
      <c r="E178" s="26">
        <f>SUM(B$5:B178)/1000</f>
        <v>4.0446264116363633</v>
      </c>
      <c r="F178" s="26">
        <f>SUM(C$5:C178)/1000</f>
        <v>3.9859977788181826</v>
      </c>
      <c r="S178" s="57">
        <v>45373</v>
      </c>
      <c r="T178" s="31">
        <f>Demand_Table!O177</f>
        <v>20.817537272727272</v>
      </c>
      <c r="U178" s="31">
        <f>Demand_Table!B177</f>
        <v>18.802592818181818</v>
      </c>
      <c r="V178" s="57">
        <v>45373</v>
      </c>
      <c r="W178" s="70">
        <f>SUM(T$5:T178)/1000</f>
        <v>3.6021264116363652</v>
      </c>
      <c r="X178" s="70">
        <f>SUM(U$5:U178)/1000</f>
        <v>3.6567977788181807</v>
      </c>
      <c r="AL178" s="57">
        <v>45373</v>
      </c>
      <c r="AM178" s="31">
        <f>Demand_Table!S177</f>
        <v>2.6</v>
      </c>
      <c r="AN178" s="31">
        <f>Demand_Table!H177</f>
        <v>1.1000000000000001</v>
      </c>
      <c r="AO178" s="57">
        <v>45373</v>
      </c>
      <c r="AP178" s="70">
        <f>SUM(AM$5:AM178)/1000</f>
        <v>0.44250000000000017</v>
      </c>
      <c r="AQ178" s="70">
        <f>SUM(AN$5:AN178)/1000</f>
        <v>0.32919999999999994</v>
      </c>
    </row>
    <row r="179" spans="1:43" x14ac:dyDescent="0.25">
      <c r="A179" s="57">
        <v>45374</v>
      </c>
      <c r="B179" s="31">
        <f>Demand_Table!O178+Demand_Table!S178</f>
        <v>22.090730909090908</v>
      </c>
      <c r="C179" s="31">
        <f>Demand_Table!B178+Demand_Table!H178</f>
        <v>20.714098545454544</v>
      </c>
      <c r="D179" s="57">
        <v>45374</v>
      </c>
      <c r="E179" s="26">
        <f>SUM(B$5:B179)/1000</f>
        <v>4.0667171425454542</v>
      </c>
      <c r="F179" s="26">
        <f>SUM(C$5:C179)/1000</f>
        <v>4.006711877363637</v>
      </c>
      <c r="S179" s="57">
        <v>45374</v>
      </c>
      <c r="T179" s="31">
        <f>Demand_Table!O178</f>
        <v>19.390730909090909</v>
      </c>
      <c r="U179" s="31">
        <f>Demand_Table!B178</f>
        <v>19.514098545454544</v>
      </c>
      <c r="V179" s="57">
        <v>45374</v>
      </c>
      <c r="W179" s="70">
        <f>SUM(T$5:T179)/1000</f>
        <v>3.6215171425454558</v>
      </c>
      <c r="X179" s="70">
        <f>SUM(U$5:U179)/1000</f>
        <v>3.6763118773636352</v>
      </c>
      <c r="AL179" s="57">
        <v>45374</v>
      </c>
      <c r="AM179" s="31">
        <f>Demand_Table!S178</f>
        <v>2.6999999999999997</v>
      </c>
      <c r="AN179" s="31">
        <f>Demand_Table!H178</f>
        <v>1.2000000000000002</v>
      </c>
      <c r="AO179" s="57">
        <v>45374</v>
      </c>
      <c r="AP179" s="70">
        <f>SUM(AM$5:AM179)/1000</f>
        <v>0.44520000000000015</v>
      </c>
      <c r="AQ179" s="70">
        <f>SUM(AN$5:AN179)/1000</f>
        <v>0.33039999999999992</v>
      </c>
    </row>
    <row r="180" spans="1:43" x14ac:dyDescent="0.25">
      <c r="A180" s="57">
        <v>45375</v>
      </c>
      <c r="B180" s="31">
        <f>Demand_Table!O179+Demand_Table!S179</f>
        <v>22.598230454545455</v>
      </c>
      <c r="C180" s="31">
        <f>Demand_Table!B179+Demand_Table!H179</f>
        <v>22.444226454545454</v>
      </c>
      <c r="D180" s="57">
        <v>45375</v>
      </c>
      <c r="E180" s="26">
        <f>SUM(B$5:B180)/1000</f>
        <v>4.0893153729999998</v>
      </c>
      <c r="F180" s="26">
        <f>SUM(C$5:C180)/1000</f>
        <v>4.0291561038181829</v>
      </c>
      <c r="S180" s="57">
        <v>45375</v>
      </c>
      <c r="T180" s="31">
        <f>Demand_Table!O179</f>
        <v>19.898230454545455</v>
      </c>
      <c r="U180" s="31">
        <f>Demand_Table!B179</f>
        <v>21.244226454545455</v>
      </c>
      <c r="V180" s="57">
        <v>45375</v>
      </c>
      <c r="W180" s="70">
        <f>SUM(T$5:T180)/1000</f>
        <v>3.6414153730000018</v>
      </c>
      <c r="X180" s="70">
        <f>SUM(U$5:U180)/1000</f>
        <v>3.6975561038181803</v>
      </c>
      <c r="AL180" s="57">
        <v>45375</v>
      </c>
      <c r="AM180" s="31">
        <f>Demand_Table!S179</f>
        <v>2.7</v>
      </c>
      <c r="AN180" s="31">
        <f>Demand_Table!H179</f>
        <v>1.2000000000000002</v>
      </c>
      <c r="AO180" s="57">
        <v>45375</v>
      </c>
      <c r="AP180" s="70">
        <f>SUM(AM$5:AM180)/1000</f>
        <v>0.44790000000000013</v>
      </c>
      <c r="AQ180" s="70">
        <f>SUM(AN$5:AN180)/1000</f>
        <v>0.33159999999999989</v>
      </c>
    </row>
    <row r="181" spans="1:43" x14ac:dyDescent="0.25">
      <c r="A181" s="57">
        <v>45376</v>
      </c>
      <c r="B181" s="31">
        <f>Demand_Table!O180+Demand_Table!S180</f>
        <v>25.356856272727274</v>
      </c>
      <c r="C181" s="31">
        <f>Demand_Table!B180+Demand_Table!H180</f>
        <v>23.899346545454549</v>
      </c>
      <c r="D181" s="57">
        <v>45376</v>
      </c>
      <c r="E181" s="26">
        <f>SUM(B$5:B181)/1000</f>
        <v>4.1146722292727276</v>
      </c>
      <c r="F181" s="26">
        <f>SUM(C$5:C181)/1000</f>
        <v>4.0530554503636376</v>
      </c>
      <c r="S181" s="57">
        <v>45376</v>
      </c>
      <c r="T181" s="31">
        <f>Demand_Table!O180</f>
        <v>22.756856272727273</v>
      </c>
      <c r="U181" s="31">
        <f>Demand_Table!B180</f>
        <v>22.799346545454547</v>
      </c>
      <c r="V181" s="57">
        <v>45376</v>
      </c>
      <c r="W181" s="70">
        <f>SUM(T$5:T181)/1000</f>
        <v>3.664172229272729</v>
      </c>
      <c r="X181" s="70">
        <f>SUM(U$5:U181)/1000</f>
        <v>3.7203554503636349</v>
      </c>
      <c r="AL181" s="57">
        <v>45376</v>
      </c>
      <c r="AM181" s="31">
        <f>Demand_Table!S180</f>
        <v>2.6000000000000005</v>
      </c>
      <c r="AN181" s="31">
        <f>Demand_Table!H180</f>
        <v>1.1000000000000001</v>
      </c>
      <c r="AO181" s="57">
        <v>45376</v>
      </c>
      <c r="AP181" s="70">
        <f>SUM(AM$5:AM181)/1000</f>
        <v>0.45050000000000018</v>
      </c>
      <c r="AQ181" s="70">
        <f>SUM(AN$5:AN181)/1000</f>
        <v>0.33269999999999994</v>
      </c>
    </row>
    <row r="182" spans="1:43" x14ac:dyDescent="0.25">
      <c r="A182" s="57">
        <v>45377</v>
      </c>
      <c r="B182" s="31">
        <f>Demand_Table!O181+Demand_Table!S181</f>
        <v>23.611101727272729</v>
      </c>
      <c r="C182" s="31">
        <f>Demand_Table!B181+Demand_Table!H181</f>
        <v>20.279996545454548</v>
      </c>
      <c r="D182" s="57">
        <v>45377</v>
      </c>
      <c r="E182" s="26">
        <f>SUM(B$5:B182)/1000</f>
        <v>4.1382833309999993</v>
      </c>
      <c r="F182" s="26">
        <f>SUM(C$5:C182)/1000</f>
        <v>4.0733354469090921</v>
      </c>
      <c r="S182" s="57">
        <v>45377</v>
      </c>
      <c r="T182" s="31">
        <f>Demand_Table!O181</f>
        <v>20.91110172727273</v>
      </c>
      <c r="U182" s="31">
        <f>Demand_Table!B181</f>
        <v>19.179996545454546</v>
      </c>
      <c r="V182" s="57">
        <v>45377</v>
      </c>
      <c r="W182" s="70">
        <f>SUM(T$5:T182)/1000</f>
        <v>3.6850833310000017</v>
      </c>
      <c r="X182" s="70">
        <f>SUM(U$5:U182)/1000</f>
        <v>3.7395354469090898</v>
      </c>
      <c r="AL182" s="57">
        <v>45377</v>
      </c>
      <c r="AM182" s="31">
        <f>Demand_Table!S181</f>
        <v>2.6999999999999997</v>
      </c>
      <c r="AN182" s="31">
        <f>Demand_Table!H181</f>
        <v>1.0999999999999999</v>
      </c>
      <c r="AO182" s="57">
        <v>45377</v>
      </c>
      <c r="AP182" s="70">
        <f>SUM(AM$5:AM182)/1000</f>
        <v>0.45320000000000016</v>
      </c>
      <c r="AQ182" s="70">
        <f>SUM(AN$5:AN182)/1000</f>
        <v>0.33379999999999993</v>
      </c>
    </row>
    <row r="183" spans="1:43" x14ac:dyDescent="0.25">
      <c r="A183" s="57">
        <v>45378</v>
      </c>
      <c r="B183" s="31">
        <f>Demand_Table!O182+Demand_Table!S182</f>
        <v>23.955344727272724</v>
      </c>
      <c r="C183" s="31">
        <f>Demand_Table!B182+Demand_Table!H182</f>
        <v>20.410660454545457</v>
      </c>
      <c r="D183" s="57">
        <v>45378</v>
      </c>
      <c r="E183" s="26">
        <f>SUM(B$5:B183)/1000</f>
        <v>4.1622386757272727</v>
      </c>
      <c r="F183" s="26">
        <f>SUM(C$5:C183)/1000</f>
        <v>4.0937461073636374</v>
      </c>
      <c r="S183" s="57">
        <v>45378</v>
      </c>
      <c r="T183" s="31">
        <f>Demand_Table!O182</f>
        <v>21.355344727272726</v>
      </c>
      <c r="U183" s="31">
        <f>Demand_Table!B182</f>
        <v>19.310660454545456</v>
      </c>
      <c r="V183" s="57">
        <v>45378</v>
      </c>
      <c r="W183" s="70">
        <f>SUM(T$5:T183)/1000</f>
        <v>3.7064386757272745</v>
      </c>
      <c r="X183" s="70">
        <f>SUM(U$5:U183)/1000</f>
        <v>3.7588461073636354</v>
      </c>
      <c r="AL183" s="57">
        <v>45378</v>
      </c>
      <c r="AM183" s="31">
        <f>Demand_Table!S182</f>
        <v>2.5999999999999996</v>
      </c>
      <c r="AN183" s="31">
        <f>Demand_Table!H182</f>
        <v>1.0999999999999999</v>
      </c>
      <c r="AO183" s="57">
        <v>45378</v>
      </c>
      <c r="AP183" s="70">
        <f>SUM(AM$5:AM183)/1000</f>
        <v>0.4558000000000002</v>
      </c>
      <c r="AQ183" s="70">
        <f>SUM(AN$5:AN183)/1000</f>
        <v>0.33489999999999998</v>
      </c>
    </row>
    <row r="184" spans="1:43" x14ac:dyDescent="0.25">
      <c r="A184" s="57">
        <v>45379</v>
      </c>
      <c r="B184" s="31">
        <f>Demand_Table!O183+Demand_Table!S183</f>
        <v>24.288994363636363</v>
      </c>
      <c r="C184" s="31">
        <f>Demand_Table!B183+Demand_Table!H183</f>
        <v>20.324898090909088</v>
      </c>
      <c r="D184" s="57">
        <v>45379</v>
      </c>
      <c r="E184" s="26">
        <f>SUM(B$5:B184)/1000</f>
        <v>4.1865276700909089</v>
      </c>
      <c r="F184" s="26">
        <f>SUM(C$5:C184)/1000</f>
        <v>4.1140710054545462</v>
      </c>
      <c r="S184" s="57">
        <v>45379</v>
      </c>
      <c r="T184" s="31">
        <f>Demand_Table!O183</f>
        <v>21.588994363636363</v>
      </c>
      <c r="U184" s="31">
        <f>Demand_Table!B183</f>
        <v>19.124898090909088</v>
      </c>
      <c r="V184" s="57">
        <v>45379</v>
      </c>
      <c r="W184" s="70">
        <f>SUM(T$5:T184)/1000</f>
        <v>3.7280276700909107</v>
      </c>
      <c r="X184" s="70">
        <f>SUM(U$5:U184)/1000</f>
        <v>3.7779710054545443</v>
      </c>
      <c r="AL184" s="57">
        <v>45379</v>
      </c>
      <c r="AM184" s="31">
        <f>Demand_Table!S183</f>
        <v>2.7</v>
      </c>
      <c r="AN184" s="31">
        <f>Demand_Table!H183</f>
        <v>1.2</v>
      </c>
      <c r="AO184" s="57">
        <v>45379</v>
      </c>
      <c r="AP184" s="70">
        <f>SUM(AM$5:AM184)/1000</f>
        <v>0.45850000000000019</v>
      </c>
      <c r="AQ184" s="70">
        <f>SUM(AN$5:AN184)/1000</f>
        <v>0.33609999999999995</v>
      </c>
    </row>
    <row r="185" spans="1:43" x14ac:dyDescent="0.25">
      <c r="A185" s="57">
        <v>45380</v>
      </c>
      <c r="B185" s="31">
        <f>Demand_Table!O184+Demand_Table!S184</f>
        <v>22.501765000000002</v>
      </c>
      <c r="C185" s="31">
        <f>Demand_Table!B184+Demand_Table!H184</f>
        <v>18.578755545454545</v>
      </c>
      <c r="D185" s="57">
        <v>45380</v>
      </c>
      <c r="E185" s="26">
        <f>SUM(B$5:B185)/1000</f>
        <v>4.2090294350909092</v>
      </c>
      <c r="F185" s="26">
        <f>SUM(C$5:C185)/1000</f>
        <v>4.1326497610000006</v>
      </c>
      <c r="S185" s="57">
        <v>45380</v>
      </c>
      <c r="T185" s="31">
        <f>Demand_Table!O184</f>
        <v>19.701765000000002</v>
      </c>
      <c r="U185" s="31">
        <f>Demand_Table!B184</f>
        <v>17.478755545454543</v>
      </c>
      <c r="V185" s="57">
        <v>45380</v>
      </c>
      <c r="W185" s="70">
        <f>SUM(T$5:T185)/1000</f>
        <v>3.7477294350909105</v>
      </c>
      <c r="X185" s="70">
        <f>SUM(U$5:U185)/1000</f>
        <v>3.7954497609999991</v>
      </c>
      <c r="AL185" s="57">
        <v>45380</v>
      </c>
      <c r="AM185" s="31">
        <f>Demand_Table!S184</f>
        <v>2.8</v>
      </c>
      <c r="AN185" s="31">
        <f>Demand_Table!H184</f>
        <v>1.1000000000000003</v>
      </c>
      <c r="AO185" s="57">
        <v>45380</v>
      </c>
      <c r="AP185" s="70">
        <f>SUM(AM$5:AM185)/1000</f>
        <v>0.46130000000000015</v>
      </c>
      <c r="AQ185" s="70">
        <f>SUM(AN$5:AN185)/1000</f>
        <v>0.3372</v>
      </c>
    </row>
    <row r="186" spans="1:43" x14ac:dyDescent="0.25">
      <c r="A186" s="57">
        <v>45381</v>
      </c>
      <c r="B186" s="31">
        <f>Demand_Table!O185+Demand_Table!S185</f>
        <v>21.345299818181818</v>
      </c>
      <c r="C186" s="31">
        <f>Demand_Table!B185+Demand_Table!H185</f>
        <v>18.494600181818186</v>
      </c>
      <c r="D186" s="57">
        <v>45381</v>
      </c>
      <c r="E186" s="26">
        <f>SUM(B$5:B186)/1000</f>
        <v>4.2303747349090912</v>
      </c>
      <c r="F186" s="26">
        <f>SUM(C$5:C186)/1000</f>
        <v>4.1511443611818182</v>
      </c>
      <c r="S186" s="57">
        <v>45381</v>
      </c>
      <c r="T186" s="31">
        <f>Demand_Table!O185</f>
        <v>18.645299818181819</v>
      </c>
      <c r="U186" s="31">
        <f>Demand_Table!B185</f>
        <v>17.594600181818183</v>
      </c>
      <c r="V186" s="57">
        <v>45381</v>
      </c>
      <c r="W186" s="70">
        <f>SUM(T$5:T186)/1000</f>
        <v>3.7663747349090921</v>
      </c>
      <c r="X186" s="70">
        <f>SUM(U$5:U186)/1000</f>
        <v>3.8130443611818174</v>
      </c>
      <c r="AL186" s="57">
        <v>45381</v>
      </c>
      <c r="AM186" s="31">
        <f>Demand_Table!S185</f>
        <v>2.6999999999999993</v>
      </c>
      <c r="AN186" s="31">
        <f>Demand_Table!H185</f>
        <v>0.90000000000000036</v>
      </c>
      <c r="AO186" s="57">
        <v>45381</v>
      </c>
      <c r="AP186" s="70">
        <f>SUM(AM$5:AM186)/1000</f>
        <v>0.46400000000000019</v>
      </c>
      <c r="AQ186" s="70">
        <f>SUM(AN$5:AN186)/1000</f>
        <v>0.33809999999999996</v>
      </c>
    </row>
    <row r="187" spans="1:43" x14ac:dyDescent="0.25">
      <c r="A187" s="57">
        <v>45382</v>
      </c>
      <c r="B187" s="31">
        <f>Demand_Table!O186+Demand_Table!S186</f>
        <v>21.65596009090909</v>
      </c>
      <c r="C187" s="31">
        <f>Demand_Table!B186+Demand_Table!H186</f>
        <v>21.833802272727272</v>
      </c>
      <c r="D187" s="57">
        <v>45382</v>
      </c>
      <c r="E187" s="26">
        <f>SUM(B$5:B187)/1000</f>
        <v>4.2520306950000002</v>
      </c>
      <c r="F187" s="26">
        <f>SUM(C$5:C187)/1000</f>
        <v>4.1729781634545464</v>
      </c>
      <c r="S187" s="57">
        <v>45382</v>
      </c>
      <c r="T187" s="31">
        <f>Demand_Table!O186</f>
        <v>18.755960090909088</v>
      </c>
      <c r="U187" s="31">
        <f>Demand_Table!B186</f>
        <v>20.933802272727274</v>
      </c>
      <c r="V187" s="57">
        <v>45382</v>
      </c>
      <c r="W187" s="70">
        <f>SUM(T$5:T187)/1000</f>
        <v>3.7851306950000012</v>
      </c>
      <c r="X187" s="70">
        <f>SUM(U$5:U187)/1000</f>
        <v>3.8339781634545447</v>
      </c>
      <c r="AL187" s="57">
        <v>45382</v>
      </c>
      <c r="AM187" s="31">
        <f>Demand_Table!S186</f>
        <v>2.9000000000000004</v>
      </c>
      <c r="AN187" s="31">
        <f>Demand_Table!H186</f>
        <v>0.90000000000000013</v>
      </c>
      <c r="AO187" s="57">
        <v>45382</v>
      </c>
      <c r="AP187" s="70">
        <f>SUM(AM$5:AM187)/1000</f>
        <v>0.46690000000000015</v>
      </c>
      <c r="AQ187" s="70">
        <f>SUM(AN$5:AN187)/1000</f>
        <v>0.33899999999999997</v>
      </c>
    </row>
  </sheetData>
  <mergeCells count="9">
    <mergeCell ref="AL2:AQ2"/>
    <mergeCell ref="AL3:AN3"/>
    <mergeCell ref="AO3:AQ3"/>
    <mergeCell ref="D3:F3"/>
    <mergeCell ref="A3:C3"/>
    <mergeCell ref="A2:F2"/>
    <mergeCell ref="S2:X2"/>
    <mergeCell ref="S3:U3"/>
    <mergeCell ref="V3:X3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33240-A236-4587-BB79-0848E9A1C047}">
  <dimension ref="A1:I187"/>
  <sheetViews>
    <sheetView workbookViewId="0"/>
  </sheetViews>
  <sheetFormatPr defaultRowHeight="15" x14ac:dyDescent="0.25"/>
  <cols>
    <col min="1" max="1" width="12.5703125" bestFit="1" customWidth="1"/>
    <col min="2" max="2" width="14.42578125" bestFit="1" customWidth="1"/>
    <col min="5" max="5" width="14.42578125" bestFit="1" customWidth="1"/>
  </cols>
  <sheetData>
    <row r="1" spans="1:9" x14ac:dyDescent="0.25">
      <c r="A1" s="12" t="str">
        <f>HYPERLINK("#'Contents'!A1","Contents Page")</f>
        <v>Contents Page</v>
      </c>
    </row>
    <row r="2" spans="1:9" x14ac:dyDescent="0.25">
      <c r="A2" s="172" t="s">
        <v>64</v>
      </c>
      <c r="B2" s="172"/>
      <c r="C2" s="172"/>
      <c r="D2" s="172"/>
      <c r="E2" s="172"/>
      <c r="F2" s="172"/>
    </row>
    <row r="3" spans="1:9" x14ac:dyDescent="0.25">
      <c r="A3" s="1"/>
      <c r="B3" s="172" t="s">
        <v>61</v>
      </c>
      <c r="C3" s="172"/>
      <c r="D3" s="1"/>
      <c r="E3" s="172" t="s">
        <v>62</v>
      </c>
      <c r="F3" s="172"/>
      <c r="I3" s="14"/>
    </row>
    <row r="4" spans="1:9" x14ac:dyDescent="0.25">
      <c r="A4" s="1" t="s">
        <v>65</v>
      </c>
      <c r="B4" s="1" t="s">
        <v>111</v>
      </c>
      <c r="C4" s="1" t="s">
        <v>112</v>
      </c>
      <c r="D4" s="1" t="s">
        <v>65</v>
      </c>
      <c r="E4" s="1" t="s">
        <v>111</v>
      </c>
      <c r="F4" s="1" t="s">
        <v>112</v>
      </c>
    </row>
    <row r="5" spans="1:9" x14ac:dyDescent="0.25">
      <c r="A5" s="57">
        <v>45200</v>
      </c>
      <c r="B5" s="1">
        <f>Demand_Table!R4</f>
        <v>33.799999999999997</v>
      </c>
      <c r="C5" s="1">
        <f>Demand_Table!G4</f>
        <v>27.5</v>
      </c>
      <c r="D5" s="57">
        <v>45200</v>
      </c>
      <c r="E5" s="26">
        <f>SUM(B$5:B5)/1000</f>
        <v>3.3799999999999997E-2</v>
      </c>
      <c r="F5" s="26">
        <f>SUM(C$5:C5)/1000</f>
        <v>2.75E-2</v>
      </c>
    </row>
    <row r="6" spans="1:9" x14ac:dyDescent="0.25">
      <c r="A6" s="57">
        <v>45201</v>
      </c>
      <c r="B6" s="1">
        <f>Demand_Table!R5</f>
        <v>53.9</v>
      </c>
      <c r="C6" s="1">
        <f>Demand_Table!G5</f>
        <v>38.9</v>
      </c>
      <c r="D6" s="57">
        <v>45201</v>
      </c>
      <c r="E6" s="26">
        <f>SUM(B$5:B6)/1000</f>
        <v>8.7699999999999986E-2</v>
      </c>
      <c r="F6" s="26">
        <f>SUM(C$5:C6)/1000</f>
        <v>6.6400000000000001E-2</v>
      </c>
    </row>
    <row r="7" spans="1:9" x14ac:dyDescent="0.25">
      <c r="A7" s="57">
        <v>45202</v>
      </c>
      <c r="B7" s="1">
        <f>Demand_Table!R6</f>
        <v>18.700000000000003</v>
      </c>
      <c r="C7" s="1">
        <f>Demand_Table!G6</f>
        <v>45.2</v>
      </c>
      <c r="D7" s="57">
        <v>45202</v>
      </c>
      <c r="E7" s="26">
        <f>SUM(B$5:B7)/1000</f>
        <v>0.10639999999999999</v>
      </c>
      <c r="F7" s="26">
        <f>SUM(C$5:C7)/1000</f>
        <v>0.1116</v>
      </c>
    </row>
    <row r="8" spans="1:9" x14ac:dyDescent="0.25">
      <c r="A8" s="57">
        <v>45203</v>
      </c>
      <c r="B8" s="1">
        <f>Demand_Table!R7</f>
        <v>26.8</v>
      </c>
      <c r="C8" s="1">
        <f>Demand_Table!G7</f>
        <v>35.499999999999993</v>
      </c>
      <c r="D8" s="57">
        <v>45203</v>
      </c>
      <c r="E8" s="26">
        <f>SUM(B$5:B8)/1000</f>
        <v>0.13319999999999999</v>
      </c>
      <c r="F8" s="26">
        <f>SUM(C$5:C8)/1000</f>
        <v>0.14709999999999998</v>
      </c>
    </row>
    <row r="9" spans="1:9" x14ac:dyDescent="0.25">
      <c r="A9" s="57">
        <v>45204</v>
      </c>
      <c r="B9" s="1">
        <f>Demand_Table!R8</f>
        <v>39.1</v>
      </c>
      <c r="C9" s="1">
        <f>Demand_Table!G8</f>
        <v>15.4</v>
      </c>
      <c r="D9" s="57">
        <v>45204</v>
      </c>
      <c r="E9" s="26">
        <f>SUM(B$5:B9)/1000</f>
        <v>0.17229999999999998</v>
      </c>
      <c r="F9" s="26">
        <f>SUM(C$5:C9)/1000</f>
        <v>0.16250000000000001</v>
      </c>
    </row>
    <row r="10" spans="1:9" x14ac:dyDescent="0.25">
      <c r="A10" s="57">
        <v>45205</v>
      </c>
      <c r="B10" s="1">
        <f>Demand_Table!R9</f>
        <v>21.599999999999998</v>
      </c>
      <c r="C10" s="1">
        <f>Demand_Table!G9</f>
        <v>23</v>
      </c>
      <c r="D10" s="57">
        <v>45205</v>
      </c>
      <c r="E10" s="26">
        <f>SUM(B$5:B10)/1000</f>
        <v>0.19389999999999999</v>
      </c>
      <c r="F10" s="26">
        <f>SUM(C$5:C10)/1000</f>
        <v>0.1855</v>
      </c>
    </row>
    <row r="11" spans="1:9" x14ac:dyDescent="0.25">
      <c r="A11" s="57">
        <v>45206</v>
      </c>
      <c r="B11" s="1">
        <f>Demand_Table!R10</f>
        <v>22.7</v>
      </c>
      <c r="C11" s="1">
        <f>Demand_Table!G10</f>
        <v>42.9</v>
      </c>
      <c r="D11" s="57">
        <v>45206</v>
      </c>
      <c r="E11" s="26">
        <f>SUM(B$5:B11)/1000</f>
        <v>0.21659999999999996</v>
      </c>
      <c r="F11" s="26">
        <f>SUM(C$5:C11)/1000</f>
        <v>0.22839999999999999</v>
      </c>
    </row>
    <row r="12" spans="1:9" x14ac:dyDescent="0.25">
      <c r="A12" s="57">
        <v>45207</v>
      </c>
      <c r="B12" s="1">
        <f>Demand_Table!R11</f>
        <v>36.699999999999996</v>
      </c>
      <c r="C12" s="1">
        <f>Demand_Table!G11</f>
        <v>38</v>
      </c>
      <c r="D12" s="57">
        <v>45207</v>
      </c>
      <c r="E12" s="26">
        <f>SUM(B$5:B12)/1000</f>
        <v>0.25329999999999997</v>
      </c>
      <c r="F12" s="26">
        <f>SUM(C$5:C12)/1000</f>
        <v>0.26639999999999997</v>
      </c>
    </row>
    <row r="13" spans="1:9" x14ac:dyDescent="0.25">
      <c r="A13" s="57">
        <v>45208</v>
      </c>
      <c r="B13" s="1">
        <f>Demand_Table!R12</f>
        <v>62.9</v>
      </c>
      <c r="C13" s="1">
        <f>Demand_Table!G12</f>
        <v>31.900000000000002</v>
      </c>
      <c r="D13" s="57">
        <v>45208</v>
      </c>
      <c r="E13" s="26">
        <f>SUM(B$5:B13)/1000</f>
        <v>0.31619999999999993</v>
      </c>
      <c r="F13" s="26">
        <f>SUM(C$5:C13)/1000</f>
        <v>0.29829999999999995</v>
      </c>
    </row>
    <row r="14" spans="1:9" x14ac:dyDescent="0.25">
      <c r="A14" s="57">
        <v>45209</v>
      </c>
      <c r="B14" s="1">
        <f>Demand_Table!R13</f>
        <v>34.299999999999997</v>
      </c>
      <c r="C14" s="1">
        <f>Demand_Table!G13</f>
        <v>38</v>
      </c>
      <c r="D14" s="57">
        <v>45209</v>
      </c>
      <c r="E14" s="26">
        <f>SUM(B$5:B14)/1000</f>
        <v>0.35049999999999992</v>
      </c>
      <c r="F14" s="26">
        <f>SUM(C$5:C14)/1000</f>
        <v>0.33629999999999993</v>
      </c>
    </row>
    <row r="15" spans="1:9" x14ac:dyDescent="0.25">
      <c r="A15" s="57">
        <v>45210</v>
      </c>
      <c r="B15" s="1">
        <f>Demand_Table!R14</f>
        <v>35.5</v>
      </c>
      <c r="C15" s="1">
        <f>Demand_Table!G14</f>
        <v>44.900000000000006</v>
      </c>
      <c r="D15" s="57">
        <v>45210</v>
      </c>
      <c r="E15" s="26">
        <f>SUM(B$5:B15)/1000</f>
        <v>0.38599999999999995</v>
      </c>
      <c r="F15" s="26">
        <f>SUM(C$5:C15)/1000</f>
        <v>0.38119999999999993</v>
      </c>
    </row>
    <row r="16" spans="1:9" x14ac:dyDescent="0.25">
      <c r="A16" s="57">
        <v>45211</v>
      </c>
      <c r="B16" s="1">
        <f>Demand_Table!R15</f>
        <v>60.7</v>
      </c>
      <c r="C16" s="1">
        <f>Demand_Table!G15</f>
        <v>18</v>
      </c>
      <c r="D16" s="57">
        <v>45211</v>
      </c>
      <c r="E16" s="26">
        <f>SUM(B$5:B16)/1000</f>
        <v>0.44669999999999993</v>
      </c>
      <c r="F16" s="26">
        <f>SUM(C$5:C16)/1000</f>
        <v>0.39919999999999994</v>
      </c>
    </row>
    <row r="17" spans="1:9" x14ac:dyDescent="0.25">
      <c r="A17" s="57">
        <v>45212</v>
      </c>
      <c r="B17" s="1">
        <f>Demand_Table!R16</f>
        <v>15.2</v>
      </c>
      <c r="C17" s="1">
        <f>Demand_Table!G16</f>
        <v>49.900000000000006</v>
      </c>
      <c r="D17" s="57">
        <v>45212</v>
      </c>
      <c r="E17" s="26">
        <f>SUM(B$5:B17)/1000</f>
        <v>0.46189999999999992</v>
      </c>
      <c r="F17" s="26">
        <f>SUM(C$5:C17)/1000</f>
        <v>0.44909999999999989</v>
      </c>
    </row>
    <row r="18" spans="1:9" x14ac:dyDescent="0.25">
      <c r="A18" s="57">
        <v>45213</v>
      </c>
      <c r="B18" s="1">
        <f>Demand_Table!R17</f>
        <v>14.200000000000001</v>
      </c>
      <c r="C18" s="1">
        <f>Demand_Table!G17</f>
        <v>65.100000000000009</v>
      </c>
      <c r="D18" s="57">
        <v>45213</v>
      </c>
      <c r="E18" s="26">
        <f>SUM(B$5:B18)/1000</f>
        <v>0.47609999999999991</v>
      </c>
      <c r="F18" s="26">
        <f>SUM(C$5:C18)/1000</f>
        <v>0.51419999999999988</v>
      </c>
    </row>
    <row r="19" spans="1:9" x14ac:dyDescent="0.25">
      <c r="A19" s="57">
        <v>45214</v>
      </c>
      <c r="B19" s="1">
        <f>Demand_Table!R18</f>
        <v>29.400000000000002</v>
      </c>
      <c r="C19" s="1">
        <f>Demand_Table!G18</f>
        <v>37.700000000000003</v>
      </c>
      <c r="D19" s="57">
        <v>45214</v>
      </c>
      <c r="E19" s="26">
        <f>SUM(B$5:B19)/1000</f>
        <v>0.50549999999999984</v>
      </c>
      <c r="F19" s="26">
        <f>SUM(C$5:C19)/1000</f>
        <v>0.55189999999999995</v>
      </c>
    </row>
    <row r="20" spans="1:9" x14ac:dyDescent="0.25">
      <c r="A20" s="57">
        <v>45215</v>
      </c>
      <c r="B20" s="1">
        <f>Demand_Table!R19</f>
        <v>66.2</v>
      </c>
      <c r="C20" s="1">
        <f>Demand_Table!G19</f>
        <v>39.799999999999997</v>
      </c>
      <c r="D20" s="57">
        <v>45215</v>
      </c>
      <c r="E20" s="26">
        <f>SUM(B$5:B20)/1000</f>
        <v>0.57169999999999999</v>
      </c>
      <c r="F20" s="26">
        <f>SUM(C$5:C20)/1000</f>
        <v>0.59169999999999989</v>
      </c>
      <c r="I20" s="14"/>
    </row>
    <row r="21" spans="1:9" x14ac:dyDescent="0.25">
      <c r="A21" s="57">
        <v>45216</v>
      </c>
      <c r="B21" s="1">
        <f>Demand_Table!R20</f>
        <v>34.299999999999997</v>
      </c>
      <c r="C21" s="1">
        <f>Demand_Table!G20</f>
        <v>45.9</v>
      </c>
      <c r="D21" s="57">
        <v>45216</v>
      </c>
      <c r="E21" s="26">
        <f>SUM(B$5:B21)/1000</f>
        <v>0.60599999999999987</v>
      </c>
      <c r="F21" s="26">
        <f>SUM(C$5:C21)/1000</f>
        <v>0.63759999999999994</v>
      </c>
    </row>
    <row r="22" spans="1:9" x14ac:dyDescent="0.25">
      <c r="A22" s="57">
        <v>45217</v>
      </c>
      <c r="B22" s="1">
        <f>Demand_Table!R21</f>
        <v>18.099999999999998</v>
      </c>
      <c r="C22" s="1">
        <f>Demand_Table!G21</f>
        <v>39.100000000000009</v>
      </c>
      <c r="D22" s="57">
        <v>45217</v>
      </c>
      <c r="E22" s="26">
        <f>SUM(B$5:B22)/1000</f>
        <v>0.62409999999999988</v>
      </c>
      <c r="F22" s="26">
        <f>SUM(C$5:C22)/1000</f>
        <v>0.67669999999999997</v>
      </c>
    </row>
    <row r="23" spans="1:9" x14ac:dyDescent="0.25">
      <c r="A23" s="57">
        <v>45218</v>
      </c>
      <c r="B23" s="1">
        <f>Demand_Table!R22</f>
        <v>36.5</v>
      </c>
      <c r="C23" s="1">
        <f>Demand_Table!G22</f>
        <v>36.200000000000003</v>
      </c>
      <c r="D23" s="57">
        <v>45218</v>
      </c>
      <c r="E23" s="26">
        <f>SUM(B$5:B23)/1000</f>
        <v>0.66059999999999985</v>
      </c>
      <c r="F23" s="26">
        <f>SUM(C$5:C23)/1000</f>
        <v>0.71289999999999998</v>
      </c>
    </row>
    <row r="24" spans="1:9" x14ac:dyDescent="0.25">
      <c r="A24" s="57">
        <v>45219</v>
      </c>
      <c r="B24" s="1">
        <f>Demand_Table!R23</f>
        <v>23.9</v>
      </c>
      <c r="C24" s="1">
        <f>Demand_Table!G23</f>
        <v>23.4</v>
      </c>
      <c r="D24" s="57">
        <v>45219</v>
      </c>
      <c r="E24" s="26">
        <f>SUM(B$5:B24)/1000</f>
        <v>0.68449999999999989</v>
      </c>
      <c r="F24" s="26">
        <f>SUM(C$5:C24)/1000</f>
        <v>0.73629999999999995</v>
      </c>
    </row>
    <row r="25" spans="1:9" x14ac:dyDescent="0.25">
      <c r="A25" s="57">
        <v>45220</v>
      </c>
      <c r="B25" s="1">
        <f>Demand_Table!R24</f>
        <v>27.3</v>
      </c>
      <c r="C25" s="1">
        <f>Demand_Table!G24</f>
        <v>37.200000000000003</v>
      </c>
      <c r="D25" s="57">
        <v>45220</v>
      </c>
      <c r="E25" s="26">
        <f>SUM(B$5:B25)/1000</f>
        <v>0.71179999999999988</v>
      </c>
      <c r="F25" s="26">
        <f>SUM(C$5:C25)/1000</f>
        <v>0.77349999999999997</v>
      </c>
    </row>
    <row r="26" spans="1:9" x14ac:dyDescent="0.25">
      <c r="A26" s="57">
        <v>45221</v>
      </c>
      <c r="B26" s="1">
        <f>Demand_Table!R25</f>
        <v>41</v>
      </c>
      <c r="C26" s="1">
        <f>Demand_Table!G25</f>
        <v>49.399999999999991</v>
      </c>
      <c r="D26" s="57">
        <v>45221</v>
      </c>
      <c r="E26" s="26">
        <f>SUM(B$5:B26)/1000</f>
        <v>0.7527999999999998</v>
      </c>
      <c r="F26" s="26">
        <f>SUM(C$5:C26)/1000</f>
        <v>0.82289999999999996</v>
      </c>
    </row>
    <row r="27" spans="1:9" x14ac:dyDescent="0.25">
      <c r="A27" s="57">
        <v>45222</v>
      </c>
      <c r="B27" s="1">
        <f>Demand_Table!R26</f>
        <v>53.499999999999993</v>
      </c>
      <c r="C27" s="1">
        <f>Demand_Table!G26</f>
        <v>49.000000000000007</v>
      </c>
      <c r="D27" s="57">
        <v>45222</v>
      </c>
      <c r="E27" s="26">
        <f>SUM(B$5:B27)/1000</f>
        <v>0.80629999999999979</v>
      </c>
      <c r="F27" s="26">
        <f>SUM(C$5:C27)/1000</f>
        <v>0.87190000000000001</v>
      </c>
    </row>
    <row r="28" spans="1:9" x14ac:dyDescent="0.25">
      <c r="A28" s="57">
        <v>45223</v>
      </c>
      <c r="B28" s="1">
        <f>Demand_Table!R27</f>
        <v>56.699999999999996</v>
      </c>
      <c r="C28" s="1">
        <f>Demand_Table!G27</f>
        <v>36.299999999999997</v>
      </c>
      <c r="D28" s="57">
        <v>45223</v>
      </c>
      <c r="E28" s="26">
        <f>SUM(B$5:B28)/1000</f>
        <v>0.86299999999999988</v>
      </c>
      <c r="F28" s="26">
        <f>SUM(C$5:C28)/1000</f>
        <v>0.9081999999999999</v>
      </c>
    </row>
    <row r="29" spans="1:9" x14ac:dyDescent="0.25">
      <c r="A29" s="57">
        <v>45224</v>
      </c>
      <c r="B29" s="1">
        <f>Demand_Table!R28</f>
        <v>59.5</v>
      </c>
      <c r="C29" s="1">
        <f>Demand_Table!G28</f>
        <v>57.2</v>
      </c>
      <c r="D29" s="57">
        <v>45224</v>
      </c>
      <c r="E29" s="26">
        <f>SUM(B$5:B29)/1000</f>
        <v>0.92249999999999988</v>
      </c>
      <c r="F29" s="26">
        <f>SUM(C$5:C29)/1000</f>
        <v>0.96539999999999992</v>
      </c>
    </row>
    <row r="30" spans="1:9" x14ac:dyDescent="0.25">
      <c r="A30" s="57">
        <v>45225</v>
      </c>
      <c r="B30" s="1">
        <f>Demand_Table!R29</f>
        <v>54.9</v>
      </c>
      <c r="C30" s="1">
        <f>Demand_Table!G29</f>
        <v>32.900000000000006</v>
      </c>
      <c r="D30" s="57">
        <v>45225</v>
      </c>
      <c r="E30" s="26">
        <f>SUM(B$5:B30)/1000</f>
        <v>0.97739999999999982</v>
      </c>
      <c r="F30" s="26">
        <f>SUM(C$5:C30)/1000</f>
        <v>0.99829999999999997</v>
      </c>
    </row>
    <row r="31" spans="1:9" x14ac:dyDescent="0.25">
      <c r="A31" s="57">
        <v>45226</v>
      </c>
      <c r="B31" s="1">
        <f>Demand_Table!R30</f>
        <v>46.5</v>
      </c>
      <c r="C31" s="1">
        <f>Demand_Table!G30</f>
        <v>23.7</v>
      </c>
      <c r="D31" s="57">
        <v>45226</v>
      </c>
      <c r="E31" s="26">
        <f>SUM(B$5:B31)/1000</f>
        <v>1.0238999999999998</v>
      </c>
      <c r="F31" s="26">
        <f>SUM(C$5:C31)/1000</f>
        <v>1.022</v>
      </c>
    </row>
    <row r="32" spans="1:9" x14ac:dyDescent="0.25">
      <c r="A32" s="57">
        <v>45227</v>
      </c>
      <c r="B32" s="1">
        <f>Demand_Table!R31</f>
        <v>22.299999999999997</v>
      </c>
      <c r="C32" s="1">
        <f>Demand_Table!G31</f>
        <v>49.8</v>
      </c>
      <c r="D32" s="57">
        <v>45227</v>
      </c>
      <c r="E32" s="26">
        <f>SUM(B$5:B32)/1000</f>
        <v>1.0461999999999998</v>
      </c>
      <c r="F32" s="26">
        <f>SUM(C$5:C32)/1000</f>
        <v>1.0717999999999999</v>
      </c>
    </row>
    <row r="33" spans="1:6" x14ac:dyDescent="0.25">
      <c r="A33" s="57">
        <v>45228</v>
      </c>
      <c r="B33" s="1">
        <f>Demand_Table!R32</f>
        <v>18.400000000000002</v>
      </c>
      <c r="C33" s="1">
        <f>Demand_Table!G32</f>
        <v>69.599999999999994</v>
      </c>
      <c r="D33" s="57">
        <v>45228</v>
      </c>
      <c r="E33" s="26">
        <f>SUM(B$5:B33)/1000</f>
        <v>1.0646</v>
      </c>
      <c r="F33" s="26">
        <f>SUM(C$5:C33)/1000</f>
        <v>1.1414</v>
      </c>
    </row>
    <row r="34" spans="1:6" x14ac:dyDescent="0.25">
      <c r="A34" s="57">
        <v>45229</v>
      </c>
      <c r="B34" s="1">
        <f>Demand_Table!R33</f>
        <v>44.599999999999994</v>
      </c>
      <c r="C34" s="1">
        <f>Demand_Table!G33</f>
        <v>63.3</v>
      </c>
      <c r="D34" s="57">
        <v>45229</v>
      </c>
      <c r="E34" s="26">
        <f>SUM(B$5:B34)/1000</f>
        <v>1.1091999999999997</v>
      </c>
      <c r="F34" s="26">
        <f>SUM(C$5:C34)/1000</f>
        <v>1.2046999999999999</v>
      </c>
    </row>
    <row r="35" spans="1:6" x14ac:dyDescent="0.25">
      <c r="A35" s="57">
        <v>45230</v>
      </c>
      <c r="B35" s="1">
        <f>Demand_Table!R34</f>
        <v>40.4</v>
      </c>
      <c r="C35" s="1">
        <f>Demand_Table!G34</f>
        <v>45.099999999999994</v>
      </c>
      <c r="D35" s="57">
        <v>45230</v>
      </c>
      <c r="E35" s="26">
        <f>SUM(B$5:B35)/1000</f>
        <v>1.1496</v>
      </c>
      <c r="F35" s="26">
        <f>SUM(C$5:C35)/1000</f>
        <v>1.2497999999999998</v>
      </c>
    </row>
    <row r="36" spans="1:6" x14ac:dyDescent="0.25">
      <c r="A36" s="57">
        <v>45231</v>
      </c>
      <c r="B36" s="1">
        <f>Demand_Table!R35</f>
        <v>19.400000000000002</v>
      </c>
      <c r="C36" s="1">
        <f>Demand_Table!G35</f>
        <v>56.7</v>
      </c>
      <c r="D36" s="57">
        <v>45231</v>
      </c>
      <c r="E36" s="26">
        <f>SUM(B$5:B36)/1000</f>
        <v>1.169</v>
      </c>
      <c r="F36" s="26">
        <f>SUM(C$5:C36)/1000</f>
        <v>1.3064999999999998</v>
      </c>
    </row>
    <row r="37" spans="1:6" x14ac:dyDescent="0.25">
      <c r="A37" s="57">
        <v>45232</v>
      </c>
      <c r="B37" s="1">
        <f>Demand_Table!R36</f>
        <v>29.400000000000002</v>
      </c>
      <c r="C37" s="1">
        <f>Demand_Table!G36</f>
        <v>52.8</v>
      </c>
      <c r="D37" s="57">
        <v>45232</v>
      </c>
      <c r="E37" s="26">
        <f>SUM(B$5:B37)/1000</f>
        <v>1.1984000000000001</v>
      </c>
      <c r="F37" s="26">
        <f>SUM(C$5:C37)/1000</f>
        <v>1.3592999999999997</v>
      </c>
    </row>
    <row r="38" spans="1:6" x14ac:dyDescent="0.25">
      <c r="A38" s="57">
        <v>45233</v>
      </c>
      <c r="B38" s="1">
        <f>Demand_Table!R37</f>
        <v>29.5</v>
      </c>
      <c r="C38" s="1">
        <f>Demand_Table!G37</f>
        <v>62.500000000000007</v>
      </c>
      <c r="D38" s="57">
        <v>45233</v>
      </c>
      <c r="E38" s="26">
        <f>SUM(B$5:B38)/1000</f>
        <v>1.2279</v>
      </c>
      <c r="F38" s="26">
        <f>SUM(C$5:C38)/1000</f>
        <v>1.4217999999999997</v>
      </c>
    </row>
    <row r="39" spans="1:6" x14ac:dyDescent="0.25">
      <c r="A39" s="57">
        <v>45234</v>
      </c>
      <c r="B39" s="1">
        <f>Demand_Table!R38</f>
        <v>38.5</v>
      </c>
      <c r="C39" s="1">
        <f>Demand_Table!G38</f>
        <v>84.3</v>
      </c>
      <c r="D39" s="57">
        <v>45234</v>
      </c>
      <c r="E39" s="26">
        <f>SUM(B$5:B39)/1000</f>
        <v>1.2664000000000002</v>
      </c>
      <c r="F39" s="26">
        <f>SUM(C$5:C39)/1000</f>
        <v>1.5060999999999998</v>
      </c>
    </row>
    <row r="40" spans="1:6" x14ac:dyDescent="0.25">
      <c r="A40" s="57">
        <v>45235</v>
      </c>
      <c r="B40" s="1">
        <f>Demand_Table!R39</f>
        <v>31.299999999999997</v>
      </c>
      <c r="C40" s="1">
        <f>Demand_Table!G39</f>
        <v>84.1</v>
      </c>
      <c r="D40" s="57">
        <v>45235</v>
      </c>
      <c r="E40" s="26">
        <f>SUM(B$5:B40)/1000</f>
        <v>1.2977000000000001</v>
      </c>
      <c r="F40" s="26">
        <f>SUM(C$5:C40)/1000</f>
        <v>1.5901999999999996</v>
      </c>
    </row>
    <row r="41" spans="1:6" x14ac:dyDescent="0.25">
      <c r="A41" s="57">
        <v>45236</v>
      </c>
      <c r="B41" s="1">
        <f>Demand_Table!R40</f>
        <v>34.1</v>
      </c>
      <c r="C41" s="1">
        <f>Demand_Table!G40</f>
        <v>78.100000000000009</v>
      </c>
      <c r="D41" s="57">
        <v>45236</v>
      </c>
      <c r="E41" s="26">
        <f>SUM(B$5:B41)/1000</f>
        <v>1.3317999999999999</v>
      </c>
      <c r="F41" s="26">
        <f>SUM(C$5:C41)/1000</f>
        <v>1.6682999999999995</v>
      </c>
    </row>
    <row r="42" spans="1:6" x14ac:dyDescent="0.25">
      <c r="A42" s="57">
        <v>45237</v>
      </c>
      <c r="B42" s="1">
        <f>Demand_Table!R41</f>
        <v>40.9</v>
      </c>
      <c r="C42" s="1">
        <f>Demand_Table!G41</f>
        <v>64</v>
      </c>
      <c r="D42" s="57">
        <v>45237</v>
      </c>
      <c r="E42" s="26">
        <f>SUM(B$5:B42)/1000</f>
        <v>1.3727</v>
      </c>
      <c r="F42" s="26">
        <f>SUM(C$5:C42)/1000</f>
        <v>1.7322999999999995</v>
      </c>
    </row>
    <row r="43" spans="1:6" x14ac:dyDescent="0.25">
      <c r="A43" s="57">
        <v>45238</v>
      </c>
      <c r="B43" s="1">
        <f>Demand_Table!R42</f>
        <v>31.2</v>
      </c>
      <c r="C43" s="1">
        <f>Demand_Table!G42</f>
        <v>69.5</v>
      </c>
      <c r="D43" s="57">
        <v>45238</v>
      </c>
      <c r="E43" s="26">
        <f>SUM(B$5:B43)/1000</f>
        <v>1.4039000000000001</v>
      </c>
      <c r="F43" s="26">
        <f>SUM(C$5:C43)/1000</f>
        <v>1.8017999999999994</v>
      </c>
    </row>
    <row r="44" spans="1:6" x14ac:dyDescent="0.25">
      <c r="A44" s="57">
        <v>45239</v>
      </c>
      <c r="B44" s="1">
        <f>Demand_Table!R43</f>
        <v>42.900000000000006</v>
      </c>
      <c r="C44" s="1">
        <f>Demand_Table!G43</f>
        <v>65.400000000000006</v>
      </c>
      <c r="D44" s="57">
        <v>45239</v>
      </c>
      <c r="E44" s="26">
        <f>SUM(B$5:B44)/1000</f>
        <v>1.4468000000000001</v>
      </c>
      <c r="F44" s="26">
        <f>SUM(C$5:C44)/1000</f>
        <v>1.8671999999999995</v>
      </c>
    </row>
    <row r="45" spans="1:6" x14ac:dyDescent="0.25">
      <c r="A45" s="57">
        <v>45240</v>
      </c>
      <c r="B45" s="1">
        <f>Demand_Table!R44</f>
        <v>45.400000000000006</v>
      </c>
      <c r="C45" s="1">
        <f>Demand_Table!G44</f>
        <v>50.2</v>
      </c>
      <c r="D45" s="57">
        <v>45240</v>
      </c>
      <c r="E45" s="26">
        <f>SUM(B$5:B45)/1000</f>
        <v>1.4922000000000002</v>
      </c>
      <c r="F45" s="26">
        <f>SUM(C$5:C45)/1000</f>
        <v>1.9173999999999995</v>
      </c>
    </row>
    <row r="46" spans="1:6" x14ac:dyDescent="0.25">
      <c r="A46" s="57">
        <v>45241</v>
      </c>
      <c r="B46" s="1">
        <f>Demand_Table!R45</f>
        <v>48.7</v>
      </c>
      <c r="C46" s="1">
        <f>Demand_Table!G45</f>
        <v>52.2</v>
      </c>
      <c r="D46" s="57">
        <v>45241</v>
      </c>
      <c r="E46" s="26">
        <f>SUM(B$5:B46)/1000</f>
        <v>1.5409000000000004</v>
      </c>
      <c r="F46" s="26">
        <f>SUM(C$5:C46)/1000</f>
        <v>1.9695999999999996</v>
      </c>
    </row>
    <row r="47" spans="1:6" x14ac:dyDescent="0.25">
      <c r="A47" s="57">
        <v>45242</v>
      </c>
      <c r="B47" s="1">
        <f>Demand_Table!R46</f>
        <v>40.400000000000006</v>
      </c>
      <c r="C47" s="1">
        <f>Demand_Table!G46</f>
        <v>68.5</v>
      </c>
      <c r="D47" s="57">
        <v>45242</v>
      </c>
      <c r="E47" s="26">
        <f>SUM(B$5:B47)/1000</f>
        <v>1.5813000000000004</v>
      </c>
      <c r="F47" s="26">
        <f>SUM(C$5:C47)/1000</f>
        <v>2.0380999999999996</v>
      </c>
    </row>
    <row r="48" spans="1:6" x14ac:dyDescent="0.25">
      <c r="A48" s="57">
        <v>45243</v>
      </c>
      <c r="B48" s="1">
        <f>Demand_Table!R47</f>
        <v>25</v>
      </c>
      <c r="C48" s="1">
        <f>Demand_Table!G47</f>
        <v>71.000000000000014</v>
      </c>
      <c r="D48" s="57">
        <v>45243</v>
      </c>
      <c r="E48" s="26">
        <f>SUM(B$5:B48)/1000</f>
        <v>1.6063000000000005</v>
      </c>
      <c r="F48" s="26">
        <f>SUM(C$5:C48)/1000</f>
        <v>2.1090999999999998</v>
      </c>
    </row>
    <row r="49" spans="1:6" x14ac:dyDescent="0.25">
      <c r="A49" s="57">
        <v>45244</v>
      </c>
      <c r="B49" s="1">
        <f>Demand_Table!R48</f>
        <v>43.7</v>
      </c>
      <c r="C49" s="1">
        <f>Demand_Table!G48</f>
        <v>69.5</v>
      </c>
      <c r="D49" s="57">
        <v>45244</v>
      </c>
      <c r="E49" s="26">
        <f>SUM(B$5:B49)/1000</f>
        <v>1.6500000000000004</v>
      </c>
      <c r="F49" s="26">
        <f>SUM(C$5:C49)/1000</f>
        <v>2.1785999999999999</v>
      </c>
    </row>
    <row r="50" spans="1:6" x14ac:dyDescent="0.25">
      <c r="A50" s="57">
        <v>45245</v>
      </c>
      <c r="B50" s="1">
        <f>Demand_Table!R49</f>
        <v>61.1</v>
      </c>
      <c r="C50" s="1">
        <f>Demand_Table!G49</f>
        <v>56.8</v>
      </c>
      <c r="D50" s="57">
        <v>45245</v>
      </c>
      <c r="E50" s="26">
        <f>SUM(B$5:B50)/1000</f>
        <v>1.7111000000000003</v>
      </c>
      <c r="F50" s="26">
        <f>SUM(C$5:C50)/1000</f>
        <v>2.2354000000000003</v>
      </c>
    </row>
    <row r="51" spans="1:6" x14ac:dyDescent="0.25">
      <c r="A51" s="57">
        <v>45246</v>
      </c>
      <c r="B51" s="1">
        <f>Demand_Table!R50</f>
        <v>82.8</v>
      </c>
      <c r="C51" s="1">
        <f>Demand_Table!G50</f>
        <v>25.599999999999998</v>
      </c>
      <c r="D51" s="57">
        <v>45246</v>
      </c>
      <c r="E51" s="26">
        <f>SUM(B$5:B51)/1000</f>
        <v>1.7939000000000003</v>
      </c>
      <c r="F51" s="26">
        <f>SUM(C$5:C51)/1000</f>
        <v>2.2610000000000001</v>
      </c>
    </row>
    <row r="52" spans="1:6" x14ac:dyDescent="0.25">
      <c r="A52" s="57">
        <v>45247</v>
      </c>
      <c r="B52" s="1">
        <f>Demand_Table!R51</f>
        <v>70.900000000000006</v>
      </c>
      <c r="C52" s="1">
        <f>Demand_Table!G51</f>
        <v>30</v>
      </c>
      <c r="D52" s="57">
        <v>45247</v>
      </c>
      <c r="E52" s="26">
        <f>SUM(B$5:B52)/1000</f>
        <v>1.8648000000000005</v>
      </c>
      <c r="F52" s="26">
        <f>SUM(C$5:C52)/1000</f>
        <v>2.2909999999999999</v>
      </c>
    </row>
    <row r="53" spans="1:6" x14ac:dyDescent="0.25">
      <c r="A53" s="57">
        <v>45248</v>
      </c>
      <c r="B53" s="1">
        <f>Demand_Table!R52</f>
        <v>18.600000000000001</v>
      </c>
      <c r="C53" s="1">
        <f>Demand_Table!G52</f>
        <v>67.300000000000011</v>
      </c>
      <c r="D53" s="57">
        <v>45248</v>
      </c>
      <c r="E53" s="26">
        <f>SUM(B$5:B53)/1000</f>
        <v>1.8834000000000004</v>
      </c>
      <c r="F53" s="26">
        <f>SUM(C$5:C53)/1000</f>
        <v>2.3583000000000003</v>
      </c>
    </row>
    <row r="54" spans="1:6" x14ac:dyDescent="0.25">
      <c r="A54" s="57">
        <v>45249</v>
      </c>
      <c r="B54" s="1">
        <f>Demand_Table!R53</f>
        <v>21.3</v>
      </c>
      <c r="C54" s="1">
        <f>Demand_Table!G53</f>
        <v>54.7</v>
      </c>
      <c r="D54" s="57">
        <v>45249</v>
      </c>
      <c r="E54" s="26">
        <f>SUM(B$5:B54)/1000</f>
        <v>1.9047000000000003</v>
      </c>
      <c r="F54" s="26">
        <f>SUM(C$5:C54)/1000</f>
        <v>2.4129999999999998</v>
      </c>
    </row>
    <row r="55" spans="1:6" x14ac:dyDescent="0.25">
      <c r="A55" s="57">
        <v>45250</v>
      </c>
      <c r="B55" s="1">
        <f>Demand_Table!R54</f>
        <v>55.9</v>
      </c>
      <c r="C55" s="1">
        <f>Demand_Table!G54</f>
        <v>53</v>
      </c>
      <c r="D55" s="57">
        <v>45250</v>
      </c>
      <c r="E55" s="26">
        <f>SUM(B$5:B55)/1000</f>
        <v>1.9606000000000003</v>
      </c>
      <c r="F55" s="26">
        <f>SUM(C$5:C55)/1000</f>
        <v>2.4660000000000002</v>
      </c>
    </row>
    <row r="56" spans="1:6" x14ac:dyDescent="0.25">
      <c r="A56" s="57">
        <v>45251</v>
      </c>
      <c r="B56" s="1">
        <f>Demand_Table!R55</f>
        <v>69.899999999999991</v>
      </c>
      <c r="C56" s="1">
        <f>Demand_Table!G55</f>
        <v>68.3</v>
      </c>
      <c r="D56" s="57">
        <v>45251</v>
      </c>
      <c r="E56" s="26">
        <f>SUM(B$5:B56)/1000</f>
        <v>2.0305000000000004</v>
      </c>
      <c r="F56" s="26">
        <f>SUM(C$5:C56)/1000</f>
        <v>2.5343</v>
      </c>
    </row>
    <row r="57" spans="1:6" x14ac:dyDescent="0.25">
      <c r="A57" s="57">
        <v>45252</v>
      </c>
      <c r="B57" s="1">
        <f>Demand_Table!R56</f>
        <v>41.6</v>
      </c>
      <c r="C57" s="1">
        <f>Demand_Table!G56</f>
        <v>60.7</v>
      </c>
      <c r="D57" s="57">
        <v>45252</v>
      </c>
      <c r="E57" s="26">
        <f>SUM(B$5:B57)/1000</f>
        <v>2.0721000000000003</v>
      </c>
      <c r="F57" s="26">
        <f>SUM(C$5:C57)/1000</f>
        <v>2.5950000000000002</v>
      </c>
    </row>
    <row r="58" spans="1:6" x14ac:dyDescent="0.25">
      <c r="A58" s="57">
        <v>45253</v>
      </c>
      <c r="B58" s="1">
        <f>Demand_Table!R57</f>
        <v>19.2</v>
      </c>
      <c r="C58" s="1">
        <f>Demand_Table!G57</f>
        <v>23.3</v>
      </c>
      <c r="D58" s="57">
        <v>45253</v>
      </c>
      <c r="E58" s="26">
        <f>SUM(B$5:B58)/1000</f>
        <v>2.0913000000000004</v>
      </c>
      <c r="F58" s="26">
        <f>SUM(C$5:C58)/1000</f>
        <v>2.6183000000000001</v>
      </c>
    </row>
    <row r="59" spans="1:6" x14ac:dyDescent="0.25">
      <c r="A59" s="57">
        <v>45254</v>
      </c>
      <c r="B59" s="1">
        <f>Demand_Table!R58</f>
        <v>27.4</v>
      </c>
      <c r="C59" s="1">
        <f>Demand_Table!G58</f>
        <v>19.499999999999996</v>
      </c>
      <c r="D59" s="57">
        <v>45254</v>
      </c>
      <c r="E59" s="26">
        <f>SUM(B$5:B59)/1000</f>
        <v>2.1187000000000005</v>
      </c>
      <c r="F59" s="26">
        <f>SUM(C$5:C59)/1000</f>
        <v>2.6378000000000004</v>
      </c>
    </row>
    <row r="60" spans="1:6" x14ac:dyDescent="0.25">
      <c r="A60" s="57">
        <v>45255</v>
      </c>
      <c r="B60" s="1">
        <f>Demand_Table!R59</f>
        <v>53.4</v>
      </c>
      <c r="C60" s="1">
        <f>Demand_Table!G59</f>
        <v>29.2</v>
      </c>
      <c r="D60" s="57">
        <v>45255</v>
      </c>
      <c r="E60" s="26">
        <f>SUM(B$5:B60)/1000</f>
        <v>2.1721000000000004</v>
      </c>
      <c r="F60" s="26">
        <f>SUM(C$5:C60)/1000</f>
        <v>2.6669999999999998</v>
      </c>
    </row>
    <row r="61" spans="1:6" x14ac:dyDescent="0.25">
      <c r="A61" s="57">
        <v>45256</v>
      </c>
      <c r="B61" s="1">
        <f>Demand_Table!R60</f>
        <v>68.600000000000009</v>
      </c>
      <c r="C61" s="1">
        <f>Demand_Table!G60</f>
        <v>74.399999999999991</v>
      </c>
      <c r="D61" s="57">
        <v>45256</v>
      </c>
      <c r="E61" s="26">
        <f>SUM(B$5:B61)/1000</f>
        <v>2.2407000000000004</v>
      </c>
      <c r="F61" s="26">
        <f>SUM(C$5:C61)/1000</f>
        <v>2.7414000000000001</v>
      </c>
    </row>
    <row r="62" spans="1:6" x14ac:dyDescent="0.25">
      <c r="A62" s="57">
        <v>45257</v>
      </c>
      <c r="B62" s="1">
        <f>Demand_Table!R61</f>
        <v>61.400000000000006</v>
      </c>
      <c r="C62" s="1">
        <f>Demand_Table!G61</f>
        <v>74.7</v>
      </c>
      <c r="D62" s="57">
        <v>45257</v>
      </c>
      <c r="E62" s="26">
        <f>SUM(B$5:B62)/1000</f>
        <v>2.3021000000000003</v>
      </c>
      <c r="F62" s="26">
        <f>SUM(C$5:C62)/1000</f>
        <v>2.8161</v>
      </c>
    </row>
    <row r="63" spans="1:6" x14ac:dyDescent="0.25">
      <c r="A63" s="57">
        <v>45258</v>
      </c>
      <c r="B63" s="1">
        <f>Demand_Table!R62</f>
        <v>74</v>
      </c>
      <c r="C63" s="1">
        <f>Demand_Table!G62</f>
        <v>71</v>
      </c>
      <c r="D63" s="57">
        <v>45258</v>
      </c>
      <c r="E63" s="26">
        <f>SUM(B$5:B63)/1000</f>
        <v>2.3761000000000005</v>
      </c>
      <c r="F63" s="26">
        <f>SUM(C$5:C63)/1000</f>
        <v>2.8870999999999998</v>
      </c>
    </row>
    <row r="64" spans="1:6" x14ac:dyDescent="0.25">
      <c r="A64" s="57">
        <v>45259</v>
      </c>
      <c r="B64" s="1">
        <f>Demand_Table!R63</f>
        <v>92.300000000000011</v>
      </c>
      <c r="C64" s="1">
        <f>Demand_Table!G63</f>
        <v>46.3</v>
      </c>
      <c r="D64" s="57">
        <v>45259</v>
      </c>
      <c r="E64" s="26">
        <f>SUM(B$5:B64)/1000</f>
        <v>2.4684000000000004</v>
      </c>
      <c r="F64" s="26">
        <f>SUM(C$5:C64)/1000</f>
        <v>2.9334000000000002</v>
      </c>
    </row>
    <row r="65" spans="1:6" x14ac:dyDescent="0.25">
      <c r="A65" s="57">
        <v>45260</v>
      </c>
      <c r="B65" s="1">
        <f>Demand_Table!R64</f>
        <v>102.39999999999999</v>
      </c>
      <c r="C65" s="1">
        <f>Demand_Table!G64</f>
        <v>33.400000000000006</v>
      </c>
      <c r="D65" s="57">
        <v>45260</v>
      </c>
      <c r="E65" s="26">
        <f>SUM(B$5:B65)/1000</f>
        <v>2.5708000000000006</v>
      </c>
      <c r="F65" s="26">
        <f>SUM(C$5:C65)/1000</f>
        <v>2.9668000000000001</v>
      </c>
    </row>
    <row r="66" spans="1:6" x14ac:dyDescent="0.25">
      <c r="A66" s="57">
        <v>45261</v>
      </c>
      <c r="B66" s="1">
        <f>Demand_Table!R65</f>
        <v>102.6</v>
      </c>
      <c r="C66" s="1">
        <f>Demand_Table!G65</f>
        <v>28.2</v>
      </c>
      <c r="D66" s="57">
        <v>45261</v>
      </c>
      <c r="E66" s="26">
        <f>SUM(B$5:B66)/1000</f>
        <v>2.6734000000000004</v>
      </c>
      <c r="F66" s="26">
        <f>SUM(C$5:C66)/1000</f>
        <v>2.9950000000000001</v>
      </c>
    </row>
    <row r="67" spans="1:6" x14ac:dyDescent="0.25">
      <c r="A67" s="57">
        <v>45262</v>
      </c>
      <c r="B67" s="1">
        <f>Demand_Table!R66</f>
        <v>84.2</v>
      </c>
      <c r="C67" s="1">
        <f>Demand_Table!G66</f>
        <v>51.2</v>
      </c>
      <c r="D67" s="57">
        <v>45262</v>
      </c>
      <c r="E67" s="26">
        <f>SUM(B$5:B67)/1000</f>
        <v>2.7576000000000005</v>
      </c>
      <c r="F67" s="26">
        <f>SUM(C$5:C67)/1000</f>
        <v>3.0461999999999998</v>
      </c>
    </row>
    <row r="68" spans="1:6" x14ac:dyDescent="0.25">
      <c r="A68" s="57">
        <v>45263</v>
      </c>
      <c r="B68" s="1">
        <f>Demand_Table!R67</f>
        <v>60.800000000000004</v>
      </c>
      <c r="C68" s="1">
        <f>Demand_Table!G67</f>
        <v>82.399999999999991</v>
      </c>
      <c r="D68" s="57">
        <v>45263</v>
      </c>
      <c r="E68" s="26">
        <f>SUM(B$5:B68)/1000</f>
        <v>2.8184000000000005</v>
      </c>
      <c r="F68" s="26">
        <f>SUM(C$5:C68)/1000</f>
        <v>3.1286</v>
      </c>
    </row>
    <row r="69" spans="1:6" x14ac:dyDescent="0.25">
      <c r="A69" s="57">
        <v>45264</v>
      </c>
      <c r="B69" s="1">
        <f>Demand_Table!R68</f>
        <v>63.4</v>
      </c>
      <c r="C69" s="1">
        <f>Demand_Table!G68</f>
        <v>69.2</v>
      </c>
      <c r="D69" s="57">
        <v>45264</v>
      </c>
      <c r="E69" s="26">
        <f>SUM(B$5:B69)/1000</f>
        <v>2.8818000000000006</v>
      </c>
      <c r="F69" s="26">
        <f>SUM(C$5:C69)/1000</f>
        <v>3.1977999999999995</v>
      </c>
    </row>
    <row r="70" spans="1:6" x14ac:dyDescent="0.25">
      <c r="A70" s="57">
        <v>45265</v>
      </c>
      <c r="B70" s="1">
        <f>Demand_Table!R69</f>
        <v>88.9</v>
      </c>
      <c r="C70" s="1">
        <f>Demand_Table!G69</f>
        <v>29.500000000000004</v>
      </c>
      <c r="D70" s="57">
        <v>45265</v>
      </c>
      <c r="E70" s="26">
        <f>SUM(B$5:B70)/1000</f>
        <v>2.9707000000000008</v>
      </c>
      <c r="F70" s="26">
        <f>SUM(C$5:C70)/1000</f>
        <v>3.2272999999999996</v>
      </c>
    </row>
    <row r="71" spans="1:6" x14ac:dyDescent="0.25">
      <c r="A71" s="57">
        <v>45266</v>
      </c>
      <c r="B71" s="1">
        <f>Demand_Table!R70</f>
        <v>83.8</v>
      </c>
      <c r="C71" s="1">
        <f>Demand_Table!G70</f>
        <v>40.800000000000004</v>
      </c>
      <c r="D71" s="57">
        <v>45266</v>
      </c>
      <c r="E71" s="26">
        <f>SUM(B$5:B71)/1000</f>
        <v>3.0545000000000009</v>
      </c>
      <c r="F71" s="26">
        <f>SUM(C$5:C71)/1000</f>
        <v>3.2681</v>
      </c>
    </row>
    <row r="72" spans="1:6" x14ac:dyDescent="0.25">
      <c r="A72" s="57">
        <v>45267</v>
      </c>
      <c r="B72" s="1">
        <f>Demand_Table!R71</f>
        <v>52.900000000000006</v>
      </c>
      <c r="C72" s="1">
        <f>Demand_Table!G71</f>
        <v>23.1</v>
      </c>
      <c r="D72" s="57">
        <v>45267</v>
      </c>
      <c r="E72" s="26">
        <f>SUM(B$5:B72)/1000</f>
        <v>3.1074000000000011</v>
      </c>
      <c r="F72" s="26">
        <f>SUM(C$5:C72)/1000</f>
        <v>3.2911999999999999</v>
      </c>
    </row>
    <row r="73" spans="1:6" x14ac:dyDescent="0.25">
      <c r="A73" s="57">
        <v>45268</v>
      </c>
      <c r="B73" s="1">
        <f>Demand_Table!R72</f>
        <v>51.7</v>
      </c>
      <c r="C73" s="1">
        <f>Demand_Table!G72</f>
        <v>19.100000000000001</v>
      </c>
      <c r="D73" s="57">
        <v>45268</v>
      </c>
      <c r="E73" s="26">
        <f>SUM(B$5:B73)/1000</f>
        <v>3.1591000000000009</v>
      </c>
      <c r="F73" s="26">
        <f>SUM(C$5:C73)/1000</f>
        <v>3.3102999999999998</v>
      </c>
    </row>
    <row r="74" spans="1:6" x14ac:dyDescent="0.25">
      <c r="A74" s="57">
        <v>45269</v>
      </c>
      <c r="B74" s="1">
        <f>Demand_Table!R73</f>
        <v>16.099999999999998</v>
      </c>
      <c r="C74" s="1">
        <f>Demand_Table!G73</f>
        <v>51.900000000000006</v>
      </c>
      <c r="D74" s="57">
        <v>45269</v>
      </c>
      <c r="E74" s="26">
        <f>SUM(B$5:B74)/1000</f>
        <v>3.1752000000000007</v>
      </c>
      <c r="F74" s="26">
        <f>SUM(C$5:C74)/1000</f>
        <v>3.3621999999999996</v>
      </c>
    </row>
    <row r="75" spans="1:6" x14ac:dyDescent="0.25">
      <c r="A75" s="57">
        <v>45270</v>
      </c>
      <c r="B75" s="1">
        <f>Demand_Table!R74</f>
        <v>25.4</v>
      </c>
      <c r="C75" s="1">
        <f>Demand_Table!G74</f>
        <v>91.399999999999991</v>
      </c>
      <c r="D75" s="57">
        <v>45270</v>
      </c>
      <c r="E75" s="26">
        <f>SUM(B$5:B75)/1000</f>
        <v>3.200600000000001</v>
      </c>
      <c r="F75" s="26">
        <f>SUM(C$5:C75)/1000</f>
        <v>3.4535999999999998</v>
      </c>
    </row>
    <row r="76" spans="1:6" x14ac:dyDescent="0.25">
      <c r="A76" s="57">
        <v>45271</v>
      </c>
      <c r="B76" s="1">
        <f>Demand_Table!R75</f>
        <v>62.2</v>
      </c>
      <c r="C76" s="1">
        <f>Demand_Table!G75</f>
        <v>105.8</v>
      </c>
      <c r="D76" s="57">
        <v>45271</v>
      </c>
      <c r="E76" s="26">
        <f>SUM(B$5:B76)/1000</f>
        <v>3.2628000000000008</v>
      </c>
      <c r="F76" s="26">
        <f>SUM(C$5:C76)/1000</f>
        <v>3.5594000000000001</v>
      </c>
    </row>
    <row r="77" spans="1:6" x14ac:dyDescent="0.25">
      <c r="A77" s="57">
        <v>45272</v>
      </c>
      <c r="B77" s="1">
        <f>Demand_Table!R76</f>
        <v>66.399999999999991</v>
      </c>
      <c r="C77" s="1">
        <f>Demand_Table!G76</f>
        <v>107.4</v>
      </c>
      <c r="D77" s="57">
        <v>45272</v>
      </c>
      <c r="E77" s="26">
        <f>SUM(B$5:B77)/1000</f>
        <v>3.3292000000000006</v>
      </c>
      <c r="F77" s="26">
        <f>SUM(C$5:C77)/1000</f>
        <v>3.6668000000000003</v>
      </c>
    </row>
    <row r="78" spans="1:6" x14ac:dyDescent="0.25">
      <c r="A78" s="57">
        <v>45273</v>
      </c>
      <c r="B78" s="1">
        <f>Demand_Table!R77</f>
        <v>70.300000000000011</v>
      </c>
      <c r="C78" s="1">
        <f>Demand_Table!G77</f>
        <v>93.3</v>
      </c>
      <c r="D78" s="57">
        <v>45273</v>
      </c>
      <c r="E78" s="26">
        <f>SUM(B$5:B78)/1000</f>
        <v>3.3995000000000011</v>
      </c>
      <c r="F78" s="26">
        <f>SUM(C$5:C78)/1000</f>
        <v>3.7601000000000004</v>
      </c>
    </row>
    <row r="79" spans="1:6" x14ac:dyDescent="0.25">
      <c r="A79" s="57">
        <v>45274</v>
      </c>
      <c r="B79" s="1">
        <f>Demand_Table!R78</f>
        <v>74.7</v>
      </c>
      <c r="C79" s="1">
        <f>Demand_Table!G78</f>
        <v>39.200000000000003</v>
      </c>
      <c r="D79" s="57">
        <v>45274</v>
      </c>
      <c r="E79" s="26">
        <f>SUM(B$5:B79)/1000</f>
        <v>3.4742000000000006</v>
      </c>
      <c r="F79" s="26">
        <f>SUM(C$5:C79)/1000</f>
        <v>3.7993000000000001</v>
      </c>
    </row>
    <row r="80" spans="1:6" x14ac:dyDescent="0.25">
      <c r="A80" s="57">
        <v>45275</v>
      </c>
      <c r="B80" s="1">
        <f>Demand_Table!R79</f>
        <v>54.4</v>
      </c>
      <c r="C80" s="1">
        <f>Demand_Table!G79</f>
        <v>18.3</v>
      </c>
      <c r="D80" s="57">
        <v>45275</v>
      </c>
      <c r="E80" s="26">
        <f>SUM(B$5:B80)/1000</f>
        <v>3.5286000000000008</v>
      </c>
      <c r="F80" s="26">
        <f>SUM(C$5:C80)/1000</f>
        <v>3.8176000000000005</v>
      </c>
    </row>
    <row r="81" spans="1:6" x14ac:dyDescent="0.25">
      <c r="A81" s="57">
        <v>45276</v>
      </c>
      <c r="B81" s="1">
        <f>Demand_Table!R80</f>
        <v>21</v>
      </c>
      <c r="C81" s="1">
        <f>Demand_Table!G80</f>
        <v>28.7</v>
      </c>
      <c r="D81" s="57">
        <v>45276</v>
      </c>
      <c r="E81" s="26">
        <f>SUM(B$5:B81)/1000</f>
        <v>3.5496000000000008</v>
      </c>
      <c r="F81" s="26">
        <f>SUM(C$5:C81)/1000</f>
        <v>3.8463000000000003</v>
      </c>
    </row>
    <row r="82" spans="1:6" x14ac:dyDescent="0.25">
      <c r="A82" s="57">
        <v>45277</v>
      </c>
      <c r="B82" s="1">
        <f>Demand_Table!R81</f>
        <v>18</v>
      </c>
      <c r="C82" s="1">
        <f>Demand_Table!G81</f>
        <v>42.499999999999993</v>
      </c>
      <c r="D82" s="57">
        <v>45277</v>
      </c>
      <c r="E82" s="26">
        <f>SUM(B$5:B82)/1000</f>
        <v>3.567600000000001</v>
      </c>
      <c r="F82" s="26">
        <f>SUM(C$5:C82)/1000</f>
        <v>3.8888000000000003</v>
      </c>
    </row>
    <row r="83" spans="1:6" x14ac:dyDescent="0.25">
      <c r="A83" s="57">
        <v>45278</v>
      </c>
      <c r="B83" s="1">
        <f>Demand_Table!R82</f>
        <v>37.200000000000003</v>
      </c>
      <c r="C83" s="1">
        <f>Demand_Table!G82</f>
        <v>26.3</v>
      </c>
      <c r="D83" s="57">
        <v>45278</v>
      </c>
      <c r="E83" s="26">
        <f>SUM(B$5:B83)/1000</f>
        <v>3.6048000000000004</v>
      </c>
      <c r="F83" s="26">
        <f>SUM(C$5:C83)/1000</f>
        <v>3.9151000000000002</v>
      </c>
    </row>
    <row r="84" spans="1:6" x14ac:dyDescent="0.25">
      <c r="A84" s="57">
        <v>45279</v>
      </c>
      <c r="B84" s="1">
        <f>Demand_Table!R83</f>
        <v>38</v>
      </c>
      <c r="C84" s="1">
        <f>Demand_Table!G83</f>
        <v>22.000000000000004</v>
      </c>
      <c r="D84" s="57">
        <v>45279</v>
      </c>
      <c r="E84" s="26">
        <f>SUM(B$5:B84)/1000</f>
        <v>3.6428000000000007</v>
      </c>
      <c r="F84" s="26">
        <f>SUM(C$5:C84)/1000</f>
        <v>3.9371000000000005</v>
      </c>
    </row>
    <row r="85" spans="1:6" x14ac:dyDescent="0.25">
      <c r="A85" s="57">
        <v>45280</v>
      </c>
      <c r="B85" s="1">
        <f>Demand_Table!R84</f>
        <v>14.799999999999999</v>
      </c>
      <c r="C85" s="1">
        <f>Demand_Table!G84</f>
        <v>24.6</v>
      </c>
      <c r="D85" s="57">
        <v>45280</v>
      </c>
      <c r="E85" s="26">
        <f>SUM(B$5:B85)/1000</f>
        <v>3.6576000000000009</v>
      </c>
      <c r="F85" s="26">
        <f>SUM(C$5:C85)/1000</f>
        <v>3.9617000000000004</v>
      </c>
    </row>
    <row r="86" spans="1:6" x14ac:dyDescent="0.25">
      <c r="A86" s="57">
        <v>45281</v>
      </c>
      <c r="B86" s="1">
        <f>Demand_Table!R85</f>
        <v>14.499999999999998</v>
      </c>
      <c r="C86" s="1">
        <f>Demand_Table!G85</f>
        <v>18.099999999999998</v>
      </c>
      <c r="D86" s="57">
        <v>45281</v>
      </c>
      <c r="E86" s="26">
        <f>SUM(B$5:B86)/1000</f>
        <v>3.6721000000000008</v>
      </c>
      <c r="F86" s="26">
        <f>SUM(C$5:C86)/1000</f>
        <v>3.9798</v>
      </c>
    </row>
    <row r="87" spans="1:6" x14ac:dyDescent="0.25">
      <c r="A87" s="57">
        <v>45282</v>
      </c>
      <c r="B87" s="1">
        <f>Demand_Table!R86</f>
        <v>17.299999999999997</v>
      </c>
      <c r="C87" s="1">
        <f>Demand_Table!G86</f>
        <v>15.500000000000002</v>
      </c>
      <c r="D87" s="57">
        <v>45282</v>
      </c>
      <c r="E87" s="26">
        <f>SUM(B$5:B87)/1000</f>
        <v>3.6894000000000009</v>
      </c>
      <c r="F87" s="26">
        <f>SUM(C$5:C87)/1000</f>
        <v>3.9953000000000003</v>
      </c>
    </row>
    <row r="88" spans="1:6" x14ac:dyDescent="0.25">
      <c r="A88" s="57">
        <v>45283</v>
      </c>
      <c r="B88" s="1">
        <f>Demand_Table!R87</f>
        <v>13.099999999999998</v>
      </c>
      <c r="C88" s="1">
        <f>Demand_Table!G87</f>
        <v>38.5</v>
      </c>
      <c r="D88" s="57">
        <v>45283</v>
      </c>
      <c r="E88" s="26">
        <f>SUM(B$5:B88)/1000</f>
        <v>3.702500000000001</v>
      </c>
      <c r="F88" s="26">
        <f>SUM(C$5:C88)/1000</f>
        <v>4.0338000000000003</v>
      </c>
    </row>
    <row r="89" spans="1:6" x14ac:dyDescent="0.25">
      <c r="A89" s="57">
        <v>45284</v>
      </c>
      <c r="B89" s="1">
        <f>Demand_Table!R88</f>
        <v>12.000000000000002</v>
      </c>
      <c r="C89" s="1">
        <f>Demand_Table!G88</f>
        <v>25</v>
      </c>
      <c r="D89" s="57">
        <v>45284</v>
      </c>
      <c r="E89" s="26">
        <f>SUM(B$5:B89)/1000</f>
        <v>3.714500000000001</v>
      </c>
      <c r="F89" s="26">
        <f>SUM(C$5:C89)/1000</f>
        <v>4.0587999999999997</v>
      </c>
    </row>
    <row r="90" spans="1:6" x14ac:dyDescent="0.25">
      <c r="A90" s="57">
        <v>45285</v>
      </c>
      <c r="B90" s="1">
        <f>Demand_Table!R89</f>
        <v>13.3</v>
      </c>
      <c r="C90" s="1">
        <f>Demand_Table!G89</f>
        <v>23.8</v>
      </c>
      <c r="D90" s="57">
        <v>45285</v>
      </c>
      <c r="E90" s="26">
        <f>SUM(B$5:B90)/1000</f>
        <v>3.7278000000000011</v>
      </c>
      <c r="F90" s="26">
        <f>SUM(C$5:C90)/1000</f>
        <v>4.0826000000000002</v>
      </c>
    </row>
    <row r="91" spans="1:6" x14ac:dyDescent="0.25">
      <c r="A91" s="57">
        <v>45286</v>
      </c>
      <c r="B91" s="1">
        <f>Demand_Table!R90</f>
        <v>27.7</v>
      </c>
      <c r="C91" s="1">
        <f>Demand_Table!G90</f>
        <v>47.7</v>
      </c>
      <c r="D91" s="57">
        <v>45286</v>
      </c>
      <c r="E91" s="26">
        <f>SUM(B$5:B91)/1000</f>
        <v>3.7555000000000009</v>
      </c>
      <c r="F91" s="26">
        <f>SUM(C$5:C91)/1000</f>
        <v>4.1303000000000001</v>
      </c>
    </row>
    <row r="92" spans="1:6" x14ac:dyDescent="0.25">
      <c r="A92" s="57">
        <v>45287</v>
      </c>
      <c r="B92" s="1">
        <f>Demand_Table!R91</f>
        <v>13</v>
      </c>
      <c r="C92" s="1">
        <f>Demand_Table!G91</f>
        <v>66.2</v>
      </c>
      <c r="D92" s="57">
        <v>45287</v>
      </c>
      <c r="E92" s="26">
        <f>SUM(B$5:B92)/1000</f>
        <v>3.7685000000000008</v>
      </c>
      <c r="F92" s="26">
        <f>SUM(C$5:C92)/1000</f>
        <v>4.1965000000000003</v>
      </c>
    </row>
    <row r="93" spans="1:6" x14ac:dyDescent="0.25">
      <c r="A93" s="57">
        <v>45288</v>
      </c>
      <c r="B93" s="1">
        <f>Demand_Table!R92</f>
        <v>11.599999999999998</v>
      </c>
      <c r="C93" s="1">
        <f>Demand_Table!G92</f>
        <v>52.699999999999996</v>
      </c>
      <c r="D93" s="57">
        <v>45288</v>
      </c>
      <c r="E93" s="26">
        <f>SUM(B$5:B93)/1000</f>
        <v>3.7801000000000009</v>
      </c>
      <c r="F93" s="26">
        <f>SUM(C$5:C93)/1000</f>
        <v>4.2492000000000001</v>
      </c>
    </row>
    <row r="94" spans="1:6" x14ac:dyDescent="0.25">
      <c r="A94" s="57">
        <v>45289</v>
      </c>
      <c r="B94" s="1">
        <f>Demand_Table!R93</f>
        <v>15.299999999999999</v>
      </c>
      <c r="C94" s="1">
        <f>Demand_Table!G93</f>
        <v>23.400000000000002</v>
      </c>
      <c r="D94" s="57">
        <v>45289</v>
      </c>
      <c r="E94" s="26">
        <f>SUM(B$5:B94)/1000</f>
        <v>3.7954000000000012</v>
      </c>
      <c r="F94" s="26">
        <f>SUM(C$5:C94)/1000</f>
        <v>4.2725999999999997</v>
      </c>
    </row>
    <row r="95" spans="1:6" x14ac:dyDescent="0.25">
      <c r="A95" s="57">
        <v>45290</v>
      </c>
      <c r="B95" s="1">
        <f>Demand_Table!R94</f>
        <v>13.399999999999999</v>
      </c>
      <c r="C95" s="1">
        <f>Demand_Table!G94</f>
        <v>20.399999999999999</v>
      </c>
      <c r="D95" s="57">
        <v>45290</v>
      </c>
      <c r="E95" s="26">
        <f>SUM(B$5:B95)/1000</f>
        <v>3.8088000000000011</v>
      </c>
      <c r="F95" s="26">
        <f>SUM(C$5:C95)/1000</f>
        <v>4.2929999999999993</v>
      </c>
    </row>
    <row r="96" spans="1:6" x14ac:dyDescent="0.25">
      <c r="A96" s="57">
        <v>45291</v>
      </c>
      <c r="B96" s="1">
        <f>Demand_Table!R95</f>
        <v>20.900000000000002</v>
      </c>
      <c r="C96" s="1">
        <f>Demand_Table!G95</f>
        <v>18.7</v>
      </c>
      <c r="D96" s="57">
        <v>45291</v>
      </c>
      <c r="E96" s="26">
        <f>SUM(B$5:B96)/1000</f>
        <v>3.8297000000000012</v>
      </c>
      <c r="F96" s="26">
        <f>SUM(C$5:C96)/1000</f>
        <v>4.3116999999999992</v>
      </c>
    </row>
    <row r="97" spans="1:6" x14ac:dyDescent="0.25">
      <c r="A97" s="57">
        <v>45292</v>
      </c>
      <c r="B97" s="1">
        <f>Demand_Table!R96</f>
        <v>20.900000000000002</v>
      </c>
      <c r="C97" s="1">
        <f>Demand_Table!G96</f>
        <v>16.7</v>
      </c>
      <c r="D97" s="57">
        <v>45292</v>
      </c>
      <c r="E97" s="26">
        <f>SUM(B$5:B97)/1000</f>
        <v>3.8506000000000014</v>
      </c>
      <c r="F97" s="26">
        <f>SUM(C$5:C97)/1000</f>
        <v>4.3283999999999985</v>
      </c>
    </row>
    <row r="98" spans="1:6" x14ac:dyDescent="0.25">
      <c r="A98" s="57">
        <v>45293</v>
      </c>
      <c r="B98" s="1">
        <f>Demand_Table!R97</f>
        <v>36.499999999999993</v>
      </c>
      <c r="C98" s="1">
        <f>Demand_Table!G97</f>
        <v>40.700000000000003</v>
      </c>
      <c r="D98" s="57">
        <v>45293</v>
      </c>
      <c r="E98" s="26">
        <f>SUM(B$5:B98)/1000</f>
        <v>3.8871000000000011</v>
      </c>
      <c r="F98" s="26">
        <f>SUM(C$5:C98)/1000</f>
        <v>4.3690999999999987</v>
      </c>
    </row>
    <row r="99" spans="1:6" x14ac:dyDescent="0.25">
      <c r="A99" s="57">
        <v>45294</v>
      </c>
      <c r="B99" s="1">
        <f>Demand_Table!R98</f>
        <v>44.4</v>
      </c>
      <c r="C99" s="1">
        <f>Demand_Table!G98</f>
        <v>59.800000000000004</v>
      </c>
      <c r="D99" s="57">
        <v>45294</v>
      </c>
      <c r="E99" s="26">
        <f>SUM(B$5:B99)/1000</f>
        <v>3.9315000000000015</v>
      </c>
      <c r="F99" s="26">
        <f>SUM(C$5:C99)/1000</f>
        <v>4.4288999999999987</v>
      </c>
    </row>
    <row r="100" spans="1:6" x14ac:dyDescent="0.25">
      <c r="A100" s="57">
        <v>45295</v>
      </c>
      <c r="B100" s="1">
        <f>Demand_Table!R99</f>
        <v>66.5</v>
      </c>
      <c r="C100" s="1">
        <f>Demand_Table!G99</f>
        <v>61</v>
      </c>
      <c r="D100" s="57">
        <v>45295</v>
      </c>
      <c r="E100" s="26">
        <f>SUM(B$5:B100)/1000</f>
        <v>3.9980000000000016</v>
      </c>
      <c r="F100" s="26">
        <f>SUM(C$5:C100)/1000</f>
        <v>4.4898999999999987</v>
      </c>
    </row>
    <row r="101" spans="1:6" x14ac:dyDescent="0.25">
      <c r="A101" s="57">
        <v>45296</v>
      </c>
      <c r="B101" s="1">
        <f>Demand_Table!R100</f>
        <v>57.6</v>
      </c>
      <c r="C101" s="1">
        <f>Demand_Table!G100</f>
        <v>34.700000000000003</v>
      </c>
      <c r="D101" s="57">
        <v>45296</v>
      </c>
      <c r="E101" s="26">
        <f>SUM(B$5:B101)/1000</f>
        <v>4.055600000000001</v>
      </c>
      <c r="F101" s="26">
        <f>SUM(C$5:C101)/1000</f>
        <v>4.5245999999999986</v>
      </c>
    </row>
    <row r="102" spans="1:6" x14ac:dyDescent="0.25">
      <c r="A102" s="57">
        <v>45297</v>
      </c>
      <c r="B102" s="1">
        <f>Demand_Table!R101</f>
        <v>57.7</v>
      </c>
      <c r="C102" s="1">
        <f>Demand_Table!G101</f>
        <v>37</v>
      </c>
      <c r="D102" s="57">
        <v>45297</v>
      </c>
      <c r="E102" s="26">
        <f>SUM(B$5:B102)/1000</f>
        <v>4.1133000000000015</v>
      </c>
      <c r="F102" s="26">
        <f>SUM(C$5:C102)/1000</f>
        <v>4.5615999999999985</v>
      </c>
    </row>
    <row r="103" spans="1:6" x14ac:dyDescent="0.25">
      <c r="A103" s="57">
        <v>45298</v>
      </c>
      <c r="B103" s="1">
        <f>Demand_Table!R102</f>
        <v>61.599999999999994</v>
      </c>
      <c r="C103" s="1">
        <f>Demand_Table!G102</f>
        <v>48.8</v>
      </c>
      <c r="D103" s="57">
        <v>45298</v>
      </c>
      <c r="E103" s="26">
        <f>SUM(B$5:B103)/1000</f>
        <v>4.1749000000000018</v>
      </c>
      <c r="F103" s="26">
        <f>SUM(C$5:C103)/1000</f>
        <v>4.6103999999999985</v>
      </c>
    </row>
    <row r="104" spans="1:6" x14ac:dyDescent="0.25">
      <c r="A104" s="57">
        <v>45299</v>
      </c>
      <c r="B104" s="1">
        <f>Demand_Table!R103</f>
        <v>84.100000000000009</v>
      </c>
      <c r="C104" s="1">
        <f>Demand_Table!G103</f>
        <v>86.8</v>
      </c>
      <c r="D104" s="57">
        <v>45299</v>
      </c>
      <c r="E104" s="26">
        <f>SUM(B$5:B104)/1000</f>
        <v>4.2590000000000021</v>
      </c>
      <c r="F104" s="26">
        <f>SUM(C$5:C104)/1000</f>
        <v>4.6971999999999987</v>
      </c>
    </row>
    <row r="105" spans="1:6" x14ac:dyDescent="0.25">
      <c r="A105" s="57">
        <v>45300</v>
      </c>
      <c r="B105" s="1">
        <f>Demand_Table!R104</f>
        <v>90.4</v>
      </c>
      <c r="C105" s="1">
        <f>Demand_Table!G104</f>
        <v>77.600000000000009</v>
      </c>
      <c r="D105" s="57">
        <v>45300</v>
      </c>
      <c r="E105" s="26">
        <f>SUM(B$5:B105)/1000</f>
        <v>4.349400000000001</v>
      </c>
      <c r="F105" s="26">
        <f>SUM(C$5:C105)/1000</f>
        <v>4.774799999999999</v>
      </c>
    </row>
    <row r="106" spans="1:6" x14ac:dyDescent="0.25">
      <c r="A106" s="57">
        <v>45301</v>
      </c>
      <c r="B106" s="1">
        <f>Demand_Table!R105</f>
        <v>99.800000000000011</v>
      </c>
      <c r="C106" s="1">
        <f>Demand_Table!G105</f>
        <v>91.1</v>
      </c>
      <c r="D106" s="57">
        <v>45301</v>
      </c>
      <c r="E106" s="26">
        <f>SUM(B$5:B106)/1000</f>
        <v>4.449200000000002</v>
      </c>
      <c r="F106" s="26">
        <f>SUM(C$5:C106)/1000</f>
        <v>4.8658999999999999</v>
      </c>
    </row>
    <row r="107" spans="1:6" x14ac:dyDescent="0.25">
      <c r="A107" s="57">
        <v>45302</v>
      </c>
      <c r="B107" s="1">
        <f>Demand_Table!R106</f>
        <v>100.60000000000001</v>
      </c>
      <c r="C107" s="1">
        <f>Demand_Table!G106</f>
        <v>83.9</v>
      </c>
      <c r="D107" s="57">
        <v>45302</v>
      </c>
      <c r="E107" s="26">
        <f>SUM(B$5:B107)/1000</f>
        <v>4.5498000000000021</v>
      </c>
      <c r="F107" s="26">
        <f>SUM(C$5:C107)/1000</f>
        <v>4.9497999999999989</v>
      </c>
    </row>
    <row r="108" spans="1:6" x14ac:dyDescent="0.25">
      <c r="A108" s="57">
        <v>45303</v>
      </c>
      <c r="B108" s="1">
        <f>Demand_Table!R107</f>
        <v>92.9</v>
      </c>
      <c r="C108" s="1">
        <f>Demand_Table!G107</f>
        <v>68</v>
      </c>
      <c r="D108" s="57">
        <v>45303</v>
      </c>
      <c r="E108" s="26">
        <f>SUM(B$5:B108)/1000</f>
        <v>4.6427000000000014</v>
      </c>
      <c r="F108" s="26">
        <f>SUM(C$5:C108)/1000</f>
        <v>5.0177999999999994</v>
      </c>
    </row>
    <row r="109" spans="1:6" x14ac:dyDescent="0.25">
      <c r="A109" s="57">
        <v>45304</v>
      </c>
      <c r="B109" s="1">
        <f>Demand_Table!R108</f>
        <v>66.7</v>
      </c>
      <c r="C109" s="1">
        <f>Demand_Table!G108</f>
        <v>64.100000000000009</v>
      </c>
      <c r="D109" s="57">
        <v>45304</v>
      </c>
      <c r="E109" s="26">
        <f>SUM(B$5:B109)/1000</f>
        <v>4.7094000000000014</v>
      </c>
      <c r="F109" s="26">
        <f>SUM(C$5:C109)/1000</f>
        <v>5.0818999999999992</v>
      </c>
    </row>
    <row r="110" spans="1:6" x14ac:dyDescent="0.25">
      <c r="A110" s="57">
        <v>45305</v>
      </c>
      <c r="B110" s="1">
        <f>Demand_Table!R109</f>
        <v>42.4</v>
      </c>
      <c r="C110" s="1">
        <f>Demand_Table!G109</f>
        <v>80.100000000000009</v>
      </c>
      <c r="D110" s="57">
        <v>45305</v>
      </c>
      <c r="E110" s="26">
        <f>SUM(B$5:B110)/1000</f>
        <v>4.7518000000000011</v>
      </c>
      <c r="F110" s="26">
        <f>SUM(C$5:C110)/1000</f>
        <v>5.1619999999999999</v>
      </c>
    </row>
    <row r="111" spans="1:6" x14ac:dyDescent="0.25">
      <c r="A111" s="57">
        <v>45306</v>
      </c>
      <c r="B111" s="1">
        <f>Demand_Table!R110</f>
        <v>81.7</v>
      </c>
      <c r="C111" s="1">
        <f>Demand_Table!G110</f>
        <v>89.1</v>
      </c>
      <c r="D111" s="57">
        <v>45306</v>
      </c>
      <c r="E111" s="26">
        <f>SUM(B$5:B111)/1000</f>
        <v>4.8335000000000008</v>
      </c>
      <c r="F111" s="26">
        <f>SUM(C$5:C111)/1000</f>
        <v>5.2511000000000001</v>
      </c>
    </row>
    <row r="112" spans="1:6" x14ac:dyDescent="0.25">
      <c r="A112" s="57">
        <v>45307</v>
      </c>
      <c r="B112" s="1">
        <f>Demand_Table!R111</f>
        <v>89</v>
      </c>
      <c r="C112" s="1">
        <f>Demand_Table!G111</f>
        <v>82.2</v>
      </c>
      <c r="D112" s="57">
        <v>45307</v>
      </c>
      <c r="E112" s="26">
        <f>SUM(B$5:B112)/1000</f>
        <v>4.9225000000000012</v>
      </c>
      <c r="F112" s="26">
        <f>SUM(C$5:C112)/1000</f>
        <v>5.3333000000000004</v>
      </c>
    </row>
    <row r="113" spans="1:6" x14ac:dyDescent="0.25">
      <c r="A113" s="57">
        <v>45308</v>
      </c>
      <c r="B113" s="1">
        <f>Demand_Table!R112</f>
        <v>94.9</v>
      </c>
      <c r="C113" s="1">
        <f>Demand_Table!G112</f>
        <v>86.2</v>
      </c>
      <c r="D113" s="57">
        <v>45308</v>
      </c>
      <c r="E113" s="26">
        <f>SUM(B$5:B113)/1000</f>
        <v>5.0174000000000003</v>
      </c>
      <c r="F113" s="26">
        <f>SUM(C$5:C113)/1000</f>
        <v>5.4195000000000002</v>
      </c>
    </row>
    <row r="114" spans="1:6" x14ac:dyDescent="0.25">
      <c r="A114" s="57">
        <v>45309</v>
      </c>
      <c r="B114" s="1">
        <f>Demand_Table!R113</f>
        <v>88.7</v>
      </c>
      <c r="C114" s="1">
        <f>Demand_Table!G113</f>
        <v>84.3</v>
      </c>
      <c r="D114" s="57">
        <v>45309</v>
      </c>
      <c r="E114" s="26">
        <f>SUM(B$5:B114)/1000</f>
        <v>5.1061000000000005</v>
      </c>
      <c r="F114" s="26">
        <f>SUM(C$5:C114)/1000</f>
        <v>5.5038</v>
      </c>
    </row>
    <row r="115" spans="1:6" x14ac:dyDescent="0.25">
      <c r="A115" s="57">
        <v>45310</v>
      </c>
      <c r="B115" s="1">
        <f>Demand_Table!R114</f>
        <v>70.3</v>
      </c>
      <c r="C115" s="1">
        <f>Demand_Table!G114</f>
        <v>93.7</v>
      </c>
      <c r="D115" s="57">
        <v>45310</v>
      </c>
      <c r="E115" s="26">
        <f>SUM(B$5:B115)/1000</f>
        <v>5.1764000000000001</v>
      </c>
      <c r="F115" s="26">
        <f>SUM(C$5:C115)/1000</f>
        <v>5.5975000000000001</v>
      </c>
    </row>
    <row r="116" spans="1:6" x14ac:dyDescent="0.25">
      <c r="A116" s="57">
        <v>45311</v>
      </c>
      <c r="B116" s="1">
        <f>Demand_Table!R115</f>
        <v>38</v>
      </c>
      <c r="C116" s="1">
        <f>Demand_Table!G115</f>
        <v>103.8</v>
      </c>
      <c r="D116" s="57">
        <v>45311</v>
      </c>
      <c r="E116" s="26">
        <f>SUM(B$5:B116)/1000</f>
        <v>5.2144000000000004</v>
      </c>
      <c r="F116" s="26">
        <f>SUM(C$5:C116)/1000</f>
        <v>5.7012999999999998</v>
      </c>
    </row>
    <row r="117" spans="1:6" x14ac:dyDescent="0.25">
      <c r="A117" s="57">
        <v>45312</v>
      </c>
      <c r="B117" s="1">
        <f>Demand_Table!R116</f>
        <v>28.1</v>
      </c>
      <c r="C117" s="1">
        <f>Demand_Table!G116</f>
        <v>100.10000000000001</v>
      </c>
      <c r="D117" s="57">
        <v>45312</v>
      </c>
      <c r="E117" s="26">
        <f>SUM(B$5:B117)/1000</f>
        <v>5.2425000000000006</v>
      </c>
      <c r="F117" s="26">
        <f>SUM(C$5:C117)/1000</f>
        <v>5.8014000000000001</v>
      </c>
    </row>
    <row r="118" spans="1:6" x14ac:dyDescent="0.25">
      <c r="A118" s="57">
        <v>45313</v>
      </c>
      <c r="B118" s="1">
        <f>Demand_Table!R117</f>
        <v>27.7</v>
      </c>
      <c r="C118" s="1">
        <f>Demand_Table!G117</f>
        <v>95.8</v>
      </c>
      <c r="D118" s="57">
        <v>45313</v>
      </c>
      <c r="E118" s="26">
        <f>SUM(B$5:B118)/1000</f>
        <v>5.2702000000000009</v>
      </c>
      <c r="F118" s="26">
        <f>SUM(C$5:C118)/1000</f>
        <v>5.8972000000000007</v>
      </c>
    </row>
    <row r="119" spans="1:6" x14ac:dyDescent="0.25">
      <c r="A119" s="57">
        <v>45314</v>
      </c>
      <c r="B119" s="1">
        <f>Demand_Table!R118</f>
        <v>36.699999999999996</v>
      </c>
      <c r="C119" s="1">
        <f>Demand_Table!G118</f>
        <v>49.7</v>
      </c>
      <c r="D119" s="57">
        <v>45314</v>
      </c>
      <c r="E119" s="26">
        <f>SUM(B$5:B119)/1000</f>
        <v>5.3069000000000006</v>
      </c>
      <c r="F119" s="26">
        <f>SUM(C$5:C119)/1000</f>
        <v>5.9469000000000003</v>
      </c>
    </row>
    <row r="120" spans="1:6" x14ac:dyDescent="0.25">
      <c r="A120" s="57">
        <v>45315</v>
      </c>
      <c r="B120" s="1">
        <f>Demand_Table!R119</f>
        <v>39.5</v>
      </c>
      <c r="C120" s="1">
        <f>Demand_Table!G119</f>
        <v>30.3</v>
      </c>
      <c r="D120" s="57">
        <v>45315</v>
      </c>
      <c r="E120" s="26">
        <f>SUM(B$5:B120)/1000</f>
        <v>5.3464000000000009</v>
      </c>
      <c r="F120" s="26">
        <f>SUM(C$5:C120)/1000</f>
        <v>5.9772000000000007</v>
      </c>
    </row>
    <row r="121" spans="1:6" x14ac:dyDescent="0.25">
      <c r="A121" s="57">
        <v>45316</v>
      </c>
      <c r="B121" s="1">
        <f>Demand_Table!R120</f>
        <v>44.000000000000007</v>
      </c>
      <c r="C121" s="1">
        <f>Demand_Table!G120</f>
        <v>30.999999999999996</v>
      </c>
      <c r="D121" s="57">
        <v>45316</v>
      </c>
      <c r="E121" s="26">
        <f>SUM(B$5:B121)/1000</f>
        <v>5.3904000000000005</v>
      </c>
      <c r="F121" s="26">
        <f>SUM(C$5:C121)/1000</f>
        <v>6.0082000000000004</v>
      </c>
    </row>
    <row r="122" spans="1:6" x14ac:dyDescent="0.25">
      <c r="A122" s="57">
        <v>45317</v>
      </c>
      <c r="B122" s="1">
        <f>Demand_Table!R121</f>
        <v>25.099999999999998</v>
      </c>
      <c r="C122" s="1">
        <f>Demand_Table!G121</f>
        <v>22.7</v>
      </c>
      <c r="D122" s="57">
        <v>45317</v>
      </c>
      <c r="E122" s="26">
        <f>SUM(B$5:B122)/1000</f>
        <v>5.4155000000000006</v>
      </c>
      <c r="F122" s="26">
        <f>SUM(C$5:C122)/1000</f>
        <v>6.0309000000000008</v>
      </c>
    </row>
    <row r="123" spans="1:6" x14ac:dyDescent="0.25">
      <c r="A123" s="57">
        <v>45318</v>
      </c>
      <c r="B123" s="1">
        <f>Demand_Table!R122</f>
        <v>28.099999999999998</v>
      </c>
      <c r="C123" s="1">
        <f>Demand_Table!G122</f>
        <v>30.099999999999998</v>
      </c>
      <c r="D123" s="57">
        <v>45318</v>
      </c>
      <c r="E123" s="26">
        <f>SUM(B$5:B123)/1000</f>
        <v>5.4436000000000009</v>
      </c>
      <c r="F123" s="26">
        <f>SUM(C$5:C123)/1000</f>
        <v>6.0610000000000008</v>
      </c>
    </row>
    <row r="124" spans="1:6" x14ac:dyDescent="0.25">
      <c r="A124" s="57">
        <v>45319</v>
      </c>
      <c r="B124" s="1">
        <f>Demand_Table!R123</f>
        <v>20.399999999999999</v>
      </c>
      <c r="C124" s="1">
        <f>Demand_Table!G123</f>
        <v>40.199999999999996</v>
      </c>
      <c r="D124" s="57">
        <v>45319</v>
      </c>
      <c r="E124" s="26">
        <f>SUM(B$5:B124)/1000</f>
        <v>5.4640000000000013</v>
      </c>
      <c r="F124" s="26">
        <f>SUM(C$5:C124)/1000</f>
        <v>6.1012000000000004</v>
      </c>
    </row>
    <row r="125" spans="1:6" x14ac:dyDescent="0.25">
      <c r="A125" s="57">
        <v>45320</v>
      </c>
      <c r="B125" s="1">
        <f>Demand_Table!R124</f>
        <v>61</v>
      </c>
      <c r="C125" s="1">
        <f>Demand_Table!G124</f>
        <v>44.5</v>
      </c>
      <c r="D125" s="57">
        <v>45320</v>
      </c>
      <c r="E125" s="26">
        <f>SUM(B$5:B125)/1000</f>
        <v>5.5250000000000012</v>
      </c>
      <c r="F125" s="26">
        <f>SUM(C$5:C125)/1000</f>
        <v>6.1457000000000006</v>
      </c>
    </row>
    <row r="126" spans="1:6" x14ac:dyDescent="0.25">
      <c r="A126" s="57">
        <v>45321</v>
      </c>
      <c r="B126" s="1">
        <f>Demand_Table!R125</f>
        <v>53.900000000000006</v>
      </c>
      <c r="C126" s="1">
        <f>Demand_Table!G125</f>
        <v>64.100000000000009</v>
      </c>
      <c r="D126" s="57">
        <v>45321</v>
      </c>
      <c r="E126" s="26">
        <f>SUM(B$5:B126)/1000</f>
        <v>5.5789000000000009</v>
      </c>
      <c r="F126" s="26">
        <f>SUM(C$5:C126)/1000</f>
        <v>6.2098000000000013</v>
      </c>
    </row>
    <row r="127" spans="1:6" x14ac:dyDescent="0.25">
      <c r="A127" s="57">
        <v>45322</v>
      </c>
      <c r="B127" s="1">
        <f>Demand_Table!R126</f>
        <v>35.1</v>
      </c>
      <c r="C127" s="1">
        <f>Demand_Table!G126</f>
        <v>83.4</v>
      </c>
      <c r="D127" s="57">
        <v>45322</v>
      </c>
      <c r="E127" s="26">
        <f>SUM(B$5:B127)/1000</f>
        <v>5.6140000000000008</v>
      </c>
      <c r="F127" s="26">
        <f>SUM(C$5:C127)/1000</f>
        <v>6.2932000000000006</v>
      </c>
    </row>
    <row r="128" spans="1:6" x14ac:dyDescent="0.25">
      <c r="A128" s="57">
        <v>45323</v>
      </c>
      <c r="B128" s="1">
        <f>Demand_Table!R127</f>
        <v>40.1</v>
      </c>
      <c r="C128" s="1">
        <f>Demand_Table!G127</f>
        <v>50.5</v>
      </c>
      <c r="D128" s="57">
        <v>45323</v>
      </c>
      <c r="E128" s="26">
        <f>SUM(B$5:B128)/1000</f>
        <v>5.6541000000000015</v>
      </c>
      <c r="F128" s="26">
        <f>SUM(C$5:C128)/1000</f>
        <v>6.343700000000001</v>
      </c>
    </row>
    <row r="129" spans="1:6" x14ac:dyDescent="0.25">
      <c r="A129" s="57">
        <v>45324</v>
      </c>
      <c r="B129" s="1">
        <f>Demand_Table!R128</f>
        <v>17.899999999999999</v>
      </c>
      <c r="C129" s="1">
        <f>Demand_Table!G128</f>
        <v>52.800000000000004</v>
      </c>
      <c r="D129" s="57">
        <v>45324</v>
      </c>
      <c r="E129" s="26">
        <f>SUM(B$5:B129)/1000</f>
        <v>5.6720000000000006</v>
      </c>
      <c r="F129" s="26">
        <f>SUM(C$5:C129)/1000</f>
        <v>6.3965000000000005</v>
      </c>
    </row>
    <row r="130" spans="1:6" x14ac:dyDescent="0.25">
      <c r="A130" s="57">
        <v>45325</v>
      </c>
      <c r="B130" s="1">
        <f>Demand_Table!R129</f>
        <v>18</v>
      </c>
      <c r="C130" s="1">
        <f>Demand_Table!G129</f>
        <v>59.4</v>
      </c>
      <c r="D130" s="57">
        <v>45325</v>
      </c>
      <c r="E130" s="26">
        <f>SUM(B$5:B130)/1000</f>
        <v>5.6900000000000013</v>
      </c>
      <c r="F130" s="26">
        <f>SUM(C$5:C130)/1000</f>
        <v>6.4559000000000006</v>
      </c>
    </row>
    <row r="131" spans="1:6" x14ac:dyDescent="0.25">
      <c r="A131" s="57">
        <v>45326</v>
      </c>
      <c r="B131" s="1">
        <f>Demand_Table!R130</f>
        <v>14.9</v>
      </c>
      <c r="C131" s="1">
        <f>Demand_Table!G130</f>
        <v>43.399999999999991</v>
      </c>
      <c r="D131" s="57">
        <v>45326</v>
      </c>
      <c r="E131" s="26">
        <f>SUM(B$5:B131)/1000</f>
        <v>5.7049000000000003</v>
      </c>
      <c r="F131" s="26">
        <f>SUM(C$5:C131)/1000</f>
        <v>6.4992999999999999</v>
      </c>
    </row>
    <row r="132" spans="1:6" x14ac:dyDescent="0.25">
      <c r="A132" s="57">
        <v>45327</v>
      </c>
      <c r="B132" s="1">
        <f>Demand_Table!R131</f>
        <v>17.3</v>
      </c>
      <c r="C132" s="1">
        <f>Demand_Table!G131</f>
        <v>78.900000000000006</v>
      </c>
      <c r="D132" s="57">
        <v>45327</v>
      </c>
      <c r="E132" s="26">
        <f>SUM(B$5:B132)/1000</f>
        <v>5.7222000000000008</v>
      </c>
      <c r="F132" s="26">
        <f>SUM(C$5:C132)/1000</f>
        <v>6.5781999999999998</v>
      </c>
    </row>
    <row r="133" spans="1:6" x14ac:dyDescent="0.25">
      <c r="A133" s="57">
        <v>45328</v>
      </c>
      <c r="B133" s="1">
        <f>Demand_Table!R132</f>
        <v>35.599999999999994</v>
      </c>
      <c r="C133" s="1">
        <f>Demand_Table!G132</f>
        <v>68.5</v>
      </c>
      <c r="D133" s="57">
        <v>45328</v>
      </c>
      <c r="E133" s="26">
        <f>SUM(B$5:B133)/1000</f>
        <v>5.7578000000000014</v>
      </c>
      <c r="F133" s="26">
        <f>SUM(C$5:C133)/1000</f>
        <v>6.6467000000000001</v>
      </c>
    </row>
    <row r="134" spans="1:6" x14ac:dyDescent="0.25">
      <c r="A134" s="57">
        <v>45329</v>
      </c>
      <c r="B134" s="1">
        <f>Demand_Table!R133</f>
        <v>74.600000000000009</v>
      </c>
      <c r="C134" s="1">
        <f>Demand_Table!G133</f>
        <v>33.6</v>
      </c>
      <c r="D134" s="57">
        <v>45329</v>
      </c>
      <c r="E134" s="26">
        <f>SUM(B$5:B134)/1000</f>
        <v>5.8324000000000016</v>
      </c>
      <c r="F134" s="26">
        <f>SUM(C$5:C134)/1000</f>
        <v>6.6802999999999999</v>
      </c>
    </row>
    <row r="135" spans="1:6" x14ac:dyDescent="0.25">
      <c r="A135" s="57">
        <v>45330</v>
      </c>
      <c r="B135" s="1">
        <f>Demand_Table!R134</f>
        <v>45.2</v>
      </c>
      <c r="C135" s="1">
        <f>Demand_Table!G134</f>
        <v>63.300000000000004</v>
      </c>
      <c r="D135" s="57">
        <v>45330</v>
      </c>
      <c r="E135" s="26">
        <f>SUM(B$5:B135)/1000</f>
        <v>5.877600000000001</v>
      </c>
      <c r="F135" s="26">
        <f>SUM(C$5:C135)/1000</f>
        <v>6.7436000000000007</v>
      </c>
    </row>
    <row r="136" spans="1:6" x14ac:dyDescent="0.25">
      <c r="A136" s="57">
        <v>45331</v>
      </c>
      <c r="B136" s="1">
        <f>Demand_Table!R135</f>
        <v>30.7</v>
      </c>
      <c r="C136" s="1">
        <f>Demand_Table!G135</f>
        <v>36.200000000000003</v>
      </c>
      <c r="D136" s="57">
        <v>45331</v>
      </c>
      <c r="E136" s="26">
        <f>SUM(B$5:B136)/1000</f>
        <v>5.9083000000000014</v>
      </c>
      <c r="F136" s="26">
        <f>SUM(C$5:C136)/1000</f>
        <v>6.7797999999999998</v>
      </c>
    </row>
    <row r="137" spans="1:6" x14ac:dyDescent="0.25">
      <c r="A137" s="57">
        <v>45332</v>
      </c>
      <c r="B137" s="1">
        <f>Demand_Table!R136</f>
        <v>52</v>
      </c>
      <c r="C137" s="1">
        <f>Demand_Table!G136</f>
        <v>49.800000000000004</v>
      </c>
      <c r="D137" s="57">
        <v>45332</v>
      </c>
      <c r="E137" s="26">
        <f>SUM(B$5:B137)/1000</f>
        <v>5.960300000000001</v>
      </c>
      <c r="F137" s="26">
        <f>SUM(C$5:C137)/1000</f>
        <v>6.8296000000000001</v>
      </c>
    </row>
    <row r="138" spans="1:6" x14ac:dyDescent="0.25">
      <c r="A138" s="57">
        <v>45333</v>
      </c>
      <c r="B138" s="1">
        <f>Demand_Table!R137</f>
        <v>43.800000000000004</v>
      </c>
      <c r="C138" s="1">
        <f>Demand_Table!G137</f>
        <v>63.6</v>
      </c>
      <c r="D138" s="57">
        <v>45333</v>
      </c>
      <c r="E138" s="26">
        <f>SUM(B$5:B138)/1000</f>
        <v>6.0041000000000011</v>
      </c>
      <c r="F138" s="26">
        <f>SUM(C$5:C138)/1000</f>
        <v>6.8932000000000011</v>
      </c>
    </row>
    <row r="139" spans="1:6" x14ac:dyDescent="0.25">
      <c r="A139" s="57">
        <v>45334</v>
      </c>
      <c r="B139" s="1">
        <f>Demand_Table!R138</f>
        <v>48.7</v>
      </c>
      <c r="C139" s="1">
        <f>Demand_Table!G138</f>
        <v>80.7</v>
      </c>
      <c r="D139" s="57">
        <v>45334</v>
      </c>
      <c r="E139" s="26">
        <f>SUM(B$5:B139)/1000</f>
        <v>6.0528000000000013</v>
      </c>
      <c r="F139" s="26">
        <f>SUM(C$5:C139)/1000</f>
        <v>6.9739000000000004</v>
      </c>
    </row>
    <row r="140" spans="1:6" x14ac:dyDescent="0.25">
      <c r="A140" s="57">
        <v>45335</v>
      </c>
      <c r="B140" s="1">
        <f>Demand_Table!R139</f>
        <v>52.6</v>
      </c>
      <c r="C140" s="1">
        <f>Demand_Table!G139</f>
        <v>86.800000000000011</v>
      </c>
      <c r="D140" s="57">
        <v>45335</v>
      </c>
      <c r="E140" s="26">
        <f>SUM(B$5:B140)/1000</f>
        <v>6.1054000000000013</v>
      </c>
      <c r="F140" s="26">
        <f>SUM(C$5:C140)/1000</f>
        <v>7.0607000000000006</v>
      </c>
    </row>
    <row r="141" spans="1:6" x14ac:dyDescent="0.25">
      <c r="A141" s="57">
        <v>45336</v>
      </c>
      <c r="B141" s="1">
        <f>Demand_Table!R140</f>
        <v>46</v>
      </c>
      <c r="C141" s="1">
        <f>Demand_Table!G140</f>
        <v>84.6</v>
      </c>
      <c r="D141" s="57">
        <v>45336</v>
      </c>
      <c r="E141" s="26">
        <f>SUM(B$5:B141)/1000</f>
        <v>6.1514000000000015</v>
      </c>
      <c r="F141" s="26">
        <f>SUM(C$5:C141)/1000</f>
        <v>7.1453000000000007</v>
      </c>
    </row>
    <row r="142" spans="1:6" x14ac:dyDescent="0.25">
      <c r="A142" s="57">
        <v>45337</v>
      </c>
      <c r="B142" s="1">
        <f>Demand_Table!R141</f>
        <v>43.5</v>
      </c>
      <c r="C142" s="1">
        <f>Demand_Table!G141</f>
        <v>67.7</v>
      </c>
      <c r="D142" s="57">
        <v>45337</v>
      </c>
      <c r="E142" s="26">
        <f>SUM(B$5:B142)/1000</f>
        <v>6.1949000000000014</v>
      </c>
      <c r="F142" s="26">
        <f>SUM(C$5:C142)/1000</f>
        <v>7.213000000000001</v>
      </c>
    </row>
    <row r="143" spans="1:6" x14ac:dyDescent="0.25">
      <c r="A143" s="57">
        <v>45338</v>
      </c>
      <c r="B143" s="1">
        <f>Demand_Table!R142</f>
        <v>48.9</v>
      </c>
      <c r="C143" s="1">
        <f>Demand_Table!G142</f>
        <v>44.900000000000006</v>
      </c>
      <c r="D143" s="57">
        <v>45338</v>
      </c>
      <c r="E143" s="26">
        <f>SUM(B$5:B143)/1000</f>
        <v>6.2438000000000011</v>
      </c>
      <c r="F143" s="26">
        <f>SUM(C$5:C143)/1000</f>
        <v>7.2579000000000002</v>
      </c>
    </row>
    <row r="144" spans="1:6" x14ac:dyDescent="0.25">
      <c r="A144" s="57">
        <v>45339</v>
      </c>
      <c r="B144" s="1">
        <f>Demand_Table!R143</f>
        <v>29.6</v>
      </c>
      <c r="C144" s="1">
        <f>Demand_Table!G143</f>
        <v>73.8</v>
      </c>
      <c r="D144" s="57">
        <v>45339</v>
      </c>
      <c r="E144" s="26">
        <f>SUM(B$5:B144)/1000</f>
        <v>6.2734000000000014</v>
      </c>
      <c r="F144" s="26">
        <f>SUM(C$5:C144)/1000</f>
        <v>7.3317000000000005</v>
      </c>
    </row>
    <row r="145" spans="1:6" x14ac:dyDescent="0.25">
      <c r="A145" s="57">
        <v>45340</v>
      </c>
      <c r="B145" s="1">
        <f>Demand_Table!R144</f>
        <v>25.299999999999997</v>
      </c>
      <c r="C145" s="1">
        <f>Demand_Table!G144</f>
        <v>47.7</v>
      </c>
      <c r="D145" s="57">
        <v>45340</v>
      </c>
      <c r="E145" s="26">
        <f>SUM(B$5:B145)/1000</f>
        <v>6.298700000000002</v>
      </c>
      <c r="F145" s="26">
        <f>SUM(C$5:C145)/1000</f>
        <v>7.3794000000000004</v>
      </c>
    </row>
    <row r="146" spans="1:6" x14ac:dyDescent="0.25">
      <c r="A146" s="57">
        <v>45341</v>
      </c>
      <c r="B146" s="1">
        <f>Demand_Table!R145</f>
        <v>31.400000000000002</v>
      </c>
      <c r="C146" s="1">
        <f>Demand_Table!G145</f>
        <v>45.800000000000004</v>
      </c>
      <c r="D146" s="57">
        <v>45341</v>
      </c>
      <c r="E146" s="26">
        <f>SUM(B$5:B146)/1000</f>
        <v>6.3301000000000016</v>
      </c>
      <c r="F146" s="26">
        <f>SUM(C$5:C146)/1000</f>
        <v>7.4252000000000011</v>
      </c>
    </row>
    <row r="147" spans="1:6" x14ac:dyDescent="0.25">
      <c r="A147" s="57">
        <v>45342</v>
      </c>
      <c r="B147" s="1">
        <f>Demand_Table!R146</f>
        <v>27.8</v>
      </c>
      <c r="C147" s="1">
        <f>Demand_Table!G146</f>
        <v>22.4</v>
      </c>
      <c r="D147" s="57">
        <v>45342</v>
      </c>
      <c r="E147" s="26">
        <f>SUM(B$5:B147)/1000</f>
        <v>6.3579000000000017</v>
      </c>
      <c r="F147" s="26">
        <f>SUM(C$5:C147)/1000</f>
        <v>7.4476000000000004</v>
      </c>
    </row>
    <row r="148" spans="1:6" x14ac:dyDescent="0.25">
      <c r="A148" s="57">
        <v>45343</v>
      </c>
      <c r="B148" s="1">
        <f>Demand_Table!R147</f>
        <v>20.099999999999998</v>
      </c>
      <c r="C148" s="1">
        <f>Demand_Table!G147</f>
        <v>18.7</v>
      </c>
      <c r="D148" s="57">
        <v>45343</v>
      </c>
      <c r="E148" s="26">
        <f>SUM(B$5:B148)/1000</f>
        <v>6.3780000000000019</v>
      </c>
      <c r="F148" s="26">
        <f>SUM(C$5:C148)/1000</f>
        <v>7.4663000000000004</v>
      </c>
    </row>
    <row r="149" spans="1:6" x14ac:dyDescent="0.25">
      <c r="A149" s="57">
        <v>45344</v>
      </c>
      <c r="B149" s="1">
        <f>Demand_Table!R148</f>
        <v>29.7</v>
      </c>
      <c r="C149" s="1">
        <f>Demand_Table!G148</f>
        <v>22.8</v>
      </c>
      <c r="D149" s="57">
        <v>45344</v>
      </c>
      <c r="E149" s="26">
        <f>SUM(B$5:B149)/1000</f>
        <v>6.4077000000000019</v>
      </c>
      <c r="F149" s="26">
        <f>SUM(C$5:C149)/1000</f>
        <v>7.4891000000000005</v>
      </c>
    </row>
    <row r="150" spans="1:6" x14ac:dyDescent="0.25">
      <c r="A150" s="57">
        <v>45345</v>
      </c>
      <c r="B150" s="1">
        <f>Demand_Table!R149</f>
        <v>45.4</v>
      </c>
      <c r="C150" s="1">
        <f>Demand_Table!G149</f>
        <v>21.5</v>
      </c>
      <c r="D150" s="57">
        <v>45345</v>
      </c>
      <c r="E150" s="26">
        <f>SUM(B$5:B150)/1000</f>
        <v>6.4531000000000009</v>
      </c>
      <c r="F150" s="26">
        <f>SUM(C$5:C150)/1000</f>
        <v>7.5106000000000002</v>
      </c>
    </row>
    <row r="151" spans="1:6" x14ac:dyDescent="0.25">
      <c r="A151" s="57">
        <v>45346</v>
      </c>
      <c r="B151" s="1">
        <f>Demand_Table!R150</f>
        <v>58.1</v>
      </c>
      <c r="C151" s="1">
        <f>Demand_Table!G150</f>
        <v>26.5</v>
      </c>
      <c r="D151" s="57">
        <v>45346</v>
      </c>
      <c r="E151" s="26">
        <f>SUM(B$5:B151)/1000</f>
        <v>6.5112000000000014</v>
      </c>
      <c r="F151" s="26">
        <f>SUM(C$5:C151)/1000</f>
        <v>7.5371000000000006</v>
      </c>
    </row>
    <row r="152" spans="1:6" x14ac:dyDescent="0.25">
      <c r="A152" s="57">
        <v>45347</v>
      </c>
      <c r="B152" s="1">
        <f>Demand_Table!R151</f>
        <v>41.6</v>
      </c>
      <c r="C152" s="1">
        <f>Demand_Table!G151</f>
        <v>54.2</v>
      </c>
      <c r="D152" s="57">
        <v>45347</v>
      </c>
      <c r="E152" s="26">
        <f>SUM(B$5:B152)/1000</f>
        <v>6.5528000000000022</v>
      </c>
      <c r="F152" s="26">
        <f>SUM(C$5:C152)/1000</f>
        <v>7.5913000000000004</v>
      </c>
    </row>
    <row r="153" spans="1:6" x14ac:dyDescent="0.25">
      <c r="A153" s="57">
        <v>45348</v>
      </c>
      <c r="B153" s="1">
        <f>Demand_Table!R152</f>
        <v>52.7</v>
      </c>
      <c r="C153" s="1">
        <f>Demand_Table!G152</f>
        <v>65</v>
      </c>
      <c r="D153" s="57">
        <v>45348</v>
      </c>
      <c r="E153" s="26">
        <f>SUM(B$5:B153)/1000</f>
        <v>6.6055000000000019</v>
      </c>
      <c r="F153" s="26">
        <f>SUM(C$5:C153)/1000</f>
        <v>7.6562999999999999</v>
      </c>
    </row>
    <row r="154" spans="1:6" x14ac:dyDescent="0.25">
      <c r="A154" s="57">
        <v>45349</v>
      </c>
      <c r="B154" s="1">
        <f>Demand_Table!R153</f>
        <v>63.5</v>
      </c>
      <c r="C154" s="1">
        <f>Demand_Table!G153</f>
        <v>71.899999999999991</v>
      </c>
      <c r="D154" s="57">
        <v>45349</v>
      </c>
      <c r="E154" s="26">
        <f>SUM(B$5:B154)/1000</f>
        <v>6.6690000000000023</v>
      </c>
      <c r="F154" s="26">
        <f>SUM(C$5:C154)/1000</f>
        <v>7.7282000000000002</v>
      </c>
    </row>
    <row r="155" spans="1:6" x14ac:dyDescent="0.25">
      <c r="A155" s="57">
        <v>45350</v>
      </c>
      <c r="B155" s="1">
        <f>Demand_Table!R154</f>
        <v>47.1</v>
      </c>
      <c r="C155" s="1">
        <f>Demand_Table!G154</f>
        <v>68.800000000000011</v>
      </c>
      <c r="D155" s="57">
        <v>45350</v>
      </c>
      <c r="E155" s="26">
        <f>SUM(B$5:B155)/1000</f>
        <v>6.7161000000000026</v>
      </c>
      <c r="F155" s="26">
        <f>SUM(C$5:C155)/1000</f>
        <v>7.7969999999999997</v>
      </c>
    </row>
    <row r="156" spans="1:6" x14ac:dyDescent="0.25">
      <c r="A156" s="57">
        <v>45351</v>
      </c>
      <c r="B156" s="1">
        <f>Demand_Table!R155</f>
        <v>46.400000000000006</v>
      </c>
      <c r="C156" s="1"/>
      <c r="D156" s="57">
        <v>45351</v>
      </c>
      <c r="E156" s="26">
        <f>SUM(B$5:B156)/1000</f>
        <v>6.762500000000002</v>
      </c>
      <c r="F156" s="26">
        <f>SUM(C$5:C156)/1000</f>
        <v>7.7969999999999997</v>
      </c>
    </row>
    <row r="157" spans="1:6" x14ac:dyDescent="0.25">
      <c r="A157" s="57">
        <v>45352</v>
      </c>
      <c r="B157" s="1">
        <f>Demand_Table!R156</f>
        <v>39.700000000000003</v>
      </c>
      <c r="C157" s="1">
        <f>Demand_Table!G156</f>
        <v>44.300000000000004</v>
      </c>
      <c r="D157" s="57">
        <v>45352</v>
      </c>
      <c r="E157" s="26">
        <f>SUM(B$5:B157)/1000</f>
        <v>6.8022000000000018</v>
      </c>
      <c r="F157" s="26">
        <f>SUM(C$5:C157)/1000</f>
        <v>7.8413000000000004</v>
      </c>
    </row>
    <row r="158" spans="1:6" x14ac:dyDescent="0.25">
      <c r="A158" s="57">
        <v>45353</v>
      </c>
      <c r="B158" s="1">
        <f>Demand_Table!R157</f>
        <v>36.400000000000006</v>
      </c>
      <c r="C158" s="1">
        <f>Demand_Table!G157</f>
        <v>30.9</v>
      </c>
      <c r="D158" s="57">
        <v>45353</v>
      </c>
      <c r="E158" s="26">
        <f>SUM(B$5:B158)/1000</f>
        <v>6.8386000000000013</v>
      </c>
      <c r="F158" s="26">
        <f>SUM(C$5:C158)/1000</f>
        <v>7.8721999999999994</v>
      </c>
    </row>
    <row r="159" spans="1:6" x14ac:dyDescent="0.25">
      <c r="A159" s="57">
        <v>45354</v>
      </c>
      <c r="B159" s="1">
        <f>Demand_Table!R158</f>
        <v>52.2</v>
      </c>
      <c r="C159" s="1">
        <f>Demand_Table!G158</f>
        <v>55.6</v>
      </c>
      <c r="D159" s="57">
        <v>45354</v>
      </c>
      <c r="E159" s="26">
        <f>SUM(B$5:B159)/1000</f>
        <v>6.8908000000000014</v>
      </c>
      <c r="F159" s="26">
        <f>SUM(C$5:C159)/1000</f>
        <v>7.9278000000000004</v>
      </c>
    </row>
    <row r="160" spans="1:6" x14ac:dyDescent="0.25">
      <c r="A160" s="57">
        <v>45355</v>
      </c>
      <c r="B160" s="1">
        <f>Demand_Table!R159</f>
        <v>48.8</v>
      </c>
      <c r="C160" s="1">
        <f>Demand_Table!G159</f>
        <v>40.100000000000009</v>
      </c>
      <c r="D160" s="57">
        <v>45355</v>
      </c>
      <c r="E160" s="26">
        <f>SUM(B$5:B160)/1000</f>
        <v>6.9396000000000013</v>
      </c>
      <c r="F160" s="26">
        <f>SUM(C$5:C160)/1000</f>
        <v>7.9679000000000002</v>
      </c>
    </row>
    <row r="161" spans="1:6" x14ac:dyDescent="0.25">
      <c r="A161" s="57">
        <v>45356</v>
      </c>
      <c r="B161" s="1">
        <f>Demand_Table!R160</f>
        <v>61.9</v>
      </c>
      <c r="C161" s="1">
        <f>Demand_Table!G160</f>
        <v>32.800000000000004</v>
      </c>
      <c r="D161" s="57">
        <v>45356</v>
      </c>
      <c r="E161" s="26">
        <f>SUM(B$5:B161)/1000</f>
        <v>7.0015000000000009</v>
      </c>
      <c r="F161" s="26">
        <f>SUM(C$5:C161)/1000</f>
        <v>8.0007000000000001</v>
      </c>
    </row>
    <row r="162" spans="1:6" x14ac:dyDescent="0.25">
      <c r="A162" s="57">
        <v>45357</v>
      </c>
      <c r="B162" s="1">
        <f>Demand_Table!R161</f>
        <v>60.800000000000004</v>
      </c>
      <c r="C162" s="1">
        <f>Demand_Table!G161</f>
        <v>29.299999999999997</v>
      </c>
      <c r="D162" s="57">
        <v>45357</v>
      </c>
      <c r="E162" s="26">
        <f>SUM(B$5:B162)/1000</f>
        <v>7.0623000000000014</v>
      </c>
      <c r="F162" s="26">
        <f>SUM(C$5:C162)/1000</f>
        <v>8.0300000000000011</v>
      </c>
    </row>
    <row r="163" spans="1:6" x14ac:dyDescent="0.25">
      <c r="A163" s="57">
        <v>45358</v>
      </c>
      <c r="B163" s="1">
        <f>Demand_Table!R162</f>
        <v>35.5</v>
      </c>
      <c r="C163" s="1">
        <f>Demand_Table!G162</f>
        <v>53.400000000000006</v>
      </c>
      <c r="D163" s="57">
        <v>45358</v>
      </c>
      <c r="E163" s="26">
        <f>SUM(B$5:B163)/1000</f>
        <v>7.0978000000000012</v>
      </c>
      <c r="F163" s="26">
        <f>SUM(C$5:C163)/1000</f>
        <v>8.083400000000001</v>
      </c>
    </row>
    <row r="164" spans="1:6" x14ac:dyDescent="0.25">
      <c r="A164" s="57">
        <v>45359</v>
      </c>
      <c r="B164" s="1">
        <f>Demand_Table!R163</f>
        <v>22.400000000000002</v>
      </c>
      <c r="C164" s="1">
        <f>Demand_Table!G163</f>
        <v>27.099999999999998</v>
      </c>
      <c r="D164" s="57">
        <v>45359</v>
      </c>
      <c r="E164" s="26">
        <f>SUM(B$5:B164)/1000</f>
        <v>7.1202000000000005</v>
      </c>
      <c r="F164" s="26">
        <f>SUM(C$5:C164)/1000</f>
        <v>8.1105</v>
      </c>
    </row>
    <row r="165" spans="1:6" x14ac:dyDescent="0.25">
      <c r="A165" s="57">
        <v>45360</v>
      </c>
      <c r="B165" s="1">
        <f>Demand_Table!R164</f>
        <v>18</v>
      </c>
      <c r="C165" s="1">
        <f>Demand_Table!G164</f>
        <v>46.300000000000004</v>
      </c>
      <c r="D165" s="57">
        <v>45360</v>
      </c>
      <c r="E165" s="26">
        <f>SUM(B$5:B165)/1000</f>
        <v>7.1382000000000003</v>
      </c>
      <c r="F165" s="26">
        <f>SUM(C$5:C165)/1000</f>
        <v>8.1568000000000005</v>
      </c>
    </row>
    <row r="166" spans="1:6" x14ac:dyDescent="0.25">
      <c r="A166" s="57">
        <v>45361</v>
      </c>
      <c r="B166" s="1">
        <f>Demand_Table!R165</f>
        <v>25.9</v>
      </c>
      <c r="C166" s="1">
        <f>Demand_Table!G165</f>
        <v>50.800000000000004</v>
      </c>
      <c r="D166" s="57">
        <v>45361</v>
      </c>
      <c r="E166" s="26">
        <f>SUM(B$5:B166)/1000</f>
        <v>7.1641000000000004</v>
      </c>
      <c r="F166" s="26">
        <f>SUM(C$5:C166)/1000</f>
        <v>8.2076000000000011</v>
      </c>
    </row>
    <row r="167" spans="1:6" x14ac:dyDescent="0.25">
      <c r="A167" s="57">
        <v>45362</v>
      </c>
      <c r="B167" s="1">
        <f>Demand_Table!R166</f>
        <v>64.400000000000006</v>
      </c>
      <c r="C167" s="1">
        <f>Demand_Table!G166</f>
        <v>62.3</v>
      </c>
      <c r="D167" s="57">
        <v>45362</v>
      </c>
      <c r="E167" s="26">
        <f>SUM(B$5:B167)/1000</f>
        <v>7.2285000000000004</v>
      </c>
      <c r="F167" s="26">
        <f>SUM(C$5:C167)/1000</f>
        <v>8.2698999999999998</v>
      </c>
    </row>
    <row r="168" spans="1:6" x14ac:dyDescent="0.25">
      <c r="A168" s="57">
        <v>45363</v>
      </c>
      <c r="B168" s="1">
        <f>Demand_Table!R167</f>
        <v>48.199999999999996</v>
      </c>
      <c r="C168" s="1">
        <f>Demand_Table!G167</f>
        <v>66.8</v>
      </c>
      <c r="D168" s="57">
        <v>45363</v>
      </c>
      <c r="E168" s="26">
        <f>SUM(B$5:B168)/1000</f>
        <v>7.2766999999999999</v>
      </c>
      <c r="F168" s="26">
        <f>SUM(C$5:C168)/1000</f>
        <v>8.3366999999999987</v>
      </c>
    </row>
    <row r="169" spans="1:6" x14ac:dyDescent="0.25">
      <c r="A169" s="57">
        <v>45364</v>
      </c>
      <c r="B169" s="1">
        <f>Demand_Table!R168</f>
        <v>27.8</v>
      </c>
      <c r="C169" s="1">
        <f>Demand_Table!G168</f>
        <v>77.5</v>
      </c>
      <c r="D169" s="57">
        <v>45364</v>
      </c>
      <c r="E169" s="26">
        <f>SUM(B$5:B169)/1000</f>
        <v>7.3045</v>
      </c>
      <c r="F169" s="26">
        <f>SUM(C$5:C169)/1000</f>
        <v>8.4141999999999992</v>
      </c>
    </row>
    <row r="170" spans="1:6" x14ac:dyDescent="0.25">
      <c r="A170" s="57">
        <v>45365</v>
      </c>
      <c r="B170" s="1">
        <f>Demand_Table!R169</f>
        <v>26.799999999999997</v>
      </c>
      <c r="C170" s="1">
        <f>Demand_Table!G169</f>
        <v>74.7</v>
      </c>
      <c r="D170" s="57">
        <v>45365</v>
      </c>
      <c r="E170" s="26">
        <f>SUM(B$5:B170)/1000</f>
        <v>7.3313000000000006</v>
      </c>
      <c r="F170" s="26">
        <f>SUM(C$5:C170)/1000</f>
        <v>8.4888999999999992</v>
      </c>
    </row>
    <row r="171" spans="1:6" x14ac:dyDescent="0.25">
      <c r="A171" s="57">
        <v>45366</v>
      </c>
      <c r="B171" s="1">
        <f>Demand_Table!R170</f>
        <v>22.7</v>
      </c>
      <c r="C171" s="1">
        <f>Demand_Table!G170</f>
        <v>46.800000000000004</v>
      </c>
      <c r="D171" s="57">
        <v>45366</v>
      </c>
      <c r="E171" s="26">
        <f>SUM(B$5:B171)/1000</f>
        <v>7.3540000000000001</v>
      </c>
      <c r="F171" s="26">
        <f>SUM(C$5:C171)/1000</f>
        <v>8.5356999999999985</v>
      </c>
    </row>
    <row r="172" spans="1:6" x14ac:dyDescent="0.25">
      <c r="A172" s="57">
        <v>45367</v>
      </c>
      <c r="B172" s="1">
        <f>Demand_Table!R171</f>
        <v>30.5</v>
      </c>
      <c r="C172" s="1">
        <f>Demand_Table!G171</f>
        <v>44</v>
      </c>
      <c r="D172" s="57">
        <v>45367</v>
      </c>
      <c r="E172" s="26">
        <f>SUM(B$5:B172)/1000</f>
        <v>7.3845000000000001</v>
      </c>
      <c r="F172" s="26">
        <f>SUM(C$5:C172)/1000</f>
        <v>8.579699999999999</v>
      </c>
    </row>
    <row r="173" spans="1:6" x14ac:dyDescent="0.25">
      <c r="A173" s="57">
        <v>45368</v>
      </c>
      <c r="B173" s="1">
        <f>Demand_Table!R172</f>
        <v>25.200000000000003</v>
      </c>
      <c r="C173" s="1">
        <f>Demand_Table!G172</f>
        <v>56.9</v>
      </c>
      <c r="D173" s="57">
        <v>45368</v>
      </c>
      <c r="E173" s="26">
        <f>SUM(B$5:B173)/1000</f>
        <v>7.4097</v>
      </c>
      <c r="F173" s="26">
        <f>SUM(C$5:C173)/1000</f>
        <v>8.6365999999999978</v>
      </c>
    </row>
    <row r="174" spans="1:6" x14ac:dyDescent="0.25">
      <c r="A174" s="57">
        <v>45369</v>
      </c>
      <c r="B174" s="1">
        <f>Demand_Table!R173</f>
        <v>34.1</v>
      </c>
      <c r="C174" s="1">
        <f>Demand_Table!G173</f>
        <v>47.3</v>
      </c>
      <c r="D174" s="57">
        <v>45369</v>
      </c>
      <c r="E174" s="26">
        <f>SUM(B$5:B174)/1000</f>
        <v>7.4438000000000004</v>
      </c>
      <c r="F174" s="26">
        <f>SUM(C$5:C174)/1000</f>
        <v>8.6838999999999977</v>
      </c>
    </row>
    <row r="175" spans="1:6" x14ac:dyDescent="0.25">
      <c r="A175" s="57">
        <v>45370</v>
      </c>
      <c r="B175" s="1">
        <f>Demand_Table!R174</f>
        <v>47.199999999999996</v>
      </c>
      <c r="C175" s="1">
        <f>Demand_Table!G174</f>
        <v>71.5</v>
      </c>
      <c r="D175" s="57">
        <v>45370</v>
      </c>
      <c r="E175" s="26">
        <f>SUM(B$5:B175)/1000</f>
        <v>7.4909999999999997</v>
      </c>
      <c r="F175" s="26">
        <f>SUM(C$5:C175)/1000</f>
        <v>8.7553999999999981</v>
      </c>
    </row>
    <row r="176" spans="1:6" x14ac:dyDescent="0.25">
      <c r="A176" s="57">
        <v>45371</v>
      </c>
      <c r="B176" s="1">
        <f>Demand_Table!R175</f>
        <v>58.800000000000004</v>
      </c>
      <c r="C176" s="1">
        <f>Demand_Table!G175</f>
        <v>45.7</v>
      </c>
      <c r="D176" s="57">
        <v>45371</v>
      </c>
      <c r="E176" s="26">
        <f>SUM(B$5:B176)/1000</f>
        <v>7.5498000000000003</v>
      </c>
      <c r="F176" s="26">
        <f>SUM(C$5:C176)/1000</f>
        <v>8.8010999999999981</v>
      </c>
    </row>
    <row r="177" spans="1:6" x14ac:dyDescent="0.25">
      <c r="A177" s="57">
        <v>45372</v>
      </c>
      <c r="B177" s="1">
        <f>Demand_Table!R176</f>
        <v>27.4</v>
      </c>
      <c r="C177" s="1">
        <f>Demand_Table!G176</f>
        <v>18.600000000000001</v>
      </c>
      <c r="D177" s="57">
        <v>45372</v>
      </c>
      <c r="E177" s="26">
        <f>SUM(B$5:B177)/1000</f>
        <v>7.5771999999999995</v>
      </c>
      <c r="F177" s="26">
        <f>SUM(C$5:C177)/1000</f>
        <v>8.8196999999999992</v>
      </c>
    </row>
    <row r="178" spans="1:6" x14ac:dyDescent="0.25">
      <c r="A178" s="57">
        <v>45373</v>
      </c>
      <c r="B178" s="1">
        <f>Demand_Table!R177</f>
        <v>18.8</v>
      </c>
      <c r="C178" s="1">
        <f>Demand_Table!G177</f>
        <v>29.9</v>
      </c>
      <c r="D178" s="57">
        <v>45373</v>
      </c>
      <c r="E178" s="26">
        <f>SUM(B$5:B178)/1000</f>
        <v>7.5960000000000001</v>
      </c>
      <c r="F178" s="26">
        <f>SUM(C$5:C178)/1000</f>
        <v>8.8495999999999988</v>
      </c>
    </row>
    <row r="179" spans="1:6" x14ac:dyDescent="0.25">
      <c r="A179" s="57">
        <v>45374</v>
      </c>
      <c r="B179" s="1">
        <f>Demand_Table!R178</f>
        <v>13</v>
      </c>
      <c r="C179" s="1">
        <f>Demand_Table!G178</f>
        <v>48.300000000000004</v>
      </c>
      <c r="D179" s="57">
        <v>45374</v>
      </c>
      <c r="E179" s="26">
        <f>SUM(B$5:B179)/1000</f>
        <v>7.609</v>
      </c>
      <c r="F179" s="26">
        <f>SUM(C$5:C179)/1000</f>
        <v>8.8978999999999981</v>
      </c>
    </row>
    <row r="180" spans="1:6" x14ac:dyDescent="0.25">
      <c r="A180" s="57">
        <v>45375</v>
      </c>
      <c r="B180" s="1">
        <f>Demand_Table!R179</f>
        <v>29.7</v>
      </c>
      <c r="C180" s="1">
        <f>Demand_Table!G179</f>
        <v>60.800000000000004</v>
      </c>
      <c r="D180" s="57">
        <v>45375</v>
      </c>
      <c r="E180" s="26">
        <f>SUM(B$5:B180)/1000</f>
        <v>7.6387</v>
      </c>
      <c r="F180" s="26">
        <f>SUM(C$5:C180)/1000</f>
        <v>8.9586999999999968</v>
      </c>
    </row>
    <row r="181" spans="1:6" x14ac:dyDescent="0.25">
      <c r="A181" s="57">
        <v>45376</v>
      </c>
      <c r="B181" s="1">
        <f>Demand_Table!R180</f>
        <v>41.499999999999993</v>
      </c>
      <c r="C181" s="1">
        <f>Demand_Table!G180</f>
        <v>57</v>
      </c>
      <c r="D181" s="57">
        <v>45376</v>
      </c>
      <c r="E181" s="26">
        <f>SUM(B$5:B181)/1000</f>
        <v>7.6802000000000001</v>
      </c>
      <c r="F181" s="26">
        <f>SUM(C$5:C181)/1000</f>
        <v>9.0156999999999972</v>
      </c>
    </row>
    <row r="182" spans="1:6" x14ac:dyDescent="0.25">
      <c r="A182" s="57">
        <v>45377</v>
      </c>
      <c r="B182" s="1">
        <f>Demand_Table!R181</f>
        <v>40.900000000000006</v>
      </c>
      <c r="C182" s="1">
        <f>Demand_Table!G181</f>
        <v>52.5</v>
      </c>
      <c r="D182" s="57">
        <v>45377</v>
      </c>
      <c r="E182" s="26">
        <f>SUM(B$5:B182)/1000</f>
        <v>7.7210999999999999</v>
      </c>
      <c r="F182" s="26">
        <f>SUM(C$5:C182)/1000</f>
        <v>9.0681999999999974</v>
      </c>
    </row>
    <row r="183" spans="1:6" x14ac:dyDescent="0.25">
      <c r="A183" s="57">
        <v>45378</v>
      </c>
      <c r="B183" s="1">
        <f>Demand_Table!R182</f>
        <v>22.799999999999997</v>
      </c>
      <c r="C183" s="1">
        <f>Demand_Table!G182</f>
        <v>28</v>
      </c>
      <c r="D183" s="57">
        <v>45378</v>
      </c>
      <c r="E183" s="26">
        <f>SUM(B$5:B183)/1000</f>
        <v>7.7439</v>
      </c>
      <c r="F183" s="26">
        <f>SUM(C$5:C183)/1000</f>
        <v>9.0961999999999978</v>
      </c>
    </row>
    <row r="184" spans="1:6" x14ac:dyDescent="0.25">
      <c r="A184" s="57">
        <v>45379</v>
      </c>
      <c r="B184" s="1">
        <f>Demand_Table!R183</f>
        <v>18</v>
      </c>
      <c r="C184" s="1">
        <f>Demand_Table!G183</f>
        <v>26.799999999999997</v>
      </c>
      <c r="D184" s="57">
        <v>45379</v>
      </c>
      <c r="E184" s="26">
        <f>SUM(B$5:B184)/1000</f>
        <v>7.7618999999999998</v>
      </c>
      <c r="F184" s="26">
        <f>SUM(C$5:C184)/1000</f>
        <v>9.1229999999999958</v>
      </c>
    </row>
    <row r="185" spans="1:6" x14ac:dyDescent="0.25">
      <c r="A185" s="57">
        <v>45380</v>
      </c>
      <c r="B185" s="1">
        <f>Demand_Table!R184</f>
        <v>22.5</v>
      </c>
      <c r="C185" s="1">
        <f>Demand_Table!G184</f>
        <v>19.399999999999999</v>
      </c>
      <c r="D185" s="57">
        <v>45380</v>
      </c>
      <c r="E185" s="26">
        <f>SUM(B$5:B185)/1000</f>
        <v>7.7843999999999998</v>
      </c>
      <c r="F185" s="26">
        <f>SUM(C$5:C185)/1000</f>
        <v>9.1423999999999968</v>
      </c>
    </row>
    <row r="186" spans="1:6" x14ac:dyDescent="0.25">
      <c r="A186" s="57">
        <v>45381</v>
      </c>
      <c r="B186" s="1">
        <f>Demand_Table!R185</f>
        <v>31.7</v>
      </c>
      <c r="C186" s="1">
        <f>Demand_Table!G185</f>
        <v>25.4</v>
      </c>
      <c r="D186" s="57">
        <v>45381</v>
      </c>
      <c r="E186" s="26">
        <f>SUM(B$5:B186)/1000</f>
        <v>7.8160999999999996</v>
      </c>
      <c r="F186" s="26">
        <f>SUM(C$5:C186)/1000</f>
        <v>9.1677999999999962</v>
      </c>
    </row>
    <row r="187" spans="1:6" x14ac:dyDescent="0.25">
      <c r="A187" s="57">
        <v>45382</v>
      </c>
      <c r="B187" s="1">
        <f>Demand_Table!R186</f>
        <v>20.400000000000002</v>
      </c>
      <c r="C187" s="1">
        <f>Demand_Table!G186</f>
        <v>53.3</v>
      </c>
      <c r="D187" s="57">
        <v>45382</v>
      </c>
      <c r="E187" s="26">
        <f>SUM(B$5:B187)/1000</f>
        <v>7.8364999999999991</v>
      </c>
      <c r="F187" s="26">
        <f>SUM(C$5:C187)/1000</f>
        <v>9.2210999999999945</v>
      </c>
    </row>
  </sheetData>
  <mergeCells count="3">
    <mergeCell ref="B3:C3"/>
    <mergeCell ref="E3:F3"/>
    <mergeCell ref="A2:F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F185E-91DF-4E59-9FD5-A814AE734E04}">
  <dimension ref="A1:I188"/>
  <sheetViews>
    <sheetView workbookViewId="0"/>
  </sheetViews>
  <sheetFormatPr defaultRowHeight="15" x14ac:dyDescent="0.25"/>
  <sheetData>
    <row r="1" spans="1:9" x14ac:dyDescent="0.25">
      <c r="A1" s="12" t="str">
        <f>HYPERLINK("#'Contents'!A1","Contents Page")</f>
        <v>Contents Page</v>
      </c>
    </row>
    <row r="3" spans="1:9" x14ac:dyDescent="0.25">
      <c r="A3" s="172" t="s">
        <v>11</v>
      </c>
      <c r="B3" s="172"/>
      <c r="C3" s="172"/>
      <c r="D3" s="172"/>
      <c r="E3" s="172"/>
      <c r="F3" s="172"/>
    </row>
    <row r="4" spans="1:9" x14ac:dyDescent="0.25">
      <c r="A4" s="1"/>
      <c r="B4" s="172" t="s">
        <v>61</v>
      </c>
      <c r="C4" s="172"/>
      <c r="D4" s="1"/>
      <c r="E4" s="172" t="s">
        <v>62</v>
      </c>
      <c r="F4" s="172"/>
      <c r="I4" s="14"/>
    </row>
    <row r="5" spans="1:9" x14ac:dyDescent="0.25">
      <c r="A5" s="57" t="s">
        <v>65</v>
      </c>
      <c r="B5" s="1" t="s">
        <v>111</v>
      </c>
      <c r="C5" s="1" t="s">
        <v>112</v>
      </c>
      <c r="D5" s="1" t="s">
        <v>65</v>
      </c>
      <c r="E5" s="1" t="s">
        <v>111</v>
      </c>
      <c r="F5" s="1" t="s">
        <v>112</v>
      </c>
    </row>
    <row r="6" spans="1:9" x14ac:dyDescent="0.25">
      <c r="A6" s="57">
        <v>45200</v>
      </c>
      <c r="B6" s="1">
        <f>Demand_Table!U4</f>
        <v>9.4</v>
      </c>
      <c r="C6" s="1">
        <f>Demand_Table!J4</f>
        <v>17.2</v>
      </c>
      <c r="D6" s="57">
        <v>45200</v>
      </c>
      <c r="E6" s="26">
        <f>SUM(B$6:B6)/1000</f>
        <v>9.4000000000000004E-3</v>
      </c>
      <c r="F6" s="26">
        <f>SUM(C$6:C6)/1000</f>
        <v>1.72E-2</v>
      </c>
    </row>
    <row r="7" spans="1:9" x14ac:dyDescent="0.25">
      <c r="A7" s="57">
        <v>45201</v>
      </c>
      <c r="B7" s="1">
        <f>Demand_Table!U5</f>
        <v>13.8</v>
      </c>
      <c r="C7" s="1">
        <f>Demand_Table!J5</f>
        <v>15.7</v>
      </c>
      <c r="D7" s="57">
        <v>45201</v>
      </c>
      <c r="E7" s="26">
        <f>SUM(B$6:B7)/1000</f>
        <v>2.3200000000000002E-2</v>
      </c>
      <c r="F7" s="26">
        <f>SUM(C$6:C7)/1000</f>
        <v>3.2899999999999999E-2</v>
      </c>
    </row>
    <row r="8" spans="1:9" x14ac:dyDescent="0.25">
      <c r="A8" s="57">
        <v>45202</v>
      </c>
      <c r="B8" s="1">
        <f>Demand_Table!U6</f>
        <v>10.4</v>
      </c>
      <c r="C8" s="1">
        <f>Demand_Table!J6</f>
        <v>13.3</v>
      </c>
      <c r="D8" s="57">
        <v>45202</v>
      </c>
      <c r="E8" s="26">
        <f>SUM(B$6:B8)/1000</f>
        <v>3.3600000000000005E-2</v>
      </c>
      <c r="F8" s="26">
        <f>SUM(C$6:C8)/1000</f>
        <v>4.6200000000000005E-2</v>
      </c>
    </row>
    <row r="9" spans="1:9" x14ac:dyDescent="0.25">
      <c r="A9" s="57">
        <v>45203</v>
      </c>
      <c r="B9" s="1">
        <f>Demand_Table!U7</f>
        <v>10.199999999999999</v>
      </c>
      <c r="C9" s="1">
        <f>Demand_Table!J7</f>
        <v>11.7</v>
      </c>
      <c r="D9" s="57">
        <v>45203</v>
      </c>
      <c r="E9" s="26">
        <f>SUM(B$6:B9)/1000</f>
        <v>4.3799999999999999E-2</v>
      </c>
      <c r="F9" s="26">
        <f>SUM(C$6:C9)/1000</f>
        <v>5.7900000000000007E-2</v>
      </c>
    </row>
    <row r="10" spans="1:9" x14ac:dyDescent="0.25">
      <c r="A10" s="57">
        <v>45204</v>
      </c>
      <c r="B10" s="1">
        <f>Demand_Table!U8</f>
        <v>9</v>
      </c>
      <c r="C10" s="1">
        <f>Demand_Table!J8</f>
        <v>9.3000000000000007</v>
      </c>
      <c r="D10" s="57">
        <v>45204</v>
      </c>
      <c r="E10" s="26">
        <f>SUM(B$6:B10)/1000</f>
        <v>5.28E-2</v>
      </c>
      <c r="F10" s="26">
        <f>SUM(C$6:C10)/1000</f>
        <v>6.720000000000001E-2</v>
      </c>
    </row>
    <row r="11" spans="1:9" x14ac:dyDescent="0.25">
      <c r="A11" s="57">
        <v>45205</v>
      </c>
      <c r="B11" s="1">
        <f>Demand_Table!U9</f>
        <v>8.1999999999999993</v>
      </c>
      <c r="C11" s="1">
        <f>Demand_Table!J9</f>
        <v>11.6</v>
      </c>
      <c r="D11" s="57">
        <v>45205</v>
      </c>
      <c r="E11" s="26">
        <f>SUM(B$6:B11)/1000</f>
        <v>6.0999999999999999E-2</v>
      </c>
      <c r="F11" s="26">
        <f>SUM(C$6:C11)/1000</f>
        <v>7.8799999999999995E-2</v>
      </c>
    </row>
    <row r="12" spans="1:9" x14ac:dyDescent="0.25">
      <c r="A12" s="57">
        <v>45206</v>
      </c>
      <c r="B12" s="1">
        <f>Demand_Table!U10</f>
        <v>10.199999999999999</v>
      </c>
      <c r="C12" s="1">
        <f>Demand_Table!J10</f>
        <v>16.100000000000001</v>
      </c>
      <c r="D12" s="57">
        <v>45206</v>
      </c>
      <c r="E12" s="26">
        <f>SUM(B$6:B12)/1000</f>
        <v>7.1199999999999999E-2</v>
      </c>
      <c r="F12" s="26">
        <f>SUM(C$6:C12)/1000</f>
        <v>9.4900000000000012E-2</v>
      </c>
    </row>
    <row r="13" spans="1:9" x14ac:dyDescent="0.25">
      <c r="A13" s="57">
        <v>45207</v>
      </c>
      <c r="B13" s="1">
        <f>Demand_Table!U11</f>
        <v>12.4</v>
      </c>
      <c r="C13" s="1">
        <f>Demand_Table!J11</f>
        <v>14.7</v>
      </c>
      <c r="D13" s="57">
        <v>45207</v>
      </c>
      <c r="E13" s="26">
        <f>SUM(B$6:B13)/1000</f>
        <v>8.3600000000000008E-2</v>
      </c>
      <c r="F13" s="26">
        <f>SUM(C$6:C13)/1000</f>
        <v>0.1096</v>
      </c>
    </row>
    <row r="14" spans="1:9" x14ac:dyDescent="0.25">
      <c r="A14" s="57">
        <v>45208</v>
      </c>
      <c r="B14" s="1">
        <f>Demand_Table!U12</f>
        <v>14.6</v>
      </c>
      <c r="C14" s="1">
        <f>Demand_Table!J12</f>
        <v>14.2</v>
      </c>
      <c r="D14" s="57">
        <v>45208</v>
      </c>
      <c r="E14" s="26">
        <f>SUM(B$6:B14)/1000</f>
        <v>9.820000000000001E-2</v>
      </c>
      <c r="F14" s="26">
        <f>SUM(C$6:C14)/1000</f>
        <v>0.12380000000000001</v>
      </c>
    </row>
    <row r="15" spans="1:9" x14ac:dyDescent="0.25">
      <c r="A15" s="57">
        <v>45209</v>
      </c>
      <c r="B15" s="1">
        <f>Demand_Table!U13</f>
        <v>10.6</v>
      </c>
      <c r="C15" s="1">
        <f>Demand_Table!J13</f>
        <v>18.7</v>
      </c>
      <c r="D15" s="57">
        <v>45209</v>
      </c>
      <c r="E15" s="26">
        <f>SUM(B$6:B15)/1000</f>
        <v>0.10879999999999999</v>
      </c>
      <c r="F15" s="26">
        <f>SUM(C$6:C15)/1000</f>
        <v>0.14249999999999999</v>
      </c>
    </row>
    <row r="16" spans="1:9" x14ac:dyDescent="0.25">
      <c r="A16" s="57">
        <v>45210</v>
      </c>
      <c r="B16" s="1">
        <f>Demand_Table!U14</f>
        <v>16.100000000000001</v>
      </c>
      <c r="C16" s="1">
        <f>Demand_Table!J14</f>
        <v>19.3</v>
      </c>
      <c r="D16" s="57">
        <v>45210</v>
      </c>
      <c r="E16" s="26">
        <f>SUM(B$6:B16)/1000</f>
        <v>0.12490000000000001</v>
      </c>
      <c r="F16" s="26">
        <f>SUM(C$6:C16)/1000</f>
        <v>0.1618</v>
      </c>
    </row>
    <row r="17" spans="1:9" x14ac:dyDescent="0.25">
      <c r="A17" s="57">
        <v>45211</v>
      </c>
      <c r="B17" s="1">
        <f>Demand_Table!U15</f>
        <v>16.600000000000001</v>
      </c>
      <c r="C17" s="1">
        <f>Demand_Table!J15</f>
        <v>15.7</v>
      </c>
      <c r="D17" s="57">
        <v>45211</v>
      </c>
      <c r="E17" s="26">
        <f>SUM(B$6:B17)/1000</f>
        <v>0.14149999999999999</v>
      </c>
      <c r="F17" s="26">
        <f>SUM(C$6:C17)/1000</f>
        <v>0.17749999999999999</v>
      </c>
    </row>
    <row r="18" spans="1:9" x14ac:dyDescent="0.25">
      <c r="A18" s="57">
        <v>45212</v>
      </c>
      <c r="B18" s="1">
        <f>Demand_Table!U16</f>
        <v>11.4</v>
      </c>
      <c r="C18" s="1">
        <f>Demand_Table!J16</f>
        <v>16.7</v>
      </c>
      <c r="D18" s="57">
        <v>45212</v>
      </c>
      <c r="E18" s="26">
        <f>SUM(B$6:B18)/1000</f>
        <v>0.15290000000000001</v>
      </c>
      <c r="F18" s="26">
        <f>SUM(C$6:C18)/1000</f>
        <v>0.19419999999999998</v>
      </c>
    </row>
    <row r="19" spans="1:9" x14ac:dyDescent="0.25">
      <c r="A19" s="57">
        <v>45213</v>
      </c>
      <c r="B19" s="1">
        <f>Demand_Table!U17</f>
        <v>12.8</v>
      </c>
      <c r="C19" s="1">
        <f>Demand_Table!J17</f>
        <v>18.5</v>
      </c>
      <c r="D19" s="57">
        <v>45213</v>
      </c>
      <c r="E19" s="26">
        <f>SUM(B$6:B19)/1000</f>
        <v>0.16570000000000001</v>
      </c>
      <c r="F19" s="26">
        <f>SUM(C$6:C19)/1000</f>
        <v>0.2127</v>
      </c>
    </row>
    <row r="20" spans="1:9" x14ac:dyDescent="0.25">
      <c r="A20" s="57">
        <v>45214</v>
      </c>
      <c r="B20" s="1">
        <f>Demand_Table!U18</f>
        <v>17</v>
      </c>
      <c r="C20" s="1">
        <f>Demand_Table!J18</f>
        <v>14.8</v>
      </c>
      <c r="D20" s="57">
        <v>45214</v>
      </c>
      <c r="E20" s="26">
        <f>SUM(B$6:B20)/1000</f>
        <v>0.18270000000000003</v>
      </c>
      <c r="F20" s="26">
        <f>SUM(C$6:C20)/1000</f>
        <v>0.22750000000000001</v>
      </c>
    </row>
    <row r="21" spans="1:9" x14ac:dyDescent="0.25">
      <c r="A21" s="57">
        <v>45215</v>
      </c>
      <c r="B21" s="1">
        <f>Demand_Table!U19</f>
        <v>15</v>
      </c>
      <c r="C21" s="1">
        <f>Demand_Table!J19</f>
        <v>16.899999999999999</v>
      </c>
      <c r="D21" s="57">
        <v>45215</v>
      </c>
      <c r="E21" s="26">
        <f>SUM(B$6:B21)/1000</f>
        <v>0.19770000000000001</v>
      </c>
      <c r="F21" s="26">
        <f>SUM(C$6:C21)/1000</f>
        <v>0.24440000000000001</v>
      </c>
    </row>
    <row r="22" spans="1:9" x14ac:dyDescent="0.25">
      <c r="A22" s="57">
        <v>45216</v>
      </c>
      <c r="B22" s="1">
        <f>Demand_Table!U20</f>
        <v>11.9</v>
      </c>
      <c r="C22" s="1">
        <f>Demand_Table!J20</f>
        <v>14.2</v>
      </c>
      <c r="D22" s="57">
        <v>45216</v>
      </c>
      <c r="E22" s="26">
        <f>SUM(B$6:B22)/1000</f>
        <v>0.20960000000000004</v>
      </c>
      <c r="F22" s="26">
        <f>SUM(C$6:C22)/1000</f>
        <v>0.2586</v>
      </c>
    </row>
    <row r="23" spans="1:9" x14ac:dyDescent="0.25">
      <c r="A23" s="57">
        <v>45217</v>
      </c>
      <c r="B23" s="1">
        <f>Demand_Table!U21</f>
        <v>12.2</v>
      </c>
      <c r="C23" s="1">
        <f>Demand_Table!J21</f>
        <v>13.7</v>
      </c>
      <c r="D23" s="57">
        <v>45217</v>
      </c>
      <c r="E23" s="26">
        <f>SUM(B$6:B23)/1000</f>
        <v>0.22180000000000002</v>
      </c>
      <c r="F23" s="26">
        <f>SUM(C$6:C23)/1000</f>
        <v>0.27229999999999999</v>
      </c>
    </row>
    <row r="24" spans="1:9" x14ac:dyDescent="0.25">
      <c r="A24" s="57">
        <v>45218</v>
      </c>
      <c r="B24" s="1">
        <f>Demand_Table!U22</f>
        <v>15.6</v>
      </c>
      <c r="C24" s="1">
        <f>Demand_Table!J22</f>
        <v>12.4</v>
      </c>
      <c r="D24" s="57">
        <v>45218</v>
      </c>
      <c r="E24" s="26">
        <f>SUM(B$6:B24)/1000</f>
        <v>0.2374</v>
      </c>
      <c r="F24" s="26">
        <f>SUM(C$6:C24)/1000</f>
        <v>0.28470000000000001</v>
      </c>
      <c r="I24" s="14"/>
    </row>
    <row r="25" spans="1:9" x14ac:dyDescent="0.25">
      <c r="A25" s="57">
        <v>45219</v>
      </c>
      <c r="B25" s="1">
        <f>Demand_Table!U23</f>
        <v>14</v>
      </c>
      <c r="C25" s="1">
        <f>Demand_Table!J23</f>
        <v>12</v>
      </c>
      <c r="D25" s="57">
        <v>45219</v>
      </c>
      <c r="E25" s="26">
        <f>SUM(B$6:B25)/1000</f>
        <v>0.25140000000000001</v>
      </c>
      <c r="F25" s="26">
        <f>SUM(C$6:C25)/1000</f>
        <v>0.29669999999999996</v>
      </c>
    </row>
    <row r="26" spans="1:9" x14ac:dyDescent="0.25">
      <c r="A26" s="57">
        <v>45220</v>
      </c>
      <c r="B26" s="1">
        <f>Demand_Table!U24</f>
        <v>15.5</v>
      </c>
      <c r="C26" s="1">
        <f>Demand_Table!J24</f>
        <v>14</v>
      </c>
      <c r="D26" s="57">
        <v>45220</v>
      </c>
      <c r="E26" s="26">
        <f>SUM(B$6:B26)/1000</f>
        <v>0.26689999999999997</v>
      </c>
      <c r="F26" s="26">
        <f>SUM(C$6:C26)/1000</f>
        <v>0.31069999999999998</v>
      </c>
    </row>
    <row r="27" spans="1:9" x14ac:dyDescent="0.25">
      <c r="A27" s="57">
        <v>45221</v>
      </c>
      <c r="B27" s="1">
        <f>Demand_Table!U25</f>
        <v>15.1</v>
      </c>
      <c r="C27" s="1">
        <f>Demand_Table!J25</f>
        <v>17.600000000000001</v>
      </c>
      <c r="D27" s="57">
        <v>45221</v>
      </c>
      <c r="E27" s="26">
        <f>SUM(B$6:B27)/1000</f>
        <v>0.28199999999999997</v>
      </c>
      <c r="F27" s="26">
        <f>SUM(C$6:C27)/1000</f>
        <v>0.32830000000000004</v>
      </c>
    </row>
    <row r="28" spans="1:9" x14ac:dyDescent="0.25">
      <c r="A28" s="57">
        <v>45222</v>
      </c>
      <c r="B28" s="1">
        <f>Demand_Table!U26</f>
        <v>15.4</v>
      </c>
      <c r="C28" s="1">
        <f>Demand_Table!J26</f>
        <v>14</v>
      </c>
      <c r="D28" s="57">
        <v>45222</v>
      </c>
      <c r="E28" s="26">
        <f>SUM(B$6:B28)/1000</f>
        <v>0.2974</v>
      </c>
      <c r="F28" s="26">
        <f>SUM(C$6:C28)/1000</f>
        <v>0.34229999999999999</v>
      </c>
    </row>
    <row r="29" spans="1:9" x14ac:dyDescent="0.25">
      <c r="A29" s="57">
        <v>45223</v>
      </c>
      <c r="B29" s="1">
        <f>Demand_Table!U27</f>
        <v>17.2</v>
      </c>
      <c r="C29" s="1">
        <f>Demand_Table!J27</f>
        <v>14.2</v>
      </c>
      <c r="D29" s="57">
        <v>45223</v>
      </c>
      <c r="E29" s="26">
        <f>SUM(B$6:B29)/1000</f>
        <v>0.31459999999999999</v>
      </c>
      <c r="F29" s="26">
        <f>SUM(C$6:C29)/1000</f>
        <v>0.35649999999999998</v>
      </c>
    </row>
    <row r="30" spans="1:9" x14ac:dyDescent="0.25">
      <c r="A30" s="57">
        <v>45224</v>
      </c>
      <c r="B30" s="1">
        <f>Demand_Table!U28</f>
        <v>16.100000000000001</v>
      </c>
      <c r="C30" s="1">
        <f>Demand_Table!J28</f>
        <v>15.8</v>
      </c>
      <c r="D30" s="57">
        <v>45224</v>
      </c>
      <c r="E30" s="26">
        <f>SUM(B$6:B30)/1000</f>
        <v>0.33069999999999999</v>
      </c>
      <c r="F30" s="26">
        <f>SUM(C$6:C30)/1000</f>
        <v>0.37230000000000002</v>
      </c>
    </row>
    <row r="31" spans="1:9" x14ac:dyDescent="0.25">
      <c r="A31" s="57">
        <v>45225</v>
      </c>
      <c r="B31" s="1">
        <f>Demand_Table!U29</f>
        <v>17.3</v>
      </c>
      <c r="C31" s="1">
        <f>Demand_Table!J29</f>
        <v>14.1</v>
      </c>
      <c r="D31" s="57">
        <v>45225</v>
      </c>
      <c r="E31" s="26">
        <f>SUM(B$6:B31)/1000</f>
        <v>0.34799999999999998</v>
      </c>
      <c r="F31" s="26">
        <f>SUM(C$6:C31)/1000</f>
        <v>0.38640000000000002</v>
      </c>
    </row>
    <row r="32" spans="1:9" x14ac:dyDescent="0.25">
      <c r="A32" s="57">
        <v>45226</v>
      </c>
      <c r="B32" s="1">
        <f>Demand_Table!U30</f>
        <v>16.7</v>
      </c>
      <c r="C32" s="1">
        <f>Demand_Table!J30</f>
        <v>13.1</v>
      </c>
      <c r="D32" s="57">
        <v>45226</v>
      </c>
      <c r="E32" s="26">
        <f>SUM(B$6:B32)/1000</f>
        <v>0.36469999999999997</v>
      </c>
      <c r="F32" s="26">
        <f>SUM(C$6:C32)/1000</f>
        <v>0.39950000000000008</v>
      </c>
    </row>
    <row r="33" spans="1:6" x14ac:dyDescent="0.25">
      <c r="A33" s="57">
        <v>45227</v>
      </c>
      <c r="B33" s="1">
        <f>Demand_Table!U31</f>
        <v>12.9</v>
      </c>
      <c r="C33" s="1">
        <f>Demand_Table!J31</f>
        <v>17.399999999999999</v>
      </c>
      <c r="D33" s="57">
        <v>45227</v>
      </c>
      <c r="E33" s="26">
        <f>SUM(B$6:B33)/1000</f>
        <v>0.37759999999999999</v>
      </c>
      <c r="F33" s="26">
        <f>SUM(C$6:C33)/1000</f>
        <v>0.41690000000000005</v>
      </c>
    </row>
    <row r="34" spans="1:6" x14ac:dyDescent="0.25">
      <c r="A34" s="57">
        <v>45228</v>
      </c>
      <c r="B34" s="1">
        <f>Demand_Table!U32</f>
        <v>14.9</v>
      </c>
      <c r="C34" s="1">
        <f>Demand_Table!J32</f>
        <v>21.4</v>
      </c>
      <c r="D34" s="57">
        <v>45228</v>
      </c>
      <c r="E34" s="26">
        <f>SUM(B$6:B34)/1000</f>
        <v>0.39249999999999996</v>
      </c>
      <c r="F34" s="26">
        <f>SUM(C$6:C34)/1000</f>
        <v>0.43830000000000002</v>
      </c>
    </row>
    <row r="35" spans="1:6" x14ac:dyDescent="0.25">
      <c r="A35" s="57">
        <v>45229</v>
      </c>
      <c r="B35" s="1">
        <f>Demand_Table!U33</f>
        <v>15.8</v>
      </c>
      <c r="C35" s="1">
        <f>Demand_Table!J33</f>
        <v>21.1</v>
      </c>
      <c r="D35" s="57">
        <v>45229</v>
      </c>
      <c r="E35" s="26">
        <f>SUM(B$6:B35)/1000</f>
        <v>0.40829999999999994</v>
      </c>
      <c r="F35" s="26">
        <f>SUM(C$6:C35)/1000</f>
        <v>0.45940000000000003</v>
      </c>
    </row>
    <row r="36" spans="1:6" x14ac:dyDescent="0.25">
      <c r="A36" s="57">
        <v>45230</v>
      </c>
      <c r="B36" s="1">
        <f>Demand_Table!U34</f>
        <v>14.6</v>
      </c>
      <c r="C36" s="1">
        <f>Demand_Table!J34</f>
        <v>19.600000000000001</v>
      </c>
      <c r="D36" s="57">
        <v>45230</v>
      </c>
      <c r="E36" s="26">
        <f>SUM(B$6:B36)/1000</f>
        <v>0.4229</v>
      </c>
      <c r="F36" s="26">
        <f>SUM(C$6:C36)/1000</f>
        <v>0.47900000000000004</v>
      </c>
    </row>
    <row r="37" spans="1:6" x14ac:dyDescent="0.25">
      <c r="A37" s="57">
        <v>45231</v>
      </c>
      <c r="B37" s="1">
        <f>Demand_Table!U35</f>
        <v>14.2</v>
      </c>
      <c r="C37" s="1">
        <f>Demand_Table!J35</f>
        <v>21.6</v>
      </c>
      <c r="D37" s="57">
        <v>45231</v>
      </c>
      <c r="E37" s="26">
        <f>SUM(B$6:B37)/1000</f>
        <v>0.43709999999999999</v>
      </c>
      <c r="F37" s="26">
        <f>SUM(C$6:C37)/1000</f>
        <v>0.50060000000000004</v>
      </c>
    </row>
    <row r="38" spans="1:6" x14ac:dyDescent="0.25">
      <c r="A38" s="57">
        <v>45232</v>
      </c>
      <c r="B38" s="1">
        <f>Demand_Table!U36</f>
        <v>15</v>
      </c>
      <c r="C38" s="1">
        <f>Demand_Table!J36</f>
        <v>18.8</v>
      </c>
      <c r="D38" s="57">
        <v>45232</v>
      </c>
      <c r="E38" s="26">
        <f>SUM(B$6:B38)/1000</f>
        <v>0.45209999999999995</v>
      </c>
      <c r="F38" s="26">
        <f>SUM(C$6:C38)/1000</f>
        <v>0.51940000000000008</v>
      </c>
    </row>
    <row r="39" spans="1:6" x14ac:dyDescent="0.25">
      <c r="A39" s="57">
        <v>45233</v>
      </c>
      <c r="B39" s="1">
        <f>Demand_Table!U37</f>
        <v>16.7</v>
      </c>
      <c r="C39" s="1">
        <f>Demand_Table!J37</f>
        <v>18.8</v>
      </c>
      <c r="D39" s="57">
        <v>45233</v>
      </c>
      <c r="E39" s="26">
        <f>SUM(B$6:B39)/1000</f>
        <v>0.46879999999999994</v>
      </c>
      <c r="F39" s="26">
        <f>SUM(C$6:C39)/1000</f>
        <v>0.53820000000000001</v>
      </c>
    </row>
    <row r="40" spans="1:6" x14ac:dyDescent="0.25">
      <c r="A40" s="57">
        <v>45234</v>
      </c>
      <c r="B40" s="1">
        <f>Demand_Table!U38</f>
        <v>14.3</v>
      </c>
      <c r="C40" s="1">
        <f>Demand_Table!J38</f>
        <v>20.7</v>
      </c>
      <c r="D40" s="57">
        <v>45234</v>
      </c>
      <c r="E40" s="26">
        <f>SUM(B$6:B40)/1000</f>
        <v>0.48309999999999997</v>
      </c>
      <c r="F40" s="26">
        <f>SUM(C$6:C40)/1000</f>
        <v>0.55890000000000006</v>
      </c>
    </row>
    <row r="41" spans="1:6" x14ac:dyDescent="0.25">
      <c r="A41" s="57">
        <v>45235</v>
      </c>
      <c r="B41" s="1">
        <f>Demand_Table!U39</f>
        <v>12.3</v>
      </c>
      <c r="C41" s="1">
        <f>Demand_Table!J39</f>
        <v>19.5</v>
      </c>
      <c r="D41" s="57">
        <v>45235</v>
      </c>
      <c r="E41" s="26">
        <f>SUM(B$6:B41)/1000</f>
        <v>0.49539999999999995</v>
      </c>
      <c r="F41" s="26">
        <f>SUM(C$6:C41)/1000</f>
        <v>0.57840000000000014</v>
      </c>
    </row>
    <row r="42" spans="1:6" x14ac:dyDescent="0.25">
      <c r="A42" s="57">
        <v>45236</v>
      </c>
      <c r="B42" s="1">
        <f>Demand_Table!U40</f>
        <v>14.7</v>
      </c>
      <c r="C42" s="1">
        <f>Demand_Table!J40</f>
        <v>16.7</v>
      </c>
      <c r="D42" s="57">
        <v>45236</v>
      </c>
      <c r="E42" s="26">
        <f>SUM(B$6:B42)/1000</f>
        <v>0.5101</v>
      </c>
      <c r="F42" s="26">
        <f>SUM(C$6:C42)/1000</f>
        <v>0.59510000000000018</v>
      </c>
    </row>
    <row r="43" spans="1:6" x14ac:dyDescent="0.25">
      <c r="A43" s="57">
        <v>45237</v>
      </c>
      <c r="B43" s="1">
        <f>Demand_Table!U41</f>
        <v>17.2</v>
      </c>
      <c r="C43" s="1">
        <f>Demand_Table!J41</f>
        <v>14.8</v>
      </c>
      <c r="D43" s="57">
        <v>45237</v>
      </c>
      <c r="E43" s="26">
        <f>SUM(B$6:B43)/1000</f>
        <v>0.52729999999999999</v>
      </c>
      <c r="F43" s="26">
        <f>SUM(C$6:C43)/1000</f>
        <v>0.60990000000000011</v>
      </c>
    </row>
    <row r="44" spans="1:6" x14ac:dyDescent="0.25">
      <c r="A44" s="57">
        <v>45238</v>
      </c>
      <c r="B44" s="1">
        <f>Demand_Table!U42</f>
        <v>14</v>
      </c>
      <c r="C44" s="1">
        <f>Demand_Table!J42</f>
        <v>17.2</v>
      </c>
      <c r="D44" s="57">
        <v>45238</v>
      </c>
      <c r="E44" s="26">
        <f>SUM(B$6:B44)/1000</f>
        <v>0.5413</v>
      </c>
      <c r="F44" s="26">
        <f>SUM(C$6:C44)/1000</f>
        <v>0.6271000000000001</v>
      </c>
    </row>
    <row r="45" spans="1:6" x14ac:dyDescent="0.25">
      <c r="A45" s="57">
        <v>45239</v>
      </c>
      <c r="B45" s="1">
        <f>Demand_Table!U43</f>
        <v>16.600000000000001</v>
      </c>
      <c r="C45" s="1">
        <f>Demand_Table!J43</f>
        <v>16</v>
      </c>
      <c r="D45" s="57">
        <v>45239</v>
      </c>
      <c r="E45" s="26">
        <f>SUM(B$6:B45)/1000</f>
        <v>0.55789999999999995</v>
      </c>
      <c r="F45" s="26">
        <f>SUM(C$6:C45)/1000</f>
        <v>0.64310000000000012</v>
      </c>
    </row>
    <row r="46" spans="1:6" x14ac:dyDescent="0.25">
      <c r="A46" s="57">
        <v>45240</v>
      </c>
      <c r="B46" s="1">
        <f>Demand_Table!U44</f>
        <v>16.8</v>
      </c>
      <c r="C46" s="1">
        <f>Demand_Table!J44</f>
        <v>18.600000000000001</v>
      </c>
      <c r="D46" s="57">
        <v>45240</v>
      </c>
      <c r="E46" s="26">
        <f>SUM(B$6:B46)/1000</f>
        <v>0.57469999999999988</v>
      </c>
      <c r="F46" s="26">
        <f>SUM(C$6:C46)/1000</f>
        <v>0.66170000000000018</v>
      </c>
    </row>
    <row r="47" spans="1:6" x14ac:dyDescent="0.25">
      <c r="A47" s="57">
        <v>45241</v>
      </c>
      <c r="B47" s="1">
        <f>Demand_Table!U45</f>
        <v>15.6</v>
      </c>
      <c r="C47" s="1">
        <f>Demand_Table!J45</f>
        <v>23.5</v>
      </c>
      <c r="D47" s="57">
        <v>45241</v>
      </c>
      <c r="E47" s="26">
        <f>SUM(B$6:B47)/1000</f>
        <v>0.59029999999999994</v>
      </c>
      <c r="F47" s="26">
        <f>SUM(C$6:C47)/1000</f>
        <v>0.68520000000000014</v>
      </c>
    </row>
    <row r="48" spans="1:6" x14ac:dyDescent="0.25">
      <c r="A48" s="57">
        <v>45242</v>
      </c>
      <c r="B48" s="1">
        <f>Demand_Table!U46</f>
        <v>13.3</v>
      </c>
      <c r="C48" s="1">
        <f>Demand_Table!J46</f>
        <v>24.7</v>
      </c>
      <c r="D48" s="57">
        <v>45242</v>
      </c>
      <c r="E48" s="26">
        <f>SUM(B$6:B48)/1000</f>
        <v>0.60359999999999991</v>
      </c>
      <c r="F48" s="26">
        <f>SUM(C$6:C48)/1000</f>
        <v>0.7099000000000002</v>
      </c>
    </row>
    <row r="49" spans="1:6" x14ac:dyDescent="0.25">
      <c r="A49" s="57">
        <v>45243</v>
      </c>
      <c r="B49" s="1">
        <f>Demand_Table!U47</f>
        <v>12.9</v>
      </c>
      <c r="C49" s="1">
        <f>Demand_Table!J47</f>
        <v>24.6</v>
      </c>
      <c r="D49" s="57">
        <v>45243</v>
      </c>
      <c r="E49" s="26">
        <f>SUM(B$6:B49)/1000</f>
        <v>0.61649999999999994</v>
      </c>
      <c r="F49" s="26">
        <f>SUM(C$6:C49)/1000</f>
        <v>0.73450000000000026</v>
      </c>
    </row>
    <row r="50" spans="1:6" x14ac:dyDescent="0.25">
      <c r="A50" s="57">
        <v>45244</v>
      </c>
      <c r="B50" s="1">
        <f>Demand_Table!U48</f>
        <v>13.4</v>
      </c>
      <c r="C50" s="1">
        <f>Demand_Table!J48</f>
        <v>23.1</v>
      </c>
      <c r="D50" s="57">
        <v>45244</v>
      </c>
      <c r="E50" s="26">
        <f>SUM(B$6:B50)/1000</f>
        <v>0.6298999999999999</v>
      </c>
      <c r="F50" s="26">
        <f>SUM(C$6:C50)/1000</f>
        <v>0.75760000000000027</v>
      </c>
    </row>
    <row r="51" spans="1:6" x14ac:dyDescent="0.25">
      <c r="A51" s="57">
        <v>45245</v>
      </c>
      <c r="B51" s="1">
        <f>Demand_Table!U49</f>
        <v>18.5</v>
      </c>
      <c r="C51" s="1">
        <f>Demand_Table!J49</f>
        <v>19.5</v>
      </c>
      <c r="D51" s="57">
        <v>45245</v>
      </c>
      <c r="E51" s="26">
        <f>SUM(B$6:B51)/1000</f>
        <v>0.64839999999999987</v>
      </c>
      <c r="F51" s="26">
        <f>SUM(C$6:C51)/1000</f>
        <v>0.77710000000000024</v>
      </c>
    </row>
    <row r="52" spans="1:6" x14ac:dyDescent="0.25">
      <c r="A52" s="57">
        <v>45246</v>
      </c>
      <c r="B52" s="1">
        <f>Demand_Table!U50</f>
        <v>19.3</v>
      </c>
      <c r="C52" s="1">
        <f>Demand_Table!J50</f>
        <v>16.399999999999999</v>
      </c>
      <c r="D52" s="57">
        <v>45246</v>
      </c>
      <c r="E52" s="26">
        <f>SUM(B$6:B52)/1000</f>
        <v>0.66769999999999985</v>
      </c>
      <c r="F52" s="26">
        <f>SUM(C$6:C52)/1000</f>
        <v>0.79350000000000021</v>
      </c>
    </row>
    <row r="53" spans="1:6" x14ac:dyDescent="0.25">
      <c r="A53" s="57">
        <v>45247</v>
      </c>
      <c r="B53" s="1">
        <f>Demand_Table!U51</f>
        <v>18.2</v>
      </c>
      <c r="C53" s="1">
        <f>Demand_Table!J51</f>
        <v>16.8</v>
      </c>
      <c r="D53" s="57">
        <v>45247</v>
      </c>
      <c r="E53" s="26">
        <f>SUM(B$6:B53)/1000</f>
        <v>0.68589999999999984</v>
      </c>
      <c r="F53" s="26">
        <f>SUM(C$6:C53)/1000</f>
        <v>0.81030000000000013</v>
      </c>
    </row>
    <row r="54" spans="1:6" x14ac:dyDescent="0.25">
      <c r="A54" s="57">
        <v>45248</v>
      </c>
      <c r="B54" s="1">
        <f>Demand_Table!U52</f>
        <v>10.6</v>
      </c>
      <c r="C54" s="1">
        <f>Demand_Table!J52</f>
        <v>22.8</v>
      </c>
      <c r="D54" s="57">
        <v>45248</v>
      </c>
      <c r="E54" s="26">
        <f>SUM(B$6:B54)/1000</f>
        <v>0.6964999999999999</v>
      </c>
      <c r="F54" s="26">
        <f>SUM(C$6:C54)/1000</f>
        <v>0.83310000000000017</v>
      </c>
    </row>
    <row r="55" spans="1:6" x14ac:dyDescent="0.25">
      <c r="A55" s="57">
        <v>45249</v>
      </c>
      <c r="B55" s="1">
        <f>Demand_Table!U53</f>
        <v>10.6</v>
      </c>
      <c r="C55" s="1">
        <f>Demand_Table!J53</f>
        <v>24.5</v>
      </c>
      <c r="D55" s="57">
        <v>45249</v>
      </c>
      <c r="E55" s="26">
        <f>SUM(B$6:B55)/1000</f>
        <v>0.70709999999999995</v>
      </c>
      <c r="F55" s="26">
        <f>SUM(C$6:C55)/1000</f>
        <v>0.85760000000000014</v>
      </c>
    </row>
    <row r="56" spans="1:6" x14ac:dyDescent="0.25">
      <c r="A56" s="57">
        <v>45250</v>
      </c>
      <c r="B56" s="1">
        <f>Demand_Table!U54</f>
        <v>12.8</v>
      </c>
      <c r="C56" s="1">
        <f>Demand_Table!J54</f>
        <v>26</v>
      </c>
      <c r="D56" s="57">
        <v>45250</v>
      </c>
      <c r="E56" s="26">
        <f>SUM(B$6:B56)/1000</f>
        <v>0.71989999999999987</v>
      </c>
      <c r="F56" s="26">
        <f>SUM(C$6:C56)/1000</f>
        <v>0.88360000000000016</v>
      </c>
    </row>
    <row r="57" spans="1:6" x14ac:dyDescent="0.25">
      <c r="A57" s="57">
        <v>45251</v>
      </c>
      <c r="B57" s="1">
        <f>Demand_Table!U55</f>
        <v>19.600000000000001</v>
      </c>
      <c r="C57" s="1">
        <f>Demand_Table!J55</f>
        <v>24.2</v>
      </c>
      <c r="D57" s="57">
        <v>45251</v>
      </c>
      <c r="E57" s="26">
        <f>SUM(B$6:B57)/1000</f>
        <v>0.73949999999999994</v>
      </c>
      <c r="F57" s="26">
        <f>SUM(C$6:C57)/1000</f>
        <v>0.90780000000000016</v>
      </c>
    </row>
    <row r="58" spans="1:6" x14ac:dyDescent="0.25">
      <c r="A58" s="57">
        <v>45252</v>
      </c>
      <c r="B58" s="1">
        <f>Demand_Table!U56</f>
        <v>13.9</v>
      </c>
      <c r="C58" s="1">
        <f>Demand_Table!J56</f>
        <v>23.4</v>
      </c>
      <c r="D58" s="57">
        <v>45252</v>
      </c>
      <c r="E58" s="26">
        <f>SUM(B$6:B58)/1000</f>
        <v>0.75339999999999985</v>
      </c>
      <c r="F58" s="26">
        <f>SUM(C$6:C58)/1000</f>
        <v>0.93120000000000014</v>
      </c>
    </row>
    <row r="59" spans="1:6" x14ac:dyDescent="0.25">
      <c r="A59" s="57">
        <v>45253</v>
      </c>
      <c r="B59" s="1">
        <f>Demand_Table!U57</f>
        <v>13.7</v>
      </c>
      <c r="C59" s="1">
        <f>Demand_Table!J57</f>
        <v>12.3</v>
      </c>
      <c r="D59" s="57">
        <v>45253</v>
      </c>
      <c r="E59" s="26">
        <f>SUM(B$6:B59)/1000</f>
        <v>0.76709999999999989</v>
      </c>
      <c r="F59" s="26">
        <f>SUM(C$6:C59)/1000</f>
        <v>0.94350000000000012</v>
      </c>
    </row>
    <row r="60" spans="1:6" x14ac:dyDescent="0.25">
      <c r="A60" s="57">
        <v>45254</v>
      </c>
      <c r="B60" s="1">
        <f>Demand_Table!U58</f>
        <v>20.5</v>
      </c>
      <c r="C60" s="1">
        <f>Demand_Table!J58</f>
        <v>12</v>
      </c>
      <c r="D60" s="57">
        <v>45254</v>
      </c>
      <c r="E60" s="26">
        <f>SUM(B$6:B60)/1000</f>
        <v>0.78759999999999986</v>
      </c>
      <c r="F60" s="26">
        <f>SUM(C$6:C60)/1000</f>
        <v>0.95550000000000013</v>
      </c>
    </row>
    <row r="61" spans="1:6" x14ac:dyDescent="0.25">
      <c r="A61" s="57">
        <v>45255</v>
      </c>
      <c r="B61" s="1">
        <f>Demand_Table!U59</f>
        <v>18.8</v>
      </c>
      <c r="C61" s="1">
        <f>Demand_Table!J59</f>
        <v>20.399999999999999</v>
      </c>
      <c r="D61" s="57">
        <v>45255</v>
      </c>
      <c r="E61" s="26">
        <f>SUM(B$6:B61)/1000</f>
        <v>0.80639999999999989</v>
      </c>
      <c r="F61" s="26">
        <f>SUM(C$6:C61)/1000</f>
        <v>0.9759000000000001</v>
      </c>
    </row>
    <row r="62" spans="1:6" x14ac:dyDescent="0.25">
      <c r="A62" s="57">
        <v>45256</v>
      </c>
      <c r="B62" s="1">
        <f>Demand_Table!U60</f>
        <v>18</v>
      </c>
      <c r="C62" s="1">
        <f>Demand_Table!J60</f>
        <v>26.2</v>
      </c>
      <c r="D62" s="57">
        <v>45256</v>
      </c>
      <c r="E62" s="26">
        <f>SUM(B$6:B62)/1000</f>
        <v>0.82439999999999991</v>
      </c>
      <c r="F62" s="26">
        <f>SUM(C$6:C62)/1000</f>
        <v>1.0021000000000002</v>
      </c>
    </row>
    <row r="63" spans="1:6" x14ac:dyDescent="0.25">
      <c r="A63" s="57">
        <v>45257</v>
      </c>
      <c r="B63" s="1">
        <f>Demand_Table!U61</f>
        <v>20.399999999999999</v>
      </c>
      <c r="C63" s="1">
        <f>Demand_Table!J61</f>
        <v>26</v>
      </c>
      <c r="D63" s="57">
        <v>45257</v>
      </c>
      <c r="E63" s="26">
        <f>SUM(B$6:B63)/1000</f>
        <v>0.84479999999999988</v>
      </c>
      <c r="F63" s="26">
        <f>SUM(C$6:C63)/1000</f>
        <v>1.0281000000000002</v>
      </c>
    </row>
    <row r="64" spans="1:6" x14ac:dyDescent="0.25">
      <c r="A64" s="57">
        <v>45258</v>
      </c>
      <c r="B64" s="1">
        <f>Demand_Table!U62</f>
        <v>24.2</v>
      </c>
      <c r="C64" s="1">
        <f>Demand_Table!J62</f>
        <v>17.899999999999999</v>
      </c>
      <c r="D64" s="57">
        <v>45258</v>
      </c>
      <c r="E64" s="26">
        <f>SUM(B$6:B64)/1000</f>
        <v>0.86899999999999988</v>
      </c>
      <c r="F64" s="26">
        <f>SUM(C$6:C64)/1000</f>
        <v>1.0460000000000003</v>
      </c>
    </row>
    <row r="65" spans="1:6" x14ac:dyDescent="0.25">
      <c r="A65" s="57">
        <v>45259</v>
      </c>
      <c r="B65" s="1">
        <f>Demand_Table!U63</f>
        <v>24.1</v>
      </c>
      <c r="C65" s="1">
        <f>Demand_Table!J63</f>
        <v>14.9</v>
      </c>
      <c r="D65" s="57">
        <v>45259</v>
      </c>
      <c r="E65" s="26">
        <f>SUM(B$6:B65)/1000</f>
        <v>0.89309999999999989</v>
      </c>
      <c r="F65" s="26">
        <f>SUM(C$6:C65)/1000</f>
        <v>1.0609000000000004</v>
      </c>
    </row>
    <row r="66" spans="1:6" x14ac:dyDescent="0.25">
      <c r="A66" s="57">
        <v>45260</v>
      </c>
      <c r="B66" s="1">
        <f>Demand_Table!U64</f>
        <v>25</v>
      </c>
      <c r="C66" s="1">
        <f>Demand_Table!J64</f>
        <v>11.9</v>
      </c>
      <c r="D66" s="57">
        <v>45260</v>
      </c>
      <c r="E66" s="26">
        <f>SUM(B$6:B66)/1000</f>
        <v>0.91809999999999992</v>
      </c>
      <c r="F66" s="26">
        <f>SUM(C$6:C66)/1000</f>
        <v>1.0728000000000004</v>
      </c>
    </row>
    <row r="67" spans="1:6" x14ac:dyDescent="0.25">
      <c r="A67" s="57">
        <v>45261</v>
      </c>
      <c r="B67" s="1">
        <f>Demand_Table!U65</f>
        <v>27.1</v>
      </c>
      <c r="C67" s="1">
        <f>Demand_Table!J65</f>
        <v>13.8</v>
      </c>
      <c r="D67" s="57">
        <v>45261</v>
      </c>
      <c r="E67" s="26">
        <f>SUM(B$6:B67)/1000</f>
        <v>0.94519999999999993</v>
      </c>
      <c r="F67" s="26">
        <f>SUM(C$6:C67)/1000</f>
        <v>1.0866000000000005</v>
      </c>
    </row>
    <row r="68" spans="1:6" x14ac:dyDescent="0.25">
      <c r="A68" s="57">
        <v>45262</v>
      </c>
      <c r="B68" s="1">
        <f>Demand_Table!U66</f>
        <v>24</v>
      </c>
      <c r="C68" s="1">
        <f>Demand_Table!J66</f>
        <v>23.9</v>
      </c>
      <c r="D68" s="57">
        <v>45262</v>
      </c>
      <c r="E68" s="26">
        <f>SUM(B$6:B68)/1000</f>
        <v>0.96919999999999995</v>
      </c>
      <c r="F68" s="26">
        <f>SUM(C$6:C68)/1000</f>
        <v>1.1105000000000005</v>
      </c>
    </row>
    <row r="69" spans="1:6" x14ac:dyDescent="0.25">
      <c r="A69" s="57">
        <v>45263</v>
      </c>
      <c r="B69" s="1">
        <f>Demand_Table!U67</f>
        <v>20.100000000000001</v>
      </c>
      <c r="C69" s="1">
        <f>Demand_Table!J67</f>
        <v>25.2</v>
      </c>
      <c r="D69" s="57">
        <v>45263</v>
      </c>
      <c r="E69" s="26">
        <f>SUM(B$6:B69)/1000</f>
        <v>0.98929999999999996</v>
      </c>
      <c r="F69" s="26">
        <f>SUM(C$6:C69)/1000</f>
        <v>1.1357000000000006</v>
      </c>
    </row>
    <row r="70" spans="1:6" x14ac:dyDescent="0.25">
      <c r="A70" s="57">
        <v>45264</v>
      </c>
      <c r="B70" s="1">
        <f>Demand_Table!U68</f>
        <v>21.7</v>
      </c>
      <c r="C70" s="1">
        <f>Demand_Table!J68</f>
        <v>19.3</v>
      </c>
      <c r="D70" s="57">
        <v>45264</v>
      </c>
      <c r="E70" s="26">
        <f>SUM(B$6:B70)/1000</f>
        <v>1.0109999999999999</v>
      </c>
      <c r="F70" s="26">
        <f>SUM(C$6:C70)/1000</f>
        <v>1.1550000000000005</v>
      </c>
    </row>
    <row r="71" spans="1:6" x14ac:dyDescent="0.25">
      <c r="A71" s="57">
        <v>45265</v>
      </c>
      <c r="B71" s="1">
        <f>Demand_Table!U69</f>
        <v>23</v>
      </c>
      <c r="C71" s="1">
        <f>Demand_Table!J69</f>
        <v>15.9</v>
      </c>
      <c r="D71" s="57">
        <v>45265</v>
      </c>
      <c r="E71" s="26">
        <f>SUM(B$6:B71)/1000</f>
        <v>1.034</v>
      </c>
      <c r="F71" s="26">
        <f>SUM(C$6:C71)/1000</f>
        <v>1.1709000000000005</v>
      </c>
    </row>
    <row r="72" spans="1:6" x14ac:dyDescent="0.25">
      <c r="A72" s="57">
        <v>45266</v>
      </c>
      <c r="B72" s="1">
        <f>Demand_Table!U70</f>
        <v>17.399999999999999</v>
      </c>
      <c r="C72" s="1">
        <f>Demand_Table!J70</f>
        <v>18.100000000000001</v>
      </c>
      <c r="D72" s="57">
        <v>45266</v>
      </c>
      <c r="E72" s="26">
        <f>SUM(B$6:B72)/1000</f>
        <v>1.0514000000000001</v>
      </c>
      <c r="F72" s="26">
        <f>SUM(C$6:C72)/1000</f>
        <v>1.1890000000000005</v>
      </c>
    </row>
    <row r="73" spans="1:6" x14ac:dyDescent="0.25">
      <c r="A73" s="57">
        <v>45267</v>
      </c>
      <c r="B73" s="1">
        <f>Demand_Table!U71</f>
        <v>15.7</v>
      </c>
      <c r="C73" s="1">
        <f>Demand_Table!J71</f>
        <v>14.9</v>
      </c>
      <c r="D73" s="57">
        <v>45267</v>
      </c>
      <c r="E73" s="26">
        <f>SUM(B$6:B73)/1000</f>
        <v>1.0671000000000002</v>
      </c>
      <c r="F73" s="26">
        <f>SUM(C$6:C73)/1000</f>
        <v>1.2039000000000006</v>
      </c>
    </row>
    <row r="74" spans="1:6" x14ac:dyDescent="0.25">
      <c r="A74" s="57">
        <v>45268</v>
      </c>
      <c r="B74" s="1">
        <f>Demand_Table!U72</f>
        <v>15</v>
      </c>
      <c r="C74" s="1">
        <f>Demand_Table!J72</f>
        <v>16.899999999999999</v>
      </c>
      <c r="D74" s="57">
        <v>45268</v>
      </c>
      <c r="E74" s="26">
        <f>SUM(B$6:B74)/1000</f>
        <v>1.0821000000000001</v>
      </c>
      <c r="F74" s="26">
        <f>SUM(C$6:C74)/1000</f>
        <v>1.2208000000000006</v>
      </c>
    </row>
    <row r="75" spans="1:6" x14ac:dyDescent="0.25">
      <c r="A75" s="57">
        <v>45269</v>
      </c>
      <c r="B75" s="1">
        <f>Demand_Table!U73</f>
        <v>12.1</v>
      </c>
      <c r="C75" s="1">
        <f>Demand_Table!J73</f>
        <v>25.5</v>
      </c>
      <c r="D75" s="57">
        <v>45269</v>
      </c>
      <c r="E75" s="26">
        <f>SUM(B$6:B75)/1000</f>
        <v>1.0942000000000001</v>
      </c>
      <c r="F75" s="26">
        <f>SUM(C$6:C75)/1000</f>
        <v>1.2463000000000006</v>
      </c>
    </row>
    <row r="76" spans="1:6" x14ac:dyDescent="0.25">
      <c r="A76" s="57">
        <v>45270</v>
      </c>
      <c r="B76" s="1">
        <f>Demand_Table!U74</f>
        <v>12.3</v>
      </c>
      <c r="C76" s="1">
        <f>Demand_Table!J74</f>
        <v>27.7</v>
      </c>
      <c r="D76" s="57">
        <v>45270</v>
      </c>
      <c r="E76" s="26">
        <f>SUM(B$6:B76)/1000</f>
        <v>1.1065</v>
      </c>
      <c r="F76" s="26">
        <f>SUM(C$6:C76)/1000</f>
        <v>1.2740000000000007</v>
      </c>
    </row>
    <row r="77" spans="1:6" x14ac:dyDescent="0.25">
      <c r="A77" s="57">
        <v>45271</v>
      </c>
      <c r="B77" s="1">
        <f>Demand_Table!U75</f>
        <v>19.8</v>
      </c>
      <c r="C77" s="1">
        <f>Demand_Table!J75</f>
        <v>29.6</v>
      </c>
      <c r="D77" s="57">
        <v>45271</v>
      </c>
      <c r="E77" s="26">
        <f>SUM(B$6:B77)/1000</f>
        <v>1.1262999999999999</v>
      </c>
      <c r="F77" s="26">
        <f>SUM(C$6:C77)/1000</f>
        <v>1.3036000000000005</v>
      </c>
    </row>
    <row r="78" spans="1:6" x14ac:dyDescent="0.25">
      <c r="A78" s="57">
        <v>45272</v>
      </c>
      <c r="B78" s="1">
        <f>Demand_Table!U76</f>
        <v>18.5</v>
      </c>
      <c r="C78" s="1">
        <f>Demand_Table!J76</f>
        <v>29.2</v>
      </c>
      <c r="D78" s="57">
        <v>45272</v>
      </c>
      <c r="E78" s="26">
        <f>SUM(B$6:B78)/1000</f>
        <v>1.1448</v>
      </c>
      <c r="F78" s="26">
        <f>SUM(C$6:C78)/1000</f>
        <v>1.3328000000000007</v>
      </c>
    </row>
    <row r="79" spans="1:6" x14ac:dyDescent="0.25">
      <c r="A79" s="57">
        <v>45273</v>
      </c>
      <c r="B79" s="1">
        <f>Demand_Table!U77</f>
        <v>19.2</v>
      </c>
      <c r="C79" s="1">
        <f>Demand_Table!J77</f>
        <v>26.5</v>
      </c>
      <c r="D79" s="57">
        <v>45273</v>
      </c>
      <c r="E79" s="26">
        <f>SUM(B$6:B79)/1000</f>
        <v>1.1639999999999999</v>
      </c>
      <c r="F79" s="26">
        <f>SUM(C$6:C79)/1000</f>
        <v>1.3593000000000006</v>
      </c>
    </row>
    <row r="80" spans="1:6" x14ac:dyDescent="0.25">
      <c r="A80" s="57">
        <v>45274</v>
      </c>
      <c r="B80" s="1">
        <f>Demand_Table!U78</f>
        <v>19.5</v>
      </c>
      <c r="C80" s="1">
        <f>Demand_Table!J78</f>
        <v>18.3</v>
      </c>
      <c r="D80" s="57">
        <v>45274</v>
      </c>
      <c r="E80" s="26">
        <f>SUM(B$6:B80)/1000</f>
        <v>1.1835</v>
      </c>
      <c r="F80" s="26">
        <f>SUM(C$6:C80)/1000</f>
        <v>1.3776000000000006</v>
      </c>
    </row>
    <row r="81" spans="1:6" x14ac:dyDescent="0.25">
      <c r="A81" s="57">
        <v>45275</v>
      </c>
      <c r="B81" s="1">
        <f>Demand_Table!U79</f>
        <v>15.7</v>
      </c>
      <c r="C81" s="1">
        <f>Demand_Table!J79</f>
        <v>13</v>
      </c>
      <c r="D81" s="57">
        <v>45275</v>
      </c>
      <c r="E81" s="26">
        <f>SUM(B$6:B81)/1000</f>
        <v>1.1992</v>
      </c>
      <c r="F81" s="26">
        <f>SUM(C$6:C81)/1000</f>
        <v>1.3906000000000005</v>
      </c>
    </row>
    <row r="82" spans="1:6" x14ac:dyDescent="0.25">
      <c r="A82" s="57">
        <v>45276</v>
      </c>
      <c r="B82" s="1">
        <f>Demand_Table!U80</f>
        <v>10.7</v>
      </c>
      <c r="C82" s="1">
        <f>Demand_Table!J80</f>
        <v>18.399999999999999</v>
      </c>
      <c r="D82" s="57">
        <v>45276</v>
      </c>
      <c r="E82" s="26">
        <f>SUM(B$6:B82)/1000</f>
        <v>1.2099000000000002</v>
      </c>
      <c r="F82" s="26">
        <f>SUM(C$6:C82)/1000</f>
        <v>1.4090000000000007</v>
      </c>
    </row>
    <row r="83" spans="1:6" x14ac:dyDescent="0.25">
      <c r="A83" s="57">
        <v>45277</v>
      </c>
      <c r="B83" s="1">
        <f>Demand_Table!U81</f>
        <v>10.4</v>
      </c>
      <c r="C83" s="1">
        <f>Demand_Table!J81</f>
        <v>15.3</v>
      </c>
      <c r="D83" s="57">
        <v>45277</v>
      </c>
      <c r="E83" s="26">
        <f>SUM(B$6:B83)/1000</f>
        <v>1.2203000000000002</v>
      </c>
      <c r="F83" s="26">
        <f>SUM(C$6:C83)/1000</f>
        <v>1.4243000000000006</v>
      </c>
    </row>
    <row r="84" spans="1:6" x14ac:dyDescent="0.25">
      <c r="A84" s="57">
        <v>45278</v>
      </c>
      <c r="B84" s="1">
        <f>Demand_Table!U82</f>
        <v>17.5</v>
      </c>
      <c r="C84" s="1">
        <f>Demand_Table!J82</f>
        <v>20.6</v>
      </c>
      <c r="D84" s="57">
        <v>45278</v>
      </c>
      <c r="E84" s="26">
        <f>SUM(B$6:B84)/1000</f>
        <v>1.2378000000000002</v>
      </c>
      <c r="F84" s="26">
        <f>SUM(C$6:C84)/1000</f>
        <v>1.4449000000000005</v>
      </c>
    </row>
    <row r="85" spans="1:6" x14ac:dyDescent="0.25">
      <c r="A85" s="57">
        <v>45279</v>
      </c>
      <c r="B85" s="1">
        <f>Demand_Table!U83</f>
        <v>14.3</v>
      </c>
      <c r="C85" s="1">
        <f>Demand_Table!J83</f>
        <v>20.3</v>
      </c>
      <c r="D85" s="57">
        <v>45279</v>
      </c>
      <c r="E85" s="26">
        <f>SUM(B$6:B85)/1000</f>
        <v>1.2521000000000002</v>
      </c>
      <c r="F85" s="26">
        <f>SUM(C$6:C85)/1000</f>
        <v>1.4652000000000005</v>
      </c>
    </row>
    <row r="86" spans="1:6" x14ac:dyDescent="0.25">
      <c r="A86" s="57">
        <v>45280</v>
      </c>
      <c r="B86" s="1">
        <f>Demand_Table!U84</f>
        <v>12.9</v>
      </c>
      <c r="C86" s="1">
        <f>Demand_Table!J84</f>
        <v>18</v>
      </c>
      <c r="D86" s="57">
        <v>45280</v>
      </c>
      <c r="E86" s="26">
        <f>SUM(B$6:B86)/1000</f>
        <v>1.2650000000000001</v>
      </c>
      <c r="F86" s="26">
        <f>SUM(C$6:C86)/1000</f>
        <v>1.4832000000000005</v>
      </c>
    </row>
    <row r="87" spans="1:6" x14ac:dyDescent="0.25">
      <c r="A87" s="57">
        <v>45281</v>
      </c>
      <c r="B87" s="1">
        <f>Demand_Table!U85</f>
        <v>11.6</v>
      </c>
      <c r="C87" s="1">
        <f>Demand_Table!J85</f>
        <v>13.6</v>
      </c>
      <c r="D87" s="57">
        <v>45281</v>
      </c>
      <c r="E87" s="26">
        <f>SUM(B$6:B87)/1000</f>
        <v>1.2766000000000002</v>
      </c>
      <c r="F87" s="26">
        <f>SUM(C$6:C87)/1000</f>
        <v>1.4968000000000004</v>
      </c>
    </row>
    <row r="88" spans="1:6" x14ac:dyDescent="0.25">
      <c r="A88" s="57">
        <v>45282</v>
      </c>
      <c r="B88" s="1">
        <f>Demand_Table!U86</f>
        <v>11</v>
      </c>
      <c r="C88" s="1">
        <f>Demand_Table!J86</f>
        <v>14.8</v>
      </c>
      <c r="D88" s="57">
        <v>45282</v>
      </c>
      <c r="E88" s="26">
        <f>SUM(B$6:B88)/1000</f>
        <v>1.2876000000000001</v>
      </c>
      <c r="F88" s="26">
        <f>SUM(C$6:C88)/1000</f>
        <v>1.5116000000000003</v>
      </c>
    </row>
    <row r="89" spans="1:6" x14ac:dyDescent="0.25">
      <c r="A89" s="57">
        <v>45283</v>
      </c>
      <c r="B89" s="1">
        <f>Demand_Table!U87</f>
        <v>9.6999999999999993</v>
      </c>
      <c r="C89" s="1">
        <f>Demand_Table!J87</f>
        <v>17.8</v>
      </c>
      <c r="D89" s="57">
        <v>45283</v>
      </c>
      <c r="E89" s="26">
        <f>SUM(B$6:B89)/1000</f>
        <v>1.2973000000000001</v>
      </c>
      <c r="F89" s="26">
        <f>SUM(C$6:C89)/1000</f>
        <v>1.5294000000000003</v>
      </c>
    </row>
    <row r="90" spans="1:6" x14ac:dyDescent="0.25">
      <c r="A90" s="57">
        <v>45284</v>
      </c>
      <c r="B90" s="1">
        <f>Demand_Table!U88</f>
        <v>9.4</v>
      </c>
      <c r="C90" s="1">
        <f>Demand_Table!J88</f>
        <v>14.2</v>
      </c>
      <c r="D90" s="57">
        <v>45284</v>
      </c>
      <c r="E90" s="26">
        <f>SUM(B$6:B90)/1000</f>
        <v>1.3067000000000002</v>
      </c>
      <c r="F90" s="26">
        <f>SUM(C$6:C90)/1000</f>
        <v>1.5436000000000003</v>
      </c>
    </row>
    <row r="91" spans="1:6" x14ac:dyDescent="0.25">
      <c r="A91" s="57">
        <v>45285</v>
      </c>
      <c r="B91" s="1">
        <f>Demand_Table!U89</f>
        <v>9.5</v>
      </c>
      <c r="C91" s="1">
        <f>Demand_Table!J89</f>
        <v>13</v>
      </c>
      <c r="D91" s="57">
        <v>45285</v>
      </c>
      <c r="E91" s="26">
        <f>SUM(B$6:B91)/1000</f>
        <v>1.3162000000000003</v>
      </c>
      <c r="F91" s="26">
        <f>SUM(C$6:C91)/1000</f>
        <v>1.5566000000000004</v>
      </c>
    </row>
    <row r="92" spans="1:6" x14ac:dyDescent="0.25">
      <c r="A92" s="57">
        <v>45286</v>
      </c>
      <c r="B92" s="1">
        <f>Demand_Table!U90</f>
        <v>13</v>
      </c>
      <c r="C92" s="1">
        <f>Demand_Table!J90</f>
        <v>18.600000000000001</v>
      </c>
      <c r="D92" s="57">
        <v>45286</v>
      </c>
      <c r="E92" s="26">
        <f>SUM(B$6:B92)/1000</f>
        <v>1.3292000000000004</v>
      </c>
      <c r="F92" s="26">
        <f>SUM(C$6:C92)/1000</f>
        <v>1.5752000000000004</v>
      </c>
    </row>
    <row r="93" spans="1:6" x14ac:dyDescent="0.25">
      <c r="A93" s="57">
        <v>45287</v>
      </c>
      <c r="B93" s="1">
        <f>Demand_Table!U91</f>
        <v>11.8</v>
      </c>
      <c r="C93" s="1">
        <f>Demand_Table!J91</f>
        <v>20.3</v>
      </c>
      <c r="D93" s="57">
        <v>45287</v>
      </c>
      <c r="E93" s="26">
        <f>SUM(B$6:B93)/1000</f>
        <v>1.3410000000000002</v>
      </c>
      <c r="F93" s="26">
        <f>SUM(C$6:C93)/1000</f>
        <v>1.5955000000000001</v>
      </c>
    </row>
    <row r="94" spans="1:6" x14ac:dyDescent="0.25">
      <c r="A94" s="57">
        <v>45288</v>
      </c>
      <c r="B94" s="1">
        <f>Demand_Table!U92</f>
        <v>10.6</v>
      </c>
      <c r="C94" s="1">
        <f>Demand_Table!J92</f>
        <v>17.100000000000001</v>
      </c>
      <c r="D94" s="57">
        <v>45288</v>
      </c>
      <c r="E94" s="26">
        <f>SUM(B$6:B94)/1000</f>
        <v>1.3516000000000001</v>
      </c>
      <c r="F94" s="26">
        <f>SUM(C$6:C94)/1000</f>
        <v>1.6126</v>
      </c>
    </row>
    <row r="95" spans="1:6" x14ac:dyDescent="0.25">
      <c r="A95" s="57">
        <v>45289</v>
      </c>
      <c r="B95" s="1">
        <f>Demand_Table!U93</f>
        <v>14.7</v>
      </c>
      <c r="C95" s="1">
        <f>Demand_Table!J93</f>
        <v>13.6</v>
      </c>
      <c r="D95" s="57">
        <v>45289</v>
      </c>
      <c r="E95" s="26">
        <f>SUM(B$6:B95)/1000</f>
        <v>1.3663000000000003</v>
      </c>
      <c r="F95" s="26">
        <f>SUM(C$6:C95)/1000</f>
        <v>1.6262000000000001</v>
      </c>
    </row>
    <row r="96" spans="1:6" x14ac:dyDescent="0.25">
      <c r="A96" s="57">
        <v>45290</v>
      </c>
      <c r="B96" s="1">
        <f>Demand_Table!U94</f>
        <v>10.6</v>
      </c>
      <c r="C96" s="1">
        <f>Demand_Table!J94</f>
        <v>14</v>
      </c>
      <c r="D96" s="57">
        <v>45290</v>
      </c>
      <c r="E96" s="26">
        <f>SUM(B$6:B96)/1000</f>
        <v>1.3769</v>
      </c>
      <c r="F96" s="26">
        <f>SUM(C$6:C96)/1000</f>
        <v>1.6402000000000001</v>
      </c>
    </row>
    <row r="97" spans="1:6" x14ac:dyDescent="0.25">
      <c r="A97" s="57">
        <v>45291</v>
      </c>
      <c r="B97" s="1">
        <f>Demand_Table!U95</f>
        <v>10.7</v>
      </c>
      <c r="C97" s="1">
        <f>Demand_Table!J95</f>
        <v>13.5</v>
      </c>
      <c r="D97" s="57">
        <v>45291</v>
      </c>
      <c r="E97" s="26">
        <f>SUM(B$6:B97)/1000</f>
        <v>1.3876000000000002</v>
      </c>
      <c r="F97" s="26">
        <f>SUM(C$6:C97)/1000</f>
        <v>1.6536999999999999</v>
      </c>
    </row>
    <row r="98" spans="1:6" x14ac:dyDescent="0.25">
      <c r="A98" s="57">
        <v>45292</v>
      </c>
      <c r="B98" s="1">
        <f>Demand_Table!U96</f>
        <v>12.4</v>
      </c>
      <c r="C98" s="1">
        <f>Demand_Table!J96</f>
        <v>17.7</v>
      </c>
      <c r="D98" s="57">
        <v>45292</v>
      </c>
      <c r="E98" s="26">
        <f>SUM(B$6:B98)/1000</f>
        <v>1.4000000000000001</v>
      </c>
      <c r="F98" s="26">
        <f>SUM(C$6:C98)/1000</f>
        <v>1.6714</v>
      </c>
    </row>
    <row r="99" spans="1:6" x14ac:dyDescent="0.25">
      <c r="A99" s="57">
        <v>45293</v>
      </c>
      <c r="B99" s="1">
        <f>Demand_Table!U97</f>
        <v>15</v>
      </c>
      <c r="C99" s="1">
        <f>Demand_Table!J97</f>
        <v>24.5</v>
      </c>
      <c r="D99" s="57">
        <v>45293</v>
      </c>
      <c r="E99" s="26">
        <f>SUM(B$6:B99)/1000</f>
        <v>1.4150000000000003</v>
      </c>
      <c r="F99" s="26">
        <f>SUM(C$6:C99)/1000</f>
        <v>1.6959000000000002</v>
      </c>
    </row>
    <row r="100" spans="1:6" x14ac:dyDescent="0.25">
      <c r="A100" s="57">
        <v>45294</v>
      </c>
      <c r="B100" s="1">
        <f>Demand_Table!U98</f>
        <v>18.2</v>
      </c>
      <c r="C100" s="1">
        <f>Demand_Table!J98</f>
        <v>27.3</v>
      </c>
      <c r="D100" s="57">
        <v>45294</v>
      </c>
      <c r="E100" s="26">
        <f>SUM(B$6:B100)/1000</f>
        <v>1.4332000000000003</v>
      </c>
      <c r="F100" s="26">
        <f>SUM(C$6:C100)/1000</f>
        <v>1.7232000000000001</v>
      </c>
    </row>
    <row r="101" spans="1:6" x14ac:dyDescent="0.25">
      <c r="A101" s="57">
        <v>45295</v>
      </c>
      <c r="B101" s="1">
        <f>Demand_Table!U99</f>
        <v>20.7</v>
      </c>
      <c r="C101" s="1">
        <f>Demand_Table!J99</f>
        <v>22.7</v>
      </c>
      <c r="D101" s="57">
        <v>45295</v>
      </c>
      <c r="E101" s="26">
        <f>SUM(B$6:B101)/1000</f>
        <v>1.4539000000000004</v>
      </c>
      <c r="F101" s="26">
        <f>SUM(C$6:C101)/1000</f>
        <v>1.7459</v>
      </c>
    </row>
    <row r="102" spans="1:6" x14ac:dyDescent="0.25">
      <c r="A102" s="57">
        <v>45296</v>
      </c>
      <c r="B102" s="1">
        <f>Demand_Table!U100</f>
        <v>20</v>
      </c>
      <c r="C102" s="1">
        <f>Demand_Table!J100</f>
        <v>19.399999999999999</v>
      </c>
      <c r="D102" s="57">
        <v>45296</v>
      </c>
      <c r="E102" s="26">
        <f>SUM(B$6:B102)/1000</f>
        <v>1.4739000000000002</v>
      </c>
      <c r="F102" s="26">
        <f>SUM(C$6:C102)/1000</f>
        <v>1.7653000000000001</v>
      </c>
    </row>
    <row r="103" spans="1:6" x14ac:dyDescent="0.25">
      <c r="A103" s="57">
        <v>45297</v>
      </c>
      <c r="B103" s="1">
        <f>Demand_Table!U101</f>
        <v>21.6</v>
      </c>
      <c r="C103" s="1">
        <f>Demand_Table!J101</f>
        <v>21.2</v>
      </c>
      <c r="D103" s="57">
        <v>45297</v>
      </c>
      <c r="E103" s="26">
        <f>SUM(B$6:B103)/1000</f>
        <v>1.4955000000000003</v>
      </c>
      <c r="F103" s="26">
        <f>SUM(C$6:C103)/1000</f>
        <v>1.7865000000000002</v>
      </c>
    </row>
    <row r="104" spans="1:6" x14ac:dyDescent="0.25">
      <c r="A104" s="57">
        <v>45298</v>
      </c>
      <c r="B104" s="1">
        <f>Demand_Table!U102</f>
        <v>22.9</v>
      </c>
      <c r="C104" s="1">
        <f>Demand_Table!J102</f>
        <v>26.1</v>
      </c>
      <c r="D104" s="57">
        <v>45298</v>
      </c>
      <c r="E104" s="26">
        <f>SUM(B$6:B104)/1000</f>
        <v>1.5184000000000004</v>
      </c>
      <c r="F104" s="26">
        <f>SUM(C$6:C104)/1000</f>
        <v>1.8126000000000002</v>
      </c>
    </row>
    <row r="105" spans="1:6" x14ac:dyDescent="0.25">
      <c r="A105" s="57">
        <v>45299</v>
      </c>
      <c r="B105" s="1">
        <f>Demand_Table!U103</f>
        <v>21.9</v>
      </c>
      <c r="C105" s="1">
        <f>Demand_Table!J103</f>
        <v>30.8</v>
      </c>
      <c r="D105" s="57">
        <v>45299</v>
      </c>
      <c r="E105" s="26">
        <f>SUM(B$6:B105)/1000</f>
        <v>1.5403000000000004</v>
      </c>
      <c r="F105" s="26">
        <f>SUM(C$6:C105)/1000</f>
        <v>1.8434000000000001</v>
      </c>
    </row>
    <row r="106" spans="1:6" x14ac:dyDescent="0.25">
      <c r="A106" s="57">
        <v>45300</v>
      </c>
      <c r="B106" s="1">
        <f>Demand_Table!U104</f>
        <v>21.3</v>
      </c>
      <c r="C106" s="1">
        <f>Demand_Table!J104</f>
        <v>29.1</v>
      </c>
      <c r="D106" s="57">
        <v>45300</v>
      </c>
      <c r="E106" s="26">
        <f>SUM(B$6:B106)/1000</f>
        <v>1.5616000000000003</v>
      </c>
      <c r="F106" s="26">
        <f>SUM(C$6:C106)/1000</f>
        <v>1.8725000000000001</v>
      </c>
    </row>
    <row r="107" spans="1:6" x14ac:dyDescent="0.25">
      <c r="A107" s="57">
        <v>45301</v>
      </c>
      <c r="B107" s="1">
        <f>Demand_Table!U105</f>
        <v>24.3</v>
      </c>
      <c r="C107" s="1">
        <f>Demand_Table!J105</f>
        <v>27</v>
      </c>
      <c r="D107" s="57">
        <v>45301</v>
      </c>
      <c r="E107" s="26">
        <f>SUM(B$6:B107)/1000</f>
        <v>1.5859000000000003</v>
      </c>
      <c r="F107" s="26">
        <f>SUM(C$6:C107)/1000</f>
        <v>1.8995</v>
      </c>
    </row>
    <row r="108" spans="1:6" x14ac:dyDescent="0.25">
      <c r="A108" s="57">
        <v>45302</v>
      </c>
      <c r="B108" s="1">
        <f>Demand_Table!U106</f>
        <v>24.7</v>
      </c>
      <c r="C108" s="1">
        <f>Demand_Table!J106</f>
        <v>24.3</v>
      </c>
      <c r="D108" s="57">
        <v>45302</v>
      </c>
      <c r="E108" s="26">
        <f>SUM(B$6:B108)/1000</f>
        <v>1.6106000000000003</v>
      </c>
      <c r="F108" s="26">
        <f>SUM(C$6:C108)/1000</f>
        <v>1.9238</v>
      </c>
    </row>
    <row r="109" spans="1:6" x14ac:dyDescent="0.25">
      <c r="A109" s="57">
        <v>45303</v>
      </c>
      <c r="B109" s="1">
        <f>Demand_Table!U107</f>
        <v>26.2</v>
      </c>
      <c r="C109" s="1">
        <f>Demand_Table!J107</f>
        <v>15.3</v>
      </c>
      <c r="D109" s="57">
        <v>45303</v>
      </c>
      <c r="E109" s="26">
        <f>SUM(B$6:B109)/1000</f>
        <v>1.6368000000000005</v>
      </c>
      <c r="F109" s="26">
        <f>SUM(C$6:C109)/1000</f>
        <v>1.9390999999999998</v>
      </c>
    </row>
    <row r="110" spans="1:6" x14ac:dyDescent="0.25">
      <c r="A110" s="57">
        <v>45304</v>
      </c>
      <c r="B110" s="1">
        <f>Demand_Table!U108</f>
        <v>22.5</v>
      </c>
      <c r="C110" s="1">
        <f>Demand_Table!J108</f>
        <v>18.7</v>
      </c>
      <c r="D110" s="57">
        <v>45304</v>
      </c>
      <c r="E110" s="26">
        <f>SUM(B$6:B110)/1000</f>
        <v>1.6593000000000004</v>
      </c>
      <c r="F110" s="26">
        <f>SUM(C$6:C110)/1000</f>
        <v>1.9578</v>
      </c>
    </row>
    <row r="111" spans="1:6" x14ac:dyDescent="0.25">
      <c r="A111" s="57">
        <v>45305</v>
      </c>
      <c r="B111" s="1">
        <f>Demand_Table!U109</f>
        <v>19.3</v>
      </c>
      <c r="C111" s="1">
        <f>Demand_Table!J109</f>
        <v>21.3</v>
      </c>
      <c r="D111" s="57">
        <v>45305</v>
      </c>
      <c r="E111" s="26">
        <f>SUM(B$6:B111)/1000</f>
        <v>1.6786000000000003</v>
      </c>
      <c r="F111" s="26">
        <f>SUM(C$6:C111)/1000</f>
        <v>1.9790999999999999</v>
      </c>
    </row>
    <row r="112" spans="1:6" x14ac:dyDescent="0.25">
      <c r="A112" s="57">
        <v>45306</v>
      </c>
      <c r="B112" s="1">
        <f>Demand_Table!U110</f>
        <v>26.2</v>
      </c>
      <c r="C112" s="1">
        <f>Demand_Table!J110</f>
        <v>19.3</v>
      </c>
      <c r="D112" s="57">
        <v>45306</v>
      </c>
      <c r="E112" s="26">
        <f>SUM(B$6:B112)/1000</f>
        <v>1.7048000000000003</v>
      </c>
      <c r="F112" s="26">
        <f>SUM(C$6:C112)/1000</f>
        <v>1.9984</v>
      </c>
    </row>
    <row r="113" spans="1:6" x14ac:dyDescent="0.25">
      <c r="A113" s="57">
        <v>45307</v>
      </c>
      <c r="B113" s="1">
        <f>Demand_Table!U111</f>
        <v>25.2</v>
      </c>
      <c r="C113" s="1">
        <f>Demand_Table!J111</f>
        <v>17.600000000000001</v>
      </c>
      <c r="D113" s="57">
        <v>45307</v>
      </c>
      <c r="E113" s="26">
        <f>SUM(B$6:B113)/1000</f>
        <v>1.7300000000000004</v>
      </c>
      <c r="F113" s="26">
        <f>SUM(C$6:C113)/1000</f>
        <v>2.0159999999999996</v>
      </c>
    </row>
    <row r="114" spans="1:6" x14ac:dyDescent="0.25">
      <c r="A114" s="57">
        <v>45308</v>
      </c>
      <c r="B114" s="1">
        <f>Demand_Table!U112</f>
        <v>26.3</v>
      </c>
      <c r="C114" s="1">
        <f>Demand_Table!J112</f>
        <v>17.5</v>
      </c>
      <c r="D114" s="57">
        <v>45308</v>
      </c>
      <c r="E114" s="26">
        <f>SUM(B$6:B114)/1000</f>
        <v>1.7563000000000004</v>
      </c>
      <c r="F114" s="26">
        <f>SUM(C$6:C114)/1000</f>
        <v>2.0334999999999996</v>
      </c>
    </row>
    <row r="115" spans="1:6" x14ac:dyDescent="0.25">
      <c r="A115" s="57">
        <v>45309</v>
      </c>
      <c r="B115" s="1">
        <f>Demand_Table!U113</f>
        <v>26.8</v>
      </c>
      <c r="C115" s="1">
        <f>Demand_Table!J113</f>
        <v>15.9</v>
      </c>
      <c r="D115" s="57">
        <v>45309</v>
      </c>
      <c r="E115" s="26">
        <f>SUM(B$6:B115)/1000</f>
        <v>1.7831000000000004</v>
      </c>
      <c r="F115" s="26">
        <f>SUM(C$6:C115)/1000</f>
        <v>2.0493999999999994</v>
      </c>
    </row>
    <row r="116" spans="1:6" x14ac:dyDescent="0.25">
      <c r="A116" s="57">
        <v>45310</v>
      </c>
      <c r="B116" s="1">
        <f>Demand_Table!U114</f>
        <v>19</v>
      </c>
      <c r="C116" s="1">
        <f>Demand_Table!J114</f>
        <v>20</v>
      </c>
      <c r="D116" s="57">
        <v>45310</v>
      </c>
      <c r="E116" s="26">
        <f>SUM(B$6:B116)/1000</f>
        <v>1.8021000000000003</v>
      </c>
      <c r="F116" s="26">
        <f>SUM(C$6:C116)/1000</f>
        <v>2.0693999999999995</v>
      </c>
    </row>
    <row r="117" spans="1:6" x14ac:dyDescent="0.25">
      <c r="A117" s="57">
        <v>45311</v>
      </c>
      <c r="B117" s="1">
        <f>Demand_Table!U115</f>
        <v>13.2</v>
      </c>
      <c r="C117" s="1">
        <f>Demand_Table!J115</f>
        <v>24.8</v>
      </c>
      <c r="D117" s="57">
        <v>45311</v>
      </c>
      <c r="E117" s="26">
        <f>SUM(B$6:B117)/1000</f>
        <v>1.8153000000000004</v>
      </c>
      <c r="F117" s="26">
        <f>SUM(C$6:C117)/1000</f>
        <v>2.0941999999999998</v>
      </c>
    </row>
    <row r="118" spans="1:6" x14ac:dyDescent="0.25">
      <c r="A118" s="57">
        <v>45312</v>
      </c>
      <c r="B118" s="1">
        <f>Demand_Table!U116</f>
        <v>16.5</v>
      </c>
      <c r="C118" s="1">
        <f>Demand_Table!J116</f>
        <v>25.2</v>
      </c>
      <c r="D118" s="57">
        <v>45312</v>
      </c>
      <c r="E118" s="26">
        <f>SUM(B$6:B118)/1000</f>
        <v>1.8318000000000003</v>
      </c>
      <c r="F118" s="26">
        <f>SUM(C$6:C118)/1000</f>
        <v>2.1193999999999997</v>
      </c>
    </row>
    <row r="119" spans="1:6" x14ac:dyDescent="0.25">
      <c r="A119" s="57">
        <v>45313</v>
      </c>
      <c r="B119" s="1">
        <f>Demand_Table!U117</f>
        <v>17.600000000000001</v>
      </c>
      <c r="C119" s="1">
        <f>Demand_Table!J117</f>
        <v>25.6</v>
      </c>
      <c r="D119" s="57">
        <v>45313</v>
      </c>
      <c r="E119" s="26">
        <f>SUM(B$6:B119)/1000</f>
        <v>1.8494000000000004</v>
      </c>
      <c r="F119" s="26">
        <f>SUM(C$6:C119)/1000</f>
        <v>2.1449999999999996</v>
      </c>
    </row>
    <row r="120" spans="1:6" x14ac:dyDescent="0.25">
      <c r="A120" s="57">
        <v>45314</v>
      </c>
      <c r="B120" s="1">
        <f>Demand_Table!U118</f>
        <v>15</v>
      </c>
      <c r="C120" s="1">
        <f>Demand_Table!J118</f>
        <v>18</v>
      </c>
      <c r="D120" s="57">
        <v>45314</v>
      </c>
      <c r="E120" s="26">
        <f>SUM(B$6:B120)/1000</f>
        <v>1.8644000000000003</v>
      </c>
      <c r="F120" s="26">
        <f>SUM(C$6:C120)/1000</f>
        <v>2.1629999999999994</v>
      </c>
    </row>
    <row r="121" spans="1:6" x14ac:dyDescent="0.25">
      <c r="A121" s="57">
        <v>45315</v>
      </c>
      <c r="B121" s="1">
        <f>Demand_Table!U119</f>
        <v>17.7</v>
      </c>
      <c r="C121" s="1">
        <f>Demand_Table!J119</f>
        <v>18.8</v>
      </c>
      <c r="D121" s="57">
        <v>45315</v>
      </c>
      <c r="E121" s="26">
        <f>SUM(B$6:B121)/1000</f>
        <v>1.8821000000000003</v>
      </c>
      <c r="F121" s="26">
        <f>SUM(C$6:C121)/1000</f>
        <v>2.1817999999999995</v>
      </c>
    </row>
    <row r="122" spans="1:6" x14ac:dyDescent="0.25">
      <c r="A122" s="57">
        <v>45316</v>
      </c>
      <c r="B122" s="1">
        <f>Demand_Table!U120</f>
        <v>13.1</v>
      </c>
      <c r="C122" s="1">
        <f>Demand_Table!J120</f>
        <v>19</v>
      </c>
      <c r="D122" s="57">
        <v>45316</v>
      </c>
      <c r="E122" s="26">
        <f>SUM(B$6:B122)/1000</f>
        <v>1.8952000000000002</v>
      </c>
      <c r="F122" s="26">
        <f>SUM(C$6:C122)/1000</f>
        <v>2.2007999999999996</v>
      </c>
    </row>
    <row r="123" spans="1:6" x14ac:dyDescent="0.25">
      <c r="A123" s="57">
        <v>45317</v>
      </c>
      <c r="B123" s="1">
        <f>Demand_Table!U121</f>
        <v>14.5</v>
      </c>
      <c r="C123" s="1">
        <f>Demand_Table!J121</f>
        <v>16.2</v>
      </c>
      <c r="D123" s="57">
        <v>45317</v>
      </c>
      <c r="E123" s="26">
        <f>SUM(B$6:B123)/1000</f>
        <v>1.9097000000000002</v>
      </c>
      <c r="F123" s="26">
        <f>SUM(C$6:C123)/1000</f>
        <v>2.2169999999999996</v>
      </c>
    </row>
    <row r="124" spans="1:6" x14ac:dyDescent="0.25">
      <c r="A124" s="57">
        <v>45318</v>
      </c>
      <c r="B124" s="1">
        <f>Demand_Table!U122</f>
        <v>11.9</v>
      </c>
      <c r="C124" s="1">
        <f>Demand_Table!J122</f>
        <v>22.7</v>
      </c>
      <c r="D124" s="57">
        <v>45318</v>
      </c>
      <c r="E124" s="26">
        <f>SUM(B$6:B124)/1000</f>
        <v>1.9216000000000004</v>
      </c>
      <c r="F124" s="26">
        <f>SUM(C$6:C124)/1000</f>
        <v>2.2396999999999996</v>
      </c>
    </row>
    <row r="125" spans="1:6" x14ac:dyDescent="0.25">
      <c r="A125" s="57">
        <v>45319</v>
      </c>
      <c r="B125" s="1">
        <f>Demand_Table!U123</f>
        <v>13.9</v>
      </c>
      <c r="C125" s="1">
        <f>Demand_Table!J123</f>
        <v>21.3</v>
      </c>
      <c r="D125" s="57">
        <v>45319</v>
      </c>
      <c r="E125" s="26">
        <f>SUM(B$6:B125)/1000</f>
        <v>1.9355000000000004</v>
      </c>
      <c r="F125" s="26">
        <f>SUM(C$6:C125)/1000</f>
        <v>2.2609999999999997</v>
      </c>
    </row>
    <row r="126" spans="1:6" x14ac:dyDescent="0.25">
      <c r="A126" s="57">
        <v>45320</v>
      </c>
      <c r="B126" s="1">
        <f>Demand_Table!U124</f>
        <v>22.5</v>
      </c>
      <c r="C126" s="1">
        <f>Demand_Table!J124</f>
        <v>21.4</v>
      </c>
      <c r="D126" s="57">
        <v>45320</v>
      </c>
      <c r="E126" s="26">
        <f>SUM(B$6:B126)/1000</f>
        <v>1.9580000000000004</v>
      </c>
      <c r="F126" s="26">
        <f>SUM(C$6:C126)/1000</f>
        <v>2.2823999999999995</v>
      </c>
    </row>
    <row r="127" spans="1:6" x14ac:dyDescent="0.25">
      <c r="A127" s="57">
        <v>45321</v>
      </c>
      <c r="B127" s="1">
        <f>Demand_Table!U125</f>
        <v>19.8</v>
      </c>
      <c r="C127" s="1">
        <f>Demand_Table!J125</f>
        <v>22.5</v>
      </c>
      <c r="D127" s="57">
        <v>45321</v>
      </c>
      <c r="E127" s="26">
        <f>SUM(B$6:B127)/1000</f>
        <v>1.9778000000000004</v>
      </c>
      <c r="F127" s="26">
        <f>SUM(C$6:C127)/1000</f>
        <v>2.3048999999999995</v>
      </c>
    </row>
    <row r="128" spans="1:6" x14ac:dyDescent="0.25">
      <c r="A128" s="57">
        <v>45322</v>
      </c>
      <c r="B128" s="1">
        <f>Demand_Table!U126</f>
        <v>18.5</v>
      </c>
      <c r="C128" s="1">
        <f>Demand_Table!J126</f>
        <v>21.9</v>
      </c>
      <c r="D128" s="57">
        <v>45322</v>
      </c>
      <c r="E128" s="26">
        <f>SUM(B$6:B128)/1000</f>
        <v>1.9963000000000004</v>
      </c>
      <c r="F128" s="26">
        <f>SUM(C$6:C128)/1000</f>
        <v>2.3267999999999995</v>
      </c>
    </row>
    <row r="129" spans="1:6" x14ac:dyDescent="0.25">
      <c r="A129" s="57">
        <v>45323</v>
      </c>
      <c r="B129" s="1">
        <f>Demand_Table!U127</f>
        <v>18.5</v>
      </c>
      <c r="C129" s="1">
        <f>Demand_Table!J127</f>
        <v>14.9</v>
      </c>
      <c r="D129" s="57">
        <v>45323</v>
      </c>
      <c r="E129" s="26">
        <f>SUM(B$6:B129)/1000</f>
        <v>2.0148000000000006</v>
      </c>
      <c r="F129" s="26">
        <f>SUM(C$6:C129)/1000</f>
        <v>2.3416999999999999</v>
      </c>
    </row>
    <row r="130" spans="1:6" x14ac:dyDescent="0.25">
      <c r="A130" s="57">
        <v>45324</v>
      </c>
      <c r="B130" s="1">
        <f>Demand_Table!U128</f>
        <v>12.9</v>
      </c>
      <c r="C130" s="1">
        <f>Demand_Table!J128</f>
        <v>17.8</v>
      </c>
      <c r="D130" s="57">
        <v>45324</v>
      </c>
      <c r="E130" s="26">
        <f>SUM(B$6:B130)/1000</f>
        <v>2.0277000000000003</v>
      </c>
      <c r="F130" s="26">
        <f>SUM(C$6:C130)/1000</f>
        <v>2.3595000000000002</v>
      </c>
    </row>
    <row r="131" spans="1:6" x14ac:dyDescent="0.25">
      <c r="A131" s="57">
        <v>45325</v>
      </c>
      <c r="B131" s="1">
        <f>Demand_Table!U129</f>
        <v>13.6</v>
      </c>
      <c r="C131" s="1">
        <f>Demand_Table!J129</f>
        <v>14.7</v>
      </c>
      <c r="D131" s="57">
        <v>45325</v>
      </c>
      <c r="E131" s="26">
        <f>SUM(B$6:B131)/1000</f>
        <v>2.0413000000000006</v>
      </c>
      <c r="F131" s="26">
        <f>SUM(C$6:C131)/1000</f>
        <v>2.3741999999999996</v>
      </c>
    </row>
    <row r="132" spans="1:6" x14ac:dyDescent="0.25">
      <c r="A132" s="57">
        <v>45326</v>
      </c>
      <c r="B132" s="1">
        <f>Demand_Table!U130</f>
        <v>10.6</v>
      </c>
      <c r="C132" s="1">
        <f>Demand_Table!J130</f>
        <v>15.9</v>
      </c>
      <c r="D132" s="57">
        <v>45326</v>
      </c>
      <c r="E132" s="26">
        <f>SUM(B$6:B132)/1000</f>
        <v>2.0519000000000007</v>
      </c>
      <c r="F132" s="26">
        <f>SUM(C$6:C132)/1000</f>
        <v>2.3900999999999999</v>
      </c>
    </row>
    <row r="133" spans="1:6" x14ac:dyDescent="0.25">
      <c r="A133" s="57">
        <v>45327</v>
      </c>
      <c r="B133" s="1">
        <f>Demand_Table!U131</f>
        <v>11.6</v>
      </c>
      <c r="C133" s="1">
        <f>Demand_Table!J131</f>
        <v>21.3</v>
      </c>
      <c r="D133" s="57">
        <v>45327</v>
      </c>
      <c r="E133" s="26">
        <f>SUM(B$6:B133)/1000</f>
        <v>2.0635000000000003</v>
      </c>
      <c r="F133" s="26">
        <f>SUM(C$6:C133)/1000</f>
        <v>2.4114</v>
      </c>
    </row>
    <row r="134" spans="1:6" x14ac:dyDescent="0.25">
      <c r="A134" s="57">
        <v>45328</v>
      </c>
      <c r="B134" s="1">
        <f>Demand_Table!U132</f>
        <v>18.899999999999999</v>
      </c>
      <c r="C134" s="1">
        <f>Demand_Table!J132</f>
        <v>20.100000000000001</v>
      </c>
      <c r="D134" s="57">
        <v>45328</v>
      </c>
      <c r="E134" s="26">
        <f>SUM(B$6:B134)/1000</f>
        <v>2.0824000000000007</v>
      </c>
      <c r="F134" s="26">
        <f>SUM(C$6:C134)/1000</f>
        <v>2.4315000000000002</v>
      </c>
    </row>
    <row r="135" spans="1:6" x14ac:dyDescent="0.25">
      <c r="A135" s="57">
        <v>45329</v>
      </c>
      <c r="B135" s="1">
        <f>Demand_Table!U133</f>
        <v>21.7</v>
      </c>
      <c r="C135" s="1">
        <f>Demand_Table!J133</f>
        <v>21.9</v>
      </c>
      <c r="D135" s="57">
        <v>45329</v>
      </c>
      <c r="E135" s="26">
        <f>SUM(B$6:B135)/1000</f>
        <v>2.1041000000000003</v>
      </c>
      <c r="F135" s="26">
        <f>SUM(C$6:C135)/1000</f>
        <v>2.4534000000000002</v>
      </c>
    </row>
    <row r="136" spans="1:6" x14ac:dyDescent="0.25">
      <c r="A136" s="57">
        <v>45330</v>
      </c>
      <c r="B136" s="1">
        <f>Demand_Table!U134</f>
        <v>19.399999999999999</v>
      </c>
      <c r="C136" s="1">
        <f>Demand_Table!J134</f>
        <v>22.2</v>
      </c>
      <c r="D136" s="57">
        <v>45330</v>
      </c>
      <c r="E136" s="26">
        <f>SUM(B$6:B136)/1000</f>
        <v>2.1235000000000004</v>
      </c>
      <c r="F136" s="26">
        <f>SUM(C$6:C136)/1000</f>
        <v>2.4756</v>
      </c>
    </row>
    <row r="137" spans="1:6" x14ac:dyDescent="0.25">
      <c r="A137" s="57">
        <v>45331</v>
      </c>
      <c r="B137" s="1">
        <f>Demand_Table!U135</f>
        <v>19.5</v>
      </c>
      <c r="C137" s="1">
        <f>Demand_Table!J135</f>
        <v>19</v>
      </c>
      <c r="D137" s="57">
        <v>45331</v>
      </c>
      <c r="E137" s="26">
        <f>SUM(B$6:B137)/1000</f>
        <v>2.1430000000000002</v>
      </c>
      <c r="F137" s="26">
        <f>SUM(C$6:C137)/1000</f>
        <v>2.4945999999999997</v>
      </c>
    </row>
    <row r="138" spans="1:6" x14ac:dyDescent="0.25">
      <c r="A138" s="57">
        <v>45332</v>
      </c>
      <c r="B138" s="1">
        <f>Demand_Table!U136</f>
        <v>18.100000000000001</v>
      </c>
      <c r="C138" s="1">
        <f>Demand_Table!J136</f>
        <v>21.6</v>
      </c>
      <c r="D138" s="57">
        <v>45332</v>
      </c>
      <c r="E138" s="26">
        <f>SUM(B$6:B138)/1000</f>
        <v>2.1611000000000002</v>
      </c>
      <c r="F138" s="26">
        <f>SUM(C$6:C138)/1000</f>
        <v>2.5162</v>
      </c>
    </row>
    <row r="139" spans="1:6" x14ac:dyDescent="0.25">
      <c r="A139" s="57">
        <v>45333</v>
      </c>
      <c r="B139" s="1">
        <f>Demand_Table!U137</f>
        <v>15.4</v>
      </c>
      <c r="C139" s="1">
        <f>Demand_Table!J137</f>
        <v>20</v>
      </c>
      <c r="D139" s="57">
        <v>45333</v>
      </c>
      <c r="E139" s="26">
        <f>SUM(B$6:B139)/1000</f>
        <v>2.1765000000000003</v>
      </c>
      <c r="F139" s="26">
        <f>SUM(C$6:C139)/1000</f>
        <v>2.5362</v>
      </c>
    </row>
    <row r="140" spans="1:6" x14ac:dyDescent="0.25">
      <c r="A140" s="57">
        <v>45334</v>
      </c>
      <c r="B140" s="1">
        <f>Demand_Table!U138</f>
        <v>18.3</v>
      </c>
      <c r="C140" s="1">
        <f>Demand_Table!J138</f>
        <v>19.5</v>
      </c>
      <c r="D140" s="57">
        <v>45334</v>
      </c>
      <c r="E140" s="26">
        <f>SUM(B$6:B140)/1000</f>
        <v>2.1948000000000008</v>
      </c>
      <c r="F140" s="26">
        <f>SUM(C$6:C140)/1000</f>
        <v>2.5556999999999999</v>
      </c>
    </row>
    <row r="141" spans="1:6" x14ac:dyDescent="0.25">
      <c r="A141" s="57">
        <v>45335</v>
      </c>
      <c r="B141" s="1">
        <f>Demand_Table!U139</f>
        <v>22.8</v>
      </c>
      <c r="C141" s="1">
        <f>Demand_Table!J139</f>
        <v>20.5</v>
      </c>
      <c r="D141" s="57">
        <v>45335</v>
      </c>
      <c r="E141" s="26">
        <f>SUM(B$6:B141)/1000</f>
        <v>2.2176000000000009</v>
      </c>
      <c r="F141" s="26">
        <f>SUM(C$6:C141)/1000</f>
        <v>2.5761999999999996</v>
      </c>
    </row>
    <row r="142" spans="1:6" x14ac:dyDescent="0.25">
      <c r="A142" s="57">
        <v>45336</v>
      </c>
      <c r="B142" s="1">
        <f>Demand_Table!U140</f>
        <v>18.100000000000001</v>
      </c>
      <c r="C142" s="1">
        <f>Demand_Table!J140</f>
        <v>21.1</v>
      </c>
      <c r="D142" s="57">
        <v>45336</v>
      </c>
      <c r="E142" s="26">
        <f>SUM(B$6:B142)/1000</f>
        <v>2.2357000000000009</v>
      </c>
      <c r="F142" s="26">
        <f>SUM(C$6:C142)/1000</f>
        <v>2.5972999999999997</v>
      </c>
    </row>
    <row r="143" spans="1:6" x14ac:dyDescent="0.25">
      <c r="A143" s="57">
        <v>45337</v>
      </c>
      <c r="B143" s="1">
        <f>Demand_Table!U141</f>
        <v>18.2</v>
      </c>
      <c r="C143" s="1">
        <f>Demand_Table!J141</f>
        <v>17.100000000000001</v>
      </c>
      <c r="D143" s="57">
        <v>45337</v>
      </c>
      <c r="E143" s="26">
        <f>SUM(B$6:B143)/1000</f>
        <v>2.2539000000000007</v>
      </c>
      <c r="F143" s="26">
        <f>SUM(C$6:C143)/1000</f>
        <v>2.6143999999999998</v>
      </c>
    </row>
    <row r="144" spans="1:6" x14ac:dyDescent="0.25">
      <c r="A144" s="57">
        <v>45338</v>
      </c>
      <c r="B144" s="1">
        <f>Demand_Table!U142</f>
        <v>18.3</v>
      </c>
      <c r="C144" s="1">
        <f>Demand_Table!J142</f>
        <v>15</v>
      </c>
      <c r="D144" s="57">
        <v>45338</v>
      </c>
      <c r="E144" s="26">
        <f>SUM(B$6:B144)/1000</f>
        <v>2.2722000000000007</v>
      </c>
      <c r="F144" s="26">
        <f>SUM(C$6:C144)/1000</f>
        <v>2.6293999999999995</v>
      </c>
    </row>
    <row r="145" spans="1:6" x14ac:dyDescent="0.25">
      <c r="A145" s="57">
        <v>45339</v>
      </c>
      <c r="B145" s="1">
        <f>Demand_Table!U143</f>
        <v>14.3</v>
      </c>
      <c r="C145" s="1">
        <f>Demand_Table!J143</f>
        <v>17.899999999999999</v>
      </c>
      <c r="D145" s="57">
        <v>45339</v>
      </c>
      <c r="E145" s="26">
        <f>SUM(B$6:B145)/1000</f>
        <v>2.2865000000000011</v>
      </c>
      <c r="F145" s="26">
        <f>SUM(C$6:C145)/1000</f>
        <v>2.6472999999999995</v>
      </c>
    </row>
    <row r="146" spans="1:6" x14ac:dyDescent="0.25">
      <c r="A146" s="57">
        <v>45340</v>
      </c>
      <c r="B146" s="1">
        <f>Demand_Table!U144</f>
        <v>12</v>
      </c>
      <c r="C146" s="1">
        <f>Demand_Table!J144</f>
        <v>16.3</v>
      </c>
      <c r="D146" s="57">
        <v>45340</v>
      </c>
      <c r="E146" s="26">
        <f>SUM(B$6:B146)/1000</f>
        <v>2.2985000000000011</v>
      </c>
      <c r="F146" s="26">
        <f>SUM(C$6:C146)/1000</f>
        <v>2.6635999999999997</v>
      </c>
    </row>
    <row r="147" spans="1:6" x14ac:dyDescent="0.25">
      <c r="A147" s="57">
        <v>45341</v>
      </c>
      <c r="B147" s="1">
        <f>Demand_Table!U145</f>
        <v>14.3</v>
      </c>
      <c r="C147" s="1">
        <f>Demand_Table!J145</f>
        <v>16.100000000000001</v>
      </c>
      <c r="D147" s="57">
        <v>45341</v>
      </c>
      <c r="E147" s="26">
        <f>SUM(B$6:B147)/1000</f>
        <v>2.3128000000000011</v>
      </c>
      <c r="F147" s="26">
        <f>SUM(C$6:C147)/1000</f>
        <v>2.6797</v>
      </c>
    </row>
    <row r="148" spans="1:6" x14ac:dyDescent="0.25">
      <c r="A148" s="57">
        <v>45342</v>
      </c>
      <c r="B148" s="1">
        <f>Demand_Table!U146</f>
        <v>15.5</v>
      </c>
      <c r="C148" s="1">
        <f>Demand_Table!J146</f>
        <v>14</v>
      </c>
      <c r="D148" s="57">
        <v>45342</v>
      </c>
      <c r="E148" s="26">
        <f>SUM(B$6:B148)/1000</f>
        <v>2.3283000000000009</v>
      </c>
      <c r="F148" s="26">
        <f>SUM(C$6:C148)/1000</f>
        <v>2.6936999999999998</v>
      </c>
    </row>
    <row r="149" spans="1:6" x14ac:dyDescent="0.25">
      <c r="A149" s="57">
        <v>45343</v>
      </c>
      <c r="B149" s="1">
        <f>Demand_Table!U147</f>
        <v>12.1</v>
      </c>
      <c r="C149" s="1">
        <f>Demand_Table!J147</f>
        <v>13.9</v>
      </c>
      <c r="D149" s="57">
        <v>45343</v>
      </c>
      <c r="E149" s="26">
        <f>SUM(B$6:B149)/1000</f>
        <v>2.3404000000000011</v>
      </c>
      <c r="F149" s="26">
        <f>SUM(C$6:C149)/1000</f>
        <v>2.7075999999999998</v>
      </c>
    </row>
    <row r="150" spans="1:6" x14ac:dyDescent="0.25">
      <c r="A150" s="57">
        <v>45344</v>
      </c>
      <c r="B150" s="1">
        <f>Demand_Table!U148</f>
        <v>15.1</v>
      </c>
      <c r="C150" s="1">
        <f>Demand_Table!J148</f>
        <v>12.9</v>
      </c>
      <c r="D150" s="57">
        <v>45344</v>
      </c>
      <c r="E150" s="26">
        <f>SUM(B$6:B150)/1000</f>
        <v>2.355500000000001</v>
      </c>
      <c r="F150" s="26">
        <f>SUM(C$6:C150)/1000</f>
        <v>2.7204999999999999</v>
      </c>
    </row>
    <row r="151" spans="1:6" x14ac:dyDescent="0.25">
      <c r="A151" s="57">
        <v>45345</v>
      </c>
      <c r="B151" s="1">
        <f>Demand_Table!U149</f>
        <v>18.600000000000001</v>
      </c>
      <c r="C151" s="1">
        <f>Demand_Table!J149</f>
        <v>12.8</v>
      </c>
      <c r="D151" s="57">
        <v>45345</v>
      </c>
      <c r="E151" s="26">
        <f>SUM(B$6:B151)/1000</f>
        <v>2.3741000000000008</v>
      </c>
      <c r="F151" s="26">
        <f>SUM(C$6:C151)/1000</f>
        <v>2.7333000000000003</v>
      </c>
    </row>
    <row r="152" spans="1:6" x14ac:dyDescent="0.25">
      <c r="A152" s="57">
        <v>45346</v>
      </c>
      <c r="B152" s="1">
        <f>Demand_Table!U150</f>
        <v>19.2</v>
      </c>
      <c r="C152" s="1">
        <f>Demand_Table!J150</f>
        <v>14.3</v>
      </c>
      <c r="D152" s="57">
        <v>45346</v>
      </c>
      <c r="E152" s="26">
        <f>SUM(B$6:B152)/1000</f>
        <v>2.3933000000000004</v>
      </c>
      <c r="F152" s="26">
        <f>SUM(C$6:C152)/1000</f>
        <v>2.7476000000000003</v>
      </c>
    </row>
    <row r="153" spans="1:6" x14ac:dyDescent="0.25">
      <c r="A153" s="57">
        <v>45347</v>
      </c>
      <c r="B153" s="1">
        <f>Demand_Table!U151</f>
        <v>14.7</v>
      </c>
      <c r="C153" s="1">
        <f>Demand_Table!J151</f>
        <v>18.7</v>
      </c>
      <c r="D153" s="57">
        <v>45347</v>
      </c>
      <c r="E153" s="26">
        <f>SUM(B$6:B153)/1000</f>
        <v>2.4080000000000004</v>
      </c>
      <c r="F153" s="26">
        <f>SUM(C$6:C153)/1000</f>
        <v>2.7663000000000002</v>
      </c>
    </row>
    <row r="154" spans="1:6" x14ac:dyDescent="0.25">
      <c r="A154" s="57">
        <v>45348</v>
      </c>
      <c r="B154" s="1">
        <f>Demand_Table!U152</f>
        <v>19.3</v>
      </c>
      <c r="C154" s="1">
        <f>Demand_Table!J152</f>
        <v>18.7</v>
      </c>
      <c r="D154" s="57">
        <v>45348</v>
      </c>
      <c r="E154" s="26">
        <f>SUM(B$6:B154)/1000</f>
        <v>2.4273000000000007</v>
      </c>
      <c r="F154" s="26">
        <f>SUM(C$6:C154)/1000</f>
        <v>2.7850000000000001</v>
      </c>
    </row>
    <row r="155" spans="1:6" x14ac:dyDescent="0.25">
      <c r="A155" s="57">
        <v>45349</v>
      </c>
      <c r="B155" s="1">
        <f>Demand_Table!U153</f>
        <v>19.2</v>
      </c>
      <c r="C155" s="1">
        <f>Demand_Table!J153</f>
        <v>22.5</v>
      </c>
      <c r="D155" s="57">
        <v>45349</v>
      </c>
      <c r="E155" s="26">
        <f>SUM(B$6:B155)/1000</f>
        <v>2.4465000000000003</v>
      </c>
      <c r="F155" s="26">
        <f>SUM(C$6:C155)/1000</f>
        <v>2.8075000000000001</v>
      </c>
    </row>
    <row r="156" spans="1:6" x14ac:dyDescent="0.25">
      <c r="A156" s="57">
        <v>45350</v>
      </c>
      <c r="B156" s="1">
        <f>Demand_Table!U154</f>
        <v>15.9</v>
      </c>
      <c r="C156" s="1">
        <f>Demand_Table!J154</f>
        <v>20</v>
      </c>
      <c r="D156" s="57">
        <v>45350</v>
      </c>
      <c r="E156" s="26">
        <f>SUM(B$6:B156)/1000</f>
        <v>2.4624000000000006</v>
      </c>
      <c r="F156" s="26">
        <f>SUM(C$6:C156)/1000</f>
        <v>2.8275000000000001</v>
      </c>
    </row>
    <row r="157" spans="1:6" x14ac:dyDescent="0.25">
      <c r="A157" s="57">
        <v>45351</v>
      </c>
      <c r="B157" s="1">
        <f>Demand_Table!U155</f>
        <v>16.7</v>
      </c>
      <c r="C157" s="1"/>
      <c r="D157" s="57">
        <v>45351</v>
      </c>
      <c r="E157" s="26">
        <f>SUM(B$6:B157)/1000</f>
        <v>2.4791000000000003</v>
      </c>
      <c r="F157" s="26">
        <f>SUM(C$6:C157)/1000</f>
        <v>2.8275000000000001</v>
      </c>
    </row>
    <row r="158" spans="1:6" x14ac:dyDescent="0.25">
      <c r="A158" s="57">
        <v>45352</v>
      </c>
      <c r="B158" s="1">
        <f>Demand_Table!U156</f>
        <v>17</v>
      </c>
      <c r="C158" s="1">
        <f>Demand_Table!J156</f>
        <v>21.1</v>
      </c>
      <c r="D158" s="57">
        <v>45352</v>
      </c>
      <c r="E158" s="26">
        <f>SUM(B$6:B158)/1000</f>
        <v>2.4961000000000002</v>
      </c>
      <c r="F158" s="26">
        <f>SUM(C$6:C158)/1000</f>
        <v>2.8485999999999998</v>
      </c>
    </row>
    <row r="159" spans="1:6" x14ac:dyDescent="0.25">
      <c r="A159" s="57">
        <v>45353</v>
      </c>
      <c r="B159" s="1">
        <f>Demand_Table!U157</f>
        <v>14.9</v>
      </c>
      <c r="C159" s="1">
        <f>Demand_Table!J157</f>
        <v>17.100000000000001</v>
      </c>
      <c r="D159" s="57">
        <v>45353</v>
      </c>
      <c r="E159" s="26">
        <f>SUM(B$6:B159)/1000</f>
        <v>2.5110000000000006</v>
      </c>
      <c r="F159" s="26">
        <f>SUM(C$6:C159)/1000</f>
        <v>2.8656999999999999</v>
      </c>
    </row>
    <row r="160" spans="1:6" x14ac:dyDescent="0.25">
      <c r="A160" s="57">
        <v>45354</v>
      </c>
      <c r="B160" s="1">
        <f>Demand_Table!U158</f>
        <v>18.399999999999999</v>
      </c>
      <c r="C160" s="1">
        <f>Demand_Table!J158</f>
        <v>21.4</v>
      </c>
      <c r="D160" s="57">
        <v>45354</v>
      </c>
      <c r="E160" s="26">
        <f>SUM(B$6:B160)/1000</f>
        <v>2.5294000000000008</v>
      </c>
      <c r="F160" s="26">
        <f>SUM(C$6:C160)/1000</f>
        <v>2.8870999999999998</v>
      </c>
    </row>
    <row r="161" spans="1:6" x14ac:dyDescent="0.25">
      <c r="A161" s="57">
        <v>45355</v>
      </c>
      <c r="B161" s="1">
        <f>Demand_Table!U159</f>
        <v>16</v>
      </c>
      <c r="C161" s="1">
        <f>Demand_Table!J159</f>
        <v>16.7</v>
      </c>
      <c r="D161" s="57">
        <v>45355</v>
      </c>
      <c r="E161" s="26">
        <f>SUM(B$6:B161)/1000</f>
        <v>2.5454000000000003</v>
      </c>
      <c r="F161" s="26">
        <f>SUM(C$6:C161)/1000</f>
        <v>2.9037999999999999</v>
      </c>
    </row>
    <row r="162" spans="1:6" x14ac:dyDescent="0.25">
      <c r="A162" s="57">
        <v>45356</v>
      </c>
      <c r="B162" s="1">
        <f>Demand_Table!U160</f>
        <v>16.899999999999999</v>
      </c>
      <c r="C162" s="1">
        <f>Demand_Table!J160</f>
        <v>14</v>
      </c>
      <c r="D162" s="57">
        <v>45356</v>
      </c>
      <c r="E162" s="26">
        <f>SUM(B$6:B162)/1000</f>
        <v>2.5623000000000005</v>
      </c>
      <c r="F162" s="26">
        <f>SUM(C$6:C162)/1000</f>
        <v>2.9177999999999997</v>
      </c>
    </row>
    <row r="163" spans="1:6" x14ac:dyDescent="0.25">
      <c r="A163" s="57">
        <v>45357</v>
      </c>
      <c r="B163" s="1">
        <f>Demand_Table!U161</f>
        <v>14.1</v>
      </c>
      <c r="C163" s="1">
        <f>Demand_Table!J161</f>
        <v>17.399999999999999</v>
      </c>
      <c r="D163" s="57">
        <v>45357</v>
      </c>
      <c r="E163" s="26">
        <f>SUM(B$6:B163)/1000</f>
        <v>2.5764000000000005</v>
      </c>
      <c r="F163" s="26">
        <f>SUM(C$6:C163)/1000</f>
        <v>2.9352</v>
      </c>
    </row>
    <row r="164" spans="1:6" x14ac:dyDescent="0.25">
      <c r="A164" s="57">
        <v>45358</v>
      </c>
      <c r="B164" s="1">
        <f>Demand_Table!U162</f>
        <v>14.9</v>
      </c>
      <c r="C164" s="1">
        <f>Demand_Table!J162</f>
        <v>19.5</v>
      </c>
      <c r="D164" s="57">
        <v>45358</v>
      </c>
      <c r="E164" s="26">
        <f>SUM(B$6:B164)/1000</f>
        <v>2.5913000000000008</v>
      </c>
      <c r="F164" s="26">
        <f>SUM(C$6:C164)/1000</f>
        <v>2.9546999999999999</v>
      </c>
    </row>
    <row r="165" spans="1:6" x14ac:dyDescent="0.25">
      <c r="A165" s="57">
        <v>45359</v>
      </c>
      <c r="B165" s="1">
        <f>Demand_Table!U163</f>
        <v>14.6</v>
      </c>
      <c r="C165" s="1">
        <f>Demand_Table!J163</f>
        <v>15.4</v>
      </c>
      <c r="D165" s="57">
        <v>45359</v>
      </c>
      <c r="E165" s="26">
        <f>SUM(B$6:B165)/1000</f>
        <v>2.6059000000000005</v>
      </c>
      <c r="F165" s="26">
        <f>SUM(C$6:C165)/1000</f>
        <v>2.9701</v>
      </c>
    </row>
    <row r="166" spans="1:6" x14ac:dyDescent="0.25">
      <c r="A166" s="57">
        <v>45360</v>
      </c>
      <c r="B166" s="1">
        <f>Demand_Table!U164</f>
        <v>15</v>
      </c>
      <c r="C166" s="1">
        <f>Demand_Table!J164</f>
        <v>15.7</v>
      </c>
      <c r="D166" s="57">
        <v>45360</v>
      </c>
      <c r="E166" s="26">
        <f>SUM(B$6:B166)/1000</f>
        <v>2.6209000000000007</v>
      </c>
      <c r="F166" s="26">
        <f>SUM(C$6:C166)/1000</f>
        <v>2.9857999999999998</v>
      </c>
    </row>
    <row r="167" spans="1:6" x14ac:dyDescent="0.25">
      <c r="A167" s="57">
        <v>45361</v>
      </c>
      <c r="B167" s="1">
        <f>Demand_Table!U165</f>
        <v>18.600000000000001</v>
      </c>
      <c r="C167" s="1">
        <f>Demand_Table!J165</f>
        <v>16.2</v>
      </c>
      <c r="D167" s="57">
        <v>45361</v>
      </c>
      <c r="E167" s="26">
        <f>SUM(B$6:B167)/1000</f>
        <v>2.6395000000000004</v>
      </c>
      <c r="F167" s="26">
        <f>SUM(C$6:C167)/1000</f>
        <v>3.0019999999999993</v>
      </c>
    </row>
    <row r="168" spans="1:6" x14ac:dyDescent="0.25">
      <c r="A168" s="57">
        <v>45362</v>
      </c>
      <c r="B168" s="1">
        <f>Demand_Table!U166</f>
        <v>20.3</v>
      </c>
      <c r="C168" s="1">
        <f>Demand_Table!J166</f>
        <v>19.7</v>
      </c>
      <c r="D168" s="57">
        <v>45362</v>
      </c>
      <c r="E168" s="26">
        <f>SUM(B$6:B168)/1000</f>
        <v>2.6598000000000006</v>
      </c>
      <c r="F168" s="26">
        <f>SUM(C$6:C168)/1000</f>
        <v>3.0216999999999992</v>
      </c>
    </row>
    <row r="169" spans="1:6" x14ac:dyDescent="0.25">
      <c r="A169" s="57">
        <v>45363</v>
      </c>
      <c r="B169" s="1">
        <f>Demand_Table!U167</f>
        <v>16.5</v>
      </c>
      <c r="C169" s="1">
        <f>Demand_Table!J167</f>
        <v>19.600000000000001</v>
      </c>
      <c r="D169" s="57">
        <v>45363</v>
      </c>
      <c r="E169" s="26">
        <f>SUM(B$6:B169)/1000</f>
        <v>2.6763000000000008</v>
      </c>
      <c r="F169" s="26">
        <f>SUM(C$6:C169)/1000</f>
        <v>3.0412999999999992</v>
      </c>
    </row>
    <row r="170" spans="1:6" x14ac:dyDescent="0.25">
      <c r="A170" s="57">
        <v>45364</v>
      </c>
      <c r="B170" s="1">
        <f>Demand_Table!U168</f>
        <v>18.2</v>
      </c>
      <c r="C170" s="1">
        <f>Demand_Table!J168</f>
        <v>23.1</v>
      </c>
      <c r="D170" s="57">
        <v>45364</v>
      </c>
      <c r="E170" s="26">
        <f>SUM(B$6:B170)/1000</f>
        <v>2.6945000000000006</v>
      </c>
      <c r="F170" s="26">
        <f>SUM(C$6:C170)/1000</f>
        <v>3.0643999999999991</v>
      </c>
    </row>
    <row r="171" spans="1:6" x14ac:dyDescent="0.25">
      <c r="A171" s="57">
        <v>45365</v>
      </c>
      <c r="B171" s="1">
        <f>Demand_Table!U169</f>
        <v>14.8</v>
      </c>
      <c r="C171" s="1">
        <f>Demand_Table!J169</f>
        <v>20.6</v>
      </c>
      <c r="D171" s="57">
        <v>45365</v>
      </c>
      <c r="E171" s="26">
        <f>SUM(B$6:B171)/1000</f>
        <v>2.7093000000000007</v>
      </c>
      <c r="F171" s="26">
        <f>SUM(C$6:C171)/1000</f>
        <v>3.0849999999999991</v>
      </c>
    </row>
    <row r="172" spans="1:6" x14ac:dyDescent="0.25">
      <c r="A172" s="57">
        <v>45366</v>
      </c>
      <c r="B172" s="1">
        <f>Demand_Table!U170</f>
        <v>19.100000000000001</v>
      </c>
      <c r="C172" s="1">
        <f>Demand_Table!J170</f>
        <v>20.100000000000001</v>
      </c>
      <c r="D172" s="57">
        <v>45366</v>
      </c>
      <c r="E172" s="26">
        <f>SUM(B$6:B172)/1000</f>
        <v>2.7284000000000006</v>
      </c>
      <c r="F172" s="26">
        <f>SUM(C$6:C172)/1000</f>
        <v>3.1050999999999989</v>
      </c>
    </row>
    <row r="173" spans="1:6" x14ac:dyDescent="0.25">
      <c r="A173" s="57">
        <v>45367</v>
      </c>
      <c r="B173" s="1">
        <f>Demand_Table!U171</f>
        <v>15.1</v>
      </c>
      <c r="C173" s="1">
        <f>Demand_Table!J171</f>
        <v>18.2</v>
      </c>
      <c r="D173" s="57">
        <v>45367</v>
      </c>
      <c r="E173" s="26">
        <f>SUM(B$6:B173)/1000</f>
        <v>2.7435000000000005</v>
      </c>
      <c r="F173" s="26">
        <f>SUM(C$6:C173)/1000</f>
        <v>3.1232999999999986</v>
      </c>
    </row>
    <row r="174" spans="1:6" x14ac:dyDescent="0.25">
      <c r="A174" s="57">
        <v>45368</v>
      </c>
      <c r="B174" s="1">
        <f>Demand_Table!U172</f>
        <v>11.8</v>
      </c>
      <c r="C174" s="1">
        <f>Demand_Table!J172</f>
        <v>18.399999999999999</v>
      </c>
      <c r="D174" s="57">
        <v>45368</v>
      </c>
      <c r="E174" s="26">
        <f>SUM(B$6:B174)/1000</f>
        <v>2.7553000000000005</v>
      </c>
      <c r="F174" s="26">
        <f>SUM(C$6:C174)/1000</f>
        <v>3.1416999999999988</v>
      </c>
    </row>
    <row r="175" spans="1:6" x14ac:dyDescent="0.25">
      <c r="A175" s="57">
        <v>45369</v>
      </c>
      <c r="B175" s="1">
        <f>Demand_Table!U173</f>
        <v>12.5</v>
      </c>
      <c r="C175" s="1">
        <f>Demand_Table!J173</f>
        <v>18.2</v>
      </c>
      <c r="D175" s="57">
        <v>45369</v>
      </c>
      <c r="E175" s="26">
        <f>SUM(B$6:B175)/1000</f>
        <v>2.7678000000000007</v>
      </c>
      <c r="F175" s="26">
        <f>SUM(C$6:C175)/1000</f>
        <v>3.1598999999999986</v>
      </c>
    </row>
    <row r="176" spans="1:6" x14ac:dyDescent="0.25">
      <c r="A176" s="57">
        <v>45370</v>
      </c>
      <c r="B176" s="1">
        <f>Demand_Table!U174</f>
        <v>19.5</v>
      </c>
      <c r="C176" s="1">
        <f>Demand_Table!J174</f>
        <v>18</v>
      </c>
      <c r="D176" s="57">
        <v>45370</v>
      </c>
      <c r="E176" s="26">
        <f>SUM(B$6:B176)/1000</f>
        <v>2.7873000000000006</v>
      </c>
      <c r="F176" s="26">
        <f>SUM(C$6:C176)/1000</f>
        <v>3.1778999999999988</v>
      </c>
    </row>
    <row r="177" spans="1:6" x14ac:dyDescent="0.25">
      <c r="A177" s="57">
        <v>45371</v>
      </c>
      <c r="B177" s="1">
        <f>Demand_Table!U175</f>
        <v>18.8</v>
      </c>
      <c r="C177" s="1">
        <f>Demand_Table!J175</f>
        <v>15.4</v>
      </c>
      <c r="D177" s="57">
        <v>45371</v>
      </c>
      <c r="E177" s="26">
        <f>SUM(B$6:B177)/1000</f>
        <v>2.8061000000000007</v>
      </c>
      <c r="F177" s="26">
        <f>SUM(C$6:C177)/1000</f>
        <v>3.1932999999999989</v>
      </c>
    </row>
    <row r="178" spans="1:6" x14ac:dyDescent="0.25">
      <c r="A178" s="57">
        <v>45372</v>
      </c>
      <c r="B178" s="1">
        <f>Demand_Table!U176</f>
        <v>14.1</v>
      </c>
      <c r="C178" s="1">
        <f>Demand_Table!J176</f>
        <v>16</v>
      </c>
      <c r="D178" s="57">
        <v>45372</v>
      </c>
      <c r="E178" s="26">
        <f>SUM(B$6:B178)/1000</f>
        <v>2.8202000000000007</v>
      </c>
      <c r="F178" s="26">
        <f>SUM(C$6:C178)/1000</f>
        <v>3.2092999999999989</v>
      </c>
    </row>
    <row r="179" spans="1:6" x14ac:dyDescent="0.25">
      <c r="A179" s="57">
        <v>45373</v>
      </c>
      <c r="B179" s="1">
        <f>Demand_Table!U177</f>
        <v>12.8</v>
      </c>
      <c r="C179" s="1">
        <f>Demand_Table!J177</f>
        <v>12</v>
      </c>
      <c r="D179" s="57">
        <v>45373</v>
      </c>
      <c r="E179" s="26">
        <f>SUM(B$6:B179)/1000</f>
        <v>2.8330000000000011</v>
      </c>
      <c r="F179" s="26">
        <f>SUM(C$6:C179)/1000</f>
        <v>3.2212999999999989</v>
      </c>
    </row>
    <row r="180" spans="1:6" x14ac:dyDescent="0.25">
      <c r="A180" s="57">
        <v>45374</v>
      </c>
      <c r="B180" s="1">
        <f>Demand_Table!U178</f>
        <v>12.3</v>
      </c>
      <c r="C180" s="1">
        <f>Demand_Table!J178</f>
        <v>12.7</v>
      </c>
      <c r="D180" s="57">
        <v>45374</v>
      </c>
      <c r="E180" s="26">
        <f>SUM(B$6:B180)/1000</f>
        <v>2.8453000000000013</v>
      </c>
      <c r="F180" s="26">
        <f>SUM(C$6:C180)/1000</f>
        <v>3.2339999999999987</v>
      </c>
    </row>
    <row r="181" spans="1:6" x14ac:dyDescent="0.25">
      <c r="A181" s="57">
        <v>45375</v>
      </c>
      <c r="B181" s="1">
        <f>Demand_Table!U179</f>
        <v>16.8</v>
      </c>
      <c r="C181" s="1">
        <f>Demand_Table!J179</f>
        <v>17.3</v>
      </c>
      <c r="D181" s="57">
        <v>45375</v>
      </c>
      <c r="E181" s="26">
        <f>SUM(B$6:B181)/1000</f>
        <v>2.8621000000000012</v>
      </c>
      <c r="F181" s="26">
        <f>SUM(C$6:C181)/1000</f>
        <v>3.2512999999999987</v>
      </c>
    </row>
    <row r="182" spans="1:6" x14ac:dyDescent="0.25">
      <c r="A182" s="57">
        <v>45376</v>
      </c>
      <c r="B182" s="1">
        <f>Demand_Table!U180</f>
        <v>19.100000000000001</v>
      </c>
      <c r="C182" s="1">
        <f>Demand_Table!J180</f>
        <v>18.399999999999999</v>
      </c>
      <c r="D182" s="57">
        <v>45376</v>
      </c>
      <c r="E182" s="26">
        <f>SUM(B$6:B182)/1000</f>
        <v>2.8812000000000011</v>
      </c>
      <c r="F182" s="26">
        <f>SUM(C$6:C182)/1000</f>
        <v>3.2696999999999989</v>
      </c>
    </row>
    <row r="183" spans="1:6" x14ac:dyDescent="0.25">
      <c r="A183" s="57">
        <v>45377</v>
      </c>
      <c r="B183" s="1">
        <f>Demand_Table!U181</f>
        <v>19.8</v>
      </c>
      <c r="C183" s="1">
        <f>Demand_Table!J181</f>
        <v>16.2</v>
      </c>
      <c r="D183" s="57">
        <v>45377</v>
      </c>
      <c r="E183" s="26">
        <f>SUM(B$6:B183)/1000</f>
        <v>2.9010000000000016</v>
      </c>
      <c r="F183" s="26">
        <f>SUM(C$6:C183)/1000</f>
        <v>3.2858999999999989</v>
      </c>
    </row>
    <row r="184" spans="1:6" x14ac:dyDescent="0.25">
      <c r="A184" s="57">
        <v>45378</v>
      </c>
      <c r="B184" s="1">
        <f>Demand_Table!U182</f>
        <v>17.600000000000001</v>
      </c>
      <c r="C184" s="1">
        <f>Demand_Table!J182</f>
        <v>13.3</v>
      </c>
      <c r="D184" s="57">
        <v>45378</v>
      </c>
      <c r="E184" s="26">
        <f>SUM(B$6:B184)/1000</f>
        <v>2.9186000000000014</v>
      </c>
      <c r="F184" s="26">
        <f>SUM(C$6:C184)/1000</f>
        <v>3.299199999999999</v>
      </c>
    </row>
    <row r="185" spans="1:6" x14ac:dyDescent="0.25">
      <c r="A185" s="57">
        <v>45379</v>
      </c>
      <c r="B185" s="1">
        <f>Demand_Table!U183</f>
        <v>21.3</v>
      </c>
      <c r="C185" s="1">
        <f>Demand_Table!J183</f>
        <v>14.6</v>
      </c>
      <c r="D185" s="57">
        <v>45379</v>
      </c>
      <c r="E185" s="26">
        <f>SUM(B$6:B185)/1000</f>
        <v>2.9399000000000015</v>
      </c>
      <c r="F185" s="26">
        <f>SUM(C$6:C185)/1000</f>
        <v>3.3137999999999987</v>
      </c>
    </row>
    <row r="186" spans="1:6" x14ac:dyDescent="0.25">
      <c r="A186" s="57">
        <v>45380</v>
      </c>
      <c r="B186" s="1">
        <f>Demand_Table!U184</f>
        <v>18.3</v>
      </c>
      <c r="C186" s="1">
        <f>Demand_Table!J184</f>
        <v>11.9</v>
      </c>
      <c r="D186" s="57">
        <v>45380</v>
      </c>
      <c r="E186" s="26">
        <f>SUM(B$6:B186)/1000</f>
        <v>2.9582000000000015</v>
      </c>
      <c r="F186" s="26">
        <f>SUM(C$6:C186)/1000</f>
        <v>3.325699999999999</v>
      </c>
    </row>
    <row r="187" spans="1:6" x14ac:dyDescent="0.25">
      <c r="A187" s="57">
        <v>45381</v>
      </c>
      <c r="B187" s="1">
        <f>Demand_Table!U185</f>
        <v>13.2</v>
      </c>
      <c r="C187" s="1">
        <f>Demand_Table!J185</f>
        <v>14.2</v>
      </c>
      <c r="D187" s="57">
        <v>45381</v>
      </c>
      <c r="E187" s="26">
        <f>SUM(B$6:B187)/1000</f>
        <v>2.9714000000000014</v>
      </c>
      <c r="F187" s="26">
        <f>SUM(C$6:C187)/1000</f>
        <v>3.3398999999999988</v>
      </c>
    </row>
    <row r="188" spans="1:6" x14ac:dyDescent="0.25">
      <c r="A188" s="57">
        <v>45382</v>
      </c>
      <c r="B188" s="1">
        <f>Demand_Table!U186</f>
        <v>13.6</v>
      </c>
      <c r="C188" s="1">
        <f>Demand_Table!J186</f>
        <v>15.2</v>
      </c>
      <c r="D188" s="57">
        <v>45382</v>
      </c>
      <c r="E188" s="26">
        <f>SUM(B$6:B188)/1000</f>
        <v>2.9850000000000012</v>
      </c>
      <c r="F188" s="26">
        <f>SUM(C$6:C188)/1000</f>
        <v>3.3550999999999984</v>
      </c>
    </row>
  </sheetData>
  <mergeCells count="3">
    <mergeCell ref="A3:F3"/>
    <mergeCell ref="B4:C4"/>
    <mergeCell ref="E4:F4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58C60-B02D-49F9-B0B3-46680FC8DFF3}">
  <dimension ref="A1:I188"/>
  <sheetViews>
    <sheetView workbookViewId="0"/>
  </sheetViews>
  <sheetFormatPr defaultRowHeight="15" x14ac:dyDescent="0.25"/>
  <sheetData>
    <row r="1" spans="1:9" x14ac:dyDescent="0.25">
      <c r="A1" t="str">
        <f>HYPERLINK("#'Contents'!A1","Contents Page")</f>
        <v>Contents Page</v>
      </c>
    </row>
    <row r="3" spans="1:9" x14ac:dyDescent="0.25">
      <c r="A3" s="172" t="s">
        <v>19</v>
      </c>
      <c r="B3" s="172"/>
      <c r="C3" s="172"/>
      <c r="D3" s="172"/>
      <c r="E3" s="172"/>
      <c r="F3" s="172"/>
      <c r="I3" s="14"/>
    </row>
    <row r="4" spans="1:9" x14ac:dyDescent="0.25">
      <c r="A4" s="1"/>
      <c r="B4" s="172"/>
      <c r="C4" s="172"/>
      <c r="D4" s="1"/>
      <c r="E4" s="172"/>
      <c r="F4" s="172"/>
    </row>
    <row r="5" spans="1:9" x14ac:dyDescent="0.25">
      <c r="A5" s="57" t="s">
        <v>65</v>
      </c>
      <c r="B5" s="1" t="s">
        <v>111</v>
      </c>
      <c r="C5" s="1" t="s">
        <v>112</v>
      </c>
      <c r="D5" s="1" t="s">
        <v>65</v>
      </c>
      <c r="E5" s="1" t="s">
        <v>111</v>
      </c>
      <c r="F5" s="1" t="s">
        <v>112</v>
      </c>
    </row>
    <row r="6" spans="1:9" x14ac:dyDescent="0.25">
      <c r="A6" s="57">
        <v>45200</v>
      </c>
      <c r="B6" s="1">
        <f>Demand_Table!T4</f>
        <v>3.9</v>
      </c>
      <c r="C6" s="1">
        <f>Demand_Table!I4</f>
        <v>19.8</v>
      </c>
      <c r="D6" s="57">
        <v>45200</v>
      </c>
      <c r="E6" s="71">
        <f>SUM(B$6:B6)/1000</f>
        <v>3.8999999999999998E-3</v>
      </c>
      <c r="F6" s="71">
        <f>SUM(C$6:C6)/1000</f>
        <v>1.9800000000000002E-2</v>
      </c>
    </row>
    <row r="7" spans="1:9" x14ac:dyDescent="0.25">
      <c r="A7" s="57">
        <v>45201</v>
      </c>
      <c r="B7" s="1">
        <f>Demand_Table!T5</f>
        <v>14.5</v>
      </c>
      <c r="C7" s="1">
        <f>Demand_Table!I5</f>
        <v>15.9</v>
      </c>
      <c r="D7" s="57">
        <v>45201</v>
      </c>
      <c r="E7" s="71">
        <f>SUM(B$6:B7)/1000</f>
        <v>1.84E-2</v>
      </c>
      <c r="F7" s="71">
        <f>SUM(C$6:C7)/1000</f>
        <v>3.5700000000000003E-2</v>
      </c>
    </row>
    <row r="8" spans="1:9" x14ac:dyDescent="0.25">
      <c r="A8" s="57">
        <v>45202</v>
      </c>
      <c r="B8" s="1">
        <f>Demand_Table!T6</f>
        <v>14.1</v>
      </c>
      <c r="C8" s="1">
        <f>Demand_Table!I6</f>
        <v>11.9</v>
      </c>
      <c r="D8" s="57">
        <v>45202</v>
      </c>
      <c r="E8" s="71">
        <f>SUM(B$6:B8)/1000</f>
        <v>3.2500000000000001E-2</v>
      </c>
      <c r="F8" s="71">
        <f>SUM(C$6:C8)/1000</f>
        <v>4.7600000000000003E-2</v>
      </c>
    </row>
    <row r="9" spans="1:9" x14ac:dyDescent="0.25">
      <c r="A9" s="57">
        <v>45203</v>
      </c>
      <c r="B9" s="1">
        <f>Demand_Table!T7</f>
        <v>12.6</v>
      </c>
      <c r="C9" s="1">
        <f>Demand_Table!I7</f>
        <v>16.100000000000001</v>
      </c>
      <c r="D9" s="57">
        <v>45203</v>
      </c>
      <c r="E9" s="71">
        <f>SUM(B$6:B9)/1000</f>
        <v>4.5100000000000001E-2</v>
      </c>
      <c r="F9" s="71">
        <f>SUM(C$6:C9)/1000</f>
        <v>6.3700000000000007E-2</v>
      </c>
    </row>
    <row r="10" spans="1:9" x14ac:dyDescent="0.25">
      <c r="A10" s="57">
        <v>45204</v>
      </c>
      <c r="B10" s="1">
        <f>Demand_Table!T8</f>
        <v>21.8</v>
      </c>
      <c r="C10" s="1">
        <f>Demand_Table!I8</f>
        <v>16.899999999999999</v>
      </c>
      <c r="D10" s="57">
        <v>45204</v>
      </c>
      <c r="E10" s="71">
        <f>SUM(B$6:B10)/1000</f>
        <v>6.6900000000000001E-2</v>
      </c>
      <c r="F10" s="71">
        <f>SUM(C$6:C10)/1000</f>
        <v>8.0599999999999991E-2</v>
      </c>
    </row>
    <row r="11" spans="1:9" x14ac:dyDescent="0.25">
      <c r="A11" s="57">
        <v>45205</v>
      </c>
      <c r="B11" s="1">
        <f>Demand_Table!T9</f>
        <v>21</v>
      </c>
      <c r="C11" s="1">
        <f>Demand_Table!I9</f>
        <v>12.3</v>
      </c>
      <c r="D11" s="57">
        <v>45205</v>
      </c>
      <c r="E11" s="71">
        <f>SUM(B$6:B11)/1000</f>
        <v>8.7900000000000006E-2</v>
      </c>
      <c r="F11" s="71">
        <f>SUM(C$6:C11)/1000</f>
        <v>9.2899999999999996E-2</v>
      </c>
    </row>
    <row r="12" spans="1:9" x14ac:dyDescent="0.25">
      <c r="A12" s="57">
        <v>45206</v>
      </c>
      <c r="B12" s="1">
        <f>Demand_Table!T10</f>
        <v>22.6</v>
      </c>
      <c r="C12" s="1">
        <f>Demand_Table!I10</f>
        <v>10.6</v>
      </c>
      <c r="D12" s="57">
        <v>45206</v>
      </c>
      <c r="E12" s="71">
        <f>SUM(B$6:B12)/1000</f>
        <v>0.1105</v>
      </c>
      <c r="F12" s="71">
        <f>SUM(C$6:C12)/1000</f>
        <v>0.10349999999999998</v>
      </c>
    </row>
    <row r="13" spans="1:9" x14ac:dyDescent="0.25">
      <c r="A13" s="57">
        <v>45207</v>
      </c>
      <c r="B13" s="1">
        <f>Demand_Table!T11</f>
        <v>22.5</v>
      </c>
      <c r="C13" s="1">
        <f>Demand_Table!I11</f>
        <v>7</v>
      </c>
      <c r="D13" s="57">
        <v>45207</v>
      </c>
      <c r="E13" s="71">
        <f>SUM(B$6:B13)/1000</f>
        <v>0.13300000000000001</v>
      </c>
      <c r="F13" s="71">
        <f>SUM(C$6:C13)/1000</f>
        <v>0.11049999999999999</v>
      </c>
    </row>
    <row r="14" spans="1:9" x14ac:dyDescent="0.25">
      <c r="A14" s="57">
        <v>45208</v>
      </c>
      <c r="B14" s="1">
        <f>Demand_Table!T12</f>
        <v>26.1</v>
      </c>
      <c r="C14" s="1">
        <f>Demand_Table!I12</f>
        <v>9</v>
      </c>
      <c r="D14" s="57">
        <v>45208</v>
      </c>
      <c r="E14" s="71">
        <f>SUM(B$6:B14)/1000</f>
        <v>0.15909999999999999</v>
      </c>
      <c r="F14" s="71">
        <f>SUM(C$6:C14)/1000</f>
        <v>0.11949999999999998</v>
      </c>
    </row>
    <row r="15" spans="1:9" x14ac:dyDescent="0.25">
      <c r="A15" s="57">
        <v>45209</v>
      </c>
      <c r="B15" s="1">
        <f>Demand_Table!T13</f>
        <v>29.1</v>
      </c>
      <c r="C15" s="1">
        <f>Demand_Table!I13</f>
        <v>7.3</v>
      </c>
      <c r="D15" s="57">
        <v>45209</v>
      </c>
      <c r="E15" s="71">
        <f>SUM(B$6:B15)/1000</f>
        <v>0.18819999999999998</v>
      </c>
      <c r="F15" s="71">
        <f>SUM(C$6:C15)/1000</f>
        <v>0.1268</v>
      </c>
    </row>
    <row r="16" spans="1:9" x14ac:dyDescent="0.25">
      <c r="A16" s="57">
        <v>45210</v>
      </c>
      <c r="B16" s="1">
        <f>Demand_Table!T14</f>
        <v>21.2</v>
      </c>
      <c r="C16" s="1">
        <f>Demand_Table!I14</f>
        <v>7.7</v>
      </c>
      <c r="D16" s="57">
        <v>45210</v>
      </c>
      <c r="E16" s="71">
        <f>SUM(B$6:B16)/1000</f>
        <v>0.20939999999999998</v>
      </c>
      <c r="F16" s="71">
        <f>SUM(C$6:C16)/1000</f>
        <v>0.13449999999999998</v>
      </c>
    </row>
    <row r="17" spans="1:9" x14ac:dyDescent="0.25">
      <c r="A17" s="57">
        <v>45211</v>
      </c>
      <c r="B17" s="1">
        <f>Demand_Table!T15</f>
        <v>7.2</v>
      </c>
      <c r="C17" s="1">
        <f>Demand_Table!I15</f>
        <v>7.9</v>
      </c>
      <c r="D17" s="57">
        <v>45211</v>
      </c>
      <c r="E17" s="71">
        <f>SUM(B$6:B17)/1000</f>
        <v>0.21659999999999996</v>
      </c>
      <c r="F17" s="71">
        <f>SUM(C$6:C17)/1000</f>
        <v>0.14239999999999997</v>
      </c>
    </row>
    <row r="18" spans="1:9" x14ac:dyDescent="0.25">
      <c r="A18" s="57">
        <v>45212</v>
      </c>
      <c r="B18" s="1">
        <f>Demand_Table!T16</f>
        <v>17</v>
      </c>
      <c r="C18" s="1">
        <f>Demand_Table!I16</f>
        <v>7.2</v>
      </c>
      <c r="D18" s="57">
        <v>45212</v>
      </c>
      <c r="E18" s="71">
        <f>SUM(B$6:B18)/1000</f>
        <v>0.23359999999999997</v>
      </c>
      <c r="F18" s="71">
        <f>SUM(C$6:C18)/1000</f>
        <v>0.14959999999999996</v>
      </c>
    </row>
    <row r="19" spans="1:9" x14ac:dyDescent="0.25">
      <c r="A19" s="57">
        <v>45213</v>
      </c>
      <c r="B19" s="1">
        <f>Demand_Table!T17</f>
        <v>4.7</v>
      </c>
      <c r="C19" s="1">
        <f>Demand_Table!I17</f>
        <v>10.4</v>
      </c>
      <c r="D19" s="57">
        <v>45213</v>
      </c>
      <c r="E19" s="71">
        <f>SUM(B$6:B19)/1000</f>
        <v>0.23829999999999996</v>
      </c>
      <c r="F19" s="71">
        <f>SUM(C$6:C19)/1000</f>
        <v>0.15999999999999998</v>
      </c>
    </row>
    <row r="20" spans="1:9" x14ac:dyDescent="0.25">
      <c r="A20" s="57">
        <v>45214</v>
      </c>
      <c r="B20" s="1">
        <f>Demand_Table!T18</f>
        <v>4.7</v>
      </c>
      <c r="C20" s="1">
        <f>Demand_Table!I18</f>
        <v>10</v>
      </c>
      <c r="D20" s="57">
        <v>45214</v>
      </c>
      <c r="E20" s="71">
        <f>SUM(B$6:B20)/1000</f>
        <v>0.24299999999999994</v>
      </c>
      <c r="F20" s="71">
        <f>SUM(C$6:C20)/1000</f>
        <v>0.16999999999999998</v>
      </c>
    </row>
    <row r="21" spans="1:9" x14ac:dyDescent="0.25">
      <c r="A21" s="57">
        <v>45215</v>
      </c>
      <c r="B21" s="1">
        <f>Demand_Table!T19</f>
        <v>5.5</v>
      </c>
      <c r="C21" s="1">
        <f>Demand_Table!I19</f>
        <v>8.6</v>
      </c>
      <c r="D21" s="57">
        <v>45215</v>
      </c>
      <c r="E21" s="71">
        <f>SUM(B$6:B21)/1000</f>
        <v>0.24849999999999994</v>
      </c>
      <c r="F21" s="71">
        <f>SUM(C$6:C21)/1000</f>
        <v>0.17859999999999995</v>
      </c>
      <c r="I21" s="14"/>
    </row>
    <row r="22" spans="1:9" x14ac:dyDescent="0.25">
      <c r="A22" s="57">
        <v>45216</v>
      </c>
      <c r="B22" s="1">
        <f>Demand_Table!T20</f>
        <v>27.9</v>
      </c>
      <c r="C22" s="1">
        <f>Demand_Table!I20</f>
        <v>7.5</v>
      </c>
      <c r="D22" s="57">
        <v>45216</v>
      </c>
      <c r="E22" s="71">
        <f>SUM(B$6:B22)/1000</f>
        <v>0.27639999999999992</v>
      </c>
      <c r="F22" s="71">
        <f>SUM(C$6:C22)/1000</f>
        <v>0.18609999999999996</v>
      </c>
    </row>
    <row r="23" spans="1:9" x14ac:dyDescent="0.25">
      <c r="A23" s="57">
        <v>45217</v>
      </c>
      <c r="B23" s="1">
        <f>Demand_Table!T21</f>
        <v>27.9</v>
      </c>
      <c r="C23" s="1">
        <f>Demand_Table!I21</f>
        <v>6.8999999999999995</v>
      </c>
      <c r="D23" s="57">
        <v>45217</v>
      </c>
      <c r="E23" s="71">
        <f>SUM(B$6:B23)/1000</f>
        <v>0.3042999999999999</v>
      </c>
      <c r="F23" s="71">
        <f>SUM(C$6:C23)/1000</f>
        <v>0.19299999999999998</v>
      </c>
    </row>
    <row r="24" spans="1:9" x14ac:dyDescent="0.25">
      <c r="A24" s="57">
        <v>45218</v>
      </c>
      <c r="B24" s="1">
        <f>Demand_Table!T22</f>
        <v>25.7</v>
      </c>
      <c r="C24" s="1">
        <f>Demand_Table!I22</f>
        <v>6.5</v>
      </c>
      <c r="D24" s="57">
        <v>45218</v>
      </c>
      <c r="E24" s="71">
        <f>SUM(B$6:B24)/1000</f>
        <v>0.3299999999999999</v>
      </c>
      <c r="F24" s="71">
        <f>SUM(C$6:C24)/1000</f>
        <v>0.19949999999999998</v>
      </c>
    </row>
    <row r="25" spans="1:9" x14ac:dyDescent="0.25">
      <c r="A25" s="57">
        <v>45219</v>
      </c>
      <c r="B25" s="1">
        <f>Demand_Table!T23</f>
        <v>26.799999999999997</v>
      </c>
      <c r="C25" s="1">
        <f>Demand_Table!I23</f>
        <v>6.9</v>
      </c>
      <c r="D25" s="57">
        <v>45219</v>
      </c>
      <c r="E25" s="71">
        <f>SUM(B$6:B25)/1000</f>
        <v>0.3567999999999999</v>
      </c>
      <c r="F25" s="71">
        <f>SUM(C$6:C25)/1000</f>
        <v>0.20639999999999997</v>
      </c>
    </row>
    <row r="26" spans="1:9" x14ac:dyDescent="0.25">
      <c r="A26" s="57">
        <v>45220</v>
      </c>
      <c r="B26" s="1">
        <f>Demand_Table!T24</f>
        <v>20</v>
      </c>
      <c r="C26" s="1">
        <f>Demand_Table!I24</f>
        <v>5.4</v>
      </c>
      <c r="D26" s="57">
        <v>45220</v>
      </c>
      <c r="E26" s="71">
        <f>SUM(B$6:B26)/1000</f>
        <v>0.37679999999999991</v>
      </c>
      <c r="F26" s="71">
        <f>SUM(C$6:C26)/1000</f>
        <v>0.21179999999999999</v>
      </c>
    </row>
    <row r="27" spans="1:9" x14ac:dyDescent="0.25">
      <c r="A27" s="57">
        <v>45221</v>
      </c>
      <c r="B27" s="1">
        <f>Demand_Table!T25</f>
        <v>16</v>
      </c>
      <c r="C27" s="1">
        <f>Demand_Table!I25</f>
        <v>4</v>
      </c>
      <c r="D27" s="57">
        <v>45221</v>
      </c>
      <c r="E27" s="71">
        <f>SUM(B$6:B27)/1000</f>
        <v>0.39279999999999987</v>
      </c>
      <c r="F27" s="71">
        <f>SUM(C$6:C27)/1000</f>
        <v>0.21579999999999999</v>
      </c>
    </row>
    <row r="28" spans="1:9" x14ac:dyDescent="0.25">
      <c r="A28" s="57">
        <v>45222</v>
      </c>
      <c r="B28" s="1">
        <f>Demand_Table!T26</f>
        <v>28.7</v>
      </c>
      <c r="C28" s="1">
        <f>Demand_Table!I26</f>
        <v>3.1</v>
      </c>
      <c r="D28" s="57">
        <v>45222</v>
      </c>
      <c r="E28" s="71">
        <f>SUM(B$6:B28)/1000</f>
        <v>0.42149999999999987</v>
      </c>
      <c r="F28" s="71">
        <f>SUM(C$6:C28)/1000</f>
        <v>0.21889999999999998</v>
      </c>
    </row>
    <row r="29" spans="1:9" x14ac:dyDescent="0.25">
      <c r="A29" s="57">
        <v>45223</v>
      </c>
      <c r="B29" s="1">
        <f>Demand_Table!T27</f>
        <v>27.5</v>
      </c>
      <c r="C29" s="1">
        <f>Demand_Table!I27</f>
        <v>5.2</v>
      </c>
      <c r="D29" s="57">
        <v>45223</v>
      </c>
      <c r="E29" s="71">
        <f>SUM(B$6:B29)/1000</f>
        <v>0.4489999999999999</v>
      </c>
      <c r="F29" s="71">
        <f>SUM(C$6:C29)/1000</f>
        <v>0.22409999999999997</v>
      </c>
    </row>
    <row r="30" spans="1:9" x14ac:dyDescent="0.25">
      <c r="A30" s="57">
        <v>45224</v>
      </c>
      <c r="B30" s="1">
        <f>Demand_Table!T28</f>
        <v>26.7</v>
      </c>
      <c r="C30" s="1">
        <f>Demand_Table!I28</f>
        <v>0.8</v>
      </c>
      <c r="D30" s="57">
        <v>45224</v>
      </c>
      <c r="E30" s="71">
        <f>SUM(B$6:B30)/1000</f>
        <v>0.4756999999999999</v>
      </c>
      <c r="F30" s="71">
        <f>SUM(C$6:C30)/1000</f>
        <v>0.22489999999999999</v>
      </c>
    </row>
    <row r="31" spans="1:9" x14ac:dyDescent="0.25">
      <c r="A31" s="57">
        <v>45225</v>
      </c>
      <c r="B31" s="1">
        <f>Demand_Table!T29</f>
        <v>22.9</v>
      </c>
      <c r="C31" s="1">
        <f>Demand_Table!I29</f>
        <v>0</v>
      </c>
      <c r="D31" s="57">
        <v>45225</v>
      </c>
      <c r="E31" s="71">
        <f>SUM(B$6:B31)/1000</f>
        <v>0.49859999999999988</v>
      </c>
      <c r="F31" s="71">
        <f>SUM(C$6:C31)/1000</f>
        <v>0.22489999999999999</v>
      </c>
    </row>
    <row r="32" spans="1:9" x14ac:dyDescent="0.25">
      <c r="A32" s="57">
        <v>45226</v>
      </c>
      <c r="B32" s="1">
        <f>Demand_Table!T30</f>
        <v>21.5</v>
      </c>
      <c r="C32" s="1">
        <f>Demand_Table!I30</f>
        <v>0</v>
      </c>
      <c r="D32" s="57">
        <v>45226</v>
      </c>
      <c r="E32" s="71">
        <f>SUM(B$6:B32)/1000</f>
        <v>0.5200999999999999</v>
      </c>
      <c r="F32" s="71">
        <f>SUM(C$6:C32)/1000</f>
        <v>0.22489999999999999</v>
      </c>
    </row>
    <row r="33" spans="1:6" x14ac:dyDescent="0.25">
      <c r="A33" s="57">
        <v>45227</v>
      </c>
      <c r="B33" s="1">
        <f>Demand_Table!T31</f>
        <v>20.2</v>
      </c>
      <c r="C33" s="1">
        <f>Demand_Table!I31</f>
        <v>0</v>
      </c>
      <c r="D33" s="57">
        <v>45227</v>
      </c>
      <c r="E33" s="71">
        <f>SUM(B$6:B33)/1000</f>
        <v>0.5403</v>
      </c>
      <c r="F33" s="71">
        <f>SUM(C$6:C33)/1000</f>
        <v>0.22489999999999999</v>
      </c>
    </row>
    <row r="34" spans="1:6" x14ac:dyDescent="0.25">
      <c r="A34" s="57">
        <v>45228</v>
      </c>
      <c r="B34" s="1">
        <f>Demand_Table!T32</f>
        <v>14.6</v>
      </c>
      <c r="C34" s="1">
        <f>Demand_Table!I32</f>
        <v>0</v>
      </c>
      <c r="D34" s="57">
        <v>45228</v>
      </c>
      <c r="E34" s="71">
        <f>SUM(B$6:B34)/1000</f>
        <v>0.55489999999999995</v>
      </c>
      <c r="F34" s="71">
        <f>SUM(C$6:C34)/1000</f>
        <v>0.22489999999999999</v>
      </c>
    </row>
    <row r="35" spans="1:6" x14ac:dyDescent="0.25">
      <c r="A35" s="57">
        <v>45229</v>
      </c>
      <c r="B35" s="1">
        <f>Demand_Table!T33</f>
        <v>6.1</v>
      </c>
      <c r="C35" s="1">
        <f>Demand_Table!I33</f>
        <v>1.5</v>
      </c>
      <c r="D35" s="57">
        <v>45229</v>
      </c>
      <c r="E35" s="71">
        <f>SUM(B$6:B35)/1000</f>
        <v>0.56100000000000005</v>
      </c>
      <c r="F35" s="71">
        <f>SUM(C$6:C35)/1000</f>
        <v>0.22639999999999999</v>
      </c>
    </row>
    <row r="36" spans="1:6" x14ac:dyDescent="0.25">
      <c r="A36" s="57">
        <v>45230</v>
      </c>
      <c r="B36" s="1">
        <f>Demand_Table!T34</f>
        <v>4.3</v>
      </c>
      <c r="C36" s="1">
        <f>Demand_Table!I34</f>
        <v>1.3</v>
      </c>
      <c r="D36" s="57">
        <v>45230</v>
      </c>
      <c r="E36" s="71">
        <f>SUM(B$6:B36)/1000</f>
        <v>0.56529999999999991</v>
      </c>
      <c r="F36" s="71">
        <f>SUM(C$6:C36)/1000</f>
        <v>0.22769999999999999</v>
      </c>
    </row>
    <row r="37" spans="1:6" x14ac:dyDescent="0.25">
      <c r="A37" s="57">
        <v>45231</v>
      </c>
      <c r="B37" s="1">
        <f>Demand_Table!T35</f>
        <v>13.8</v>
      </c>
      <c r="C37" s="1">
        <f>Demand_Table!I35</f>
        <v>0</v>
      </c>
      <c r="D37" s="57">
        <v>45231</v>
      </c>
      <c r="E37" s="71">
        <f>SUM(B$6:B37)/1000</f>
        <v>0.57909999999999995</v>
      </c>
      <c r="F37" s="71">
        <f>SUM(C$6:C37)/1000</f>
        <v>0.22769999999999999</v>
      </c>
    </row>
    <row r="38" spans="1:6" x14ac:dyDescent="0.25">
      <c r="A38" s="57">
        <v>45232</v>
      </c>
      <c r="B38" s="1">
        <f>Demand_Table!T36</f>
        <v>24.9</v>
      </c>
      <c r="C38" s="1">
        <f>Demand_Table!I36</f>
        <v>0</v>
      </c>
      <c r="D38" s="57">
        <v>45232</v>
      </c>
      <c r="E38" s="71">
        <f>SUM(B$6:B38)/1000</f>
        <v>0.60399999999999987</v>
      </c>
      <c r="F38" s="71">
        <f>SUM(C$6:C38)/1000</f>
        <v>0.22769999999999999</v>
      </c>
    </row>
    <row r="39" spans="1:6" x14ac:dyDescent="0.25">
      <c r="A39" s="57">
        <v>45233</v>
      </c>
      <c r="B39" s="1">
        <f>Demand_Table!T37</f>
        <v>26.5</v>
      </c>
      <c r="C39" s="1">
        <f>Demand_Table!I37</f>
        <v>0</v>
      </c>
      <c r="D39" s="57">
        <v>45233</v>
      </c>
      <c r="E39" s="71">
        <f>SUM(B$6:B39)/1000</f>
        <v>0.63049999999999984</v>
      </c>
      <c r="F39" s="71">
        <f>SUM(C$6:C39)/1000</f>
        <v>0.22769999999999999</v>
      </c>
    </row>
    <row r="40" spans="1:6" x14ac:dyDescent="0.25">
      <c r="A40" s="57">
        <v>45234</v>
      </c>
      <c r="B40" s="1">
        <f>Demand_Table!T38</f>
        <v>6.7</v>
      </c>
      <c r="C40" s="1">
        <f>Demand_Table!I38</f>
        <v>0</v>
      </c>
      <c r="D40" s="57">
        <v>45234</v>
      </c>
      <c r="E40" s="71">
        <f>SUM(B$6:B40)/1000</f>
        <v>0.63719999999999988</v>
      </c>
      <c r="F40" s="71">
        <f>SUM(C$6:C40)/1000</f>
        <v>0.22769999999999999</v>
      </c>
    </row>
    <row r="41" spans="1:6" x14ac:dyDescent="0.25">
      <c r="A41" s="57">
        <v>45235</v>
      </c>
      <c r="B41" s="1">
        <f>Demand_Table!T39</f>
        <v>6.2</v>
      </c>
      <c r="C41" s="1">
        <f>Demand_Table!I39</f>
        <v>0</v>
      </c>
      <c r="D41" s="57">
        <v>45235</v>
      </c>
      <c r="E41" s="71">
        <f>SUM(B$6:B41)/1000</f>
        <v>0.64339999999999997</v>
      </c>
      <c r="F41" s="71">
        <f>SUM(C$6:C41)/1000</f>
        <v>0.22769999999999999</v>
      </c>
    </row>
    <row r="42" spans="1:6" x14ac:dyDescent="0.25">
      <c r="A42" s="57">
        <v>45236</v>
      </c>
      <c r="B42" s="1">
        <f>Demand_Table!T40</f>
        <v>13.6</v>
      </c>
      <c r="C42" s="1">
        <f>Demand_Table!I40</f>
        <v>0</v>
      </c>
      <c r="D42" s="57">
        <v>45236</v>
      </c>
      <c r="E42" s="71">
        <f>SUM(B$6:B42)/1000</f>
        <v>0.65700000000000003</v>
      </c>
      <c r="F42" s="71">
        <f>SUM(C$6:C42)/1000</f>
        <v>0.22769999999999999</v>
      </c>
    </row>
    <row r="43" spans="1:6" x14ac:dyDescent="0.25">
      <c r="A43" s="57">
        <v>45237</v>
      </c>
      <c r="B43" s="1">
        <f>Demand_Table!T41</f>
        <v>19.899999999999999</v>
      </c>
      <c r="C43" s="1">
        <f>Demand_Table!I41</f>
        <v>0</v>
      </c>
      <c r="D43" s="57">
        <v>45237</v>
      </c>
      <c r="E43" s="71">
        <f>SUM(B$6:B43)/1000</f>
        <v>0.67689999999999995</v>
      </c>
      <c r="F43" s="71">
        <f>SUM(C$6:C43)/1000</f>
        <v>0.22769999999999999</v>
      </c>
    </row>
    <row r="44" spans="1:6" x14ac:dyDescent="0.25">
      <c r="A44" s="57">
        <v>45238</v>
      </c>
      <c r="B44" s="1">
        <f>Demand_Table!T42</f>
        <v>23.5</v>
      </c>
      <c r="C44" s="1">
        <f>Demand_Table!I42</f>
        <v>0</v>
      </c>
      <c r="D44" s="57">
        <v>45238</v>
      </c>
      <c r="E44" s="71">
        <f>SUM(B$6:B44)/1000</f>
        <v>0.70040000000000002</v>
      </c>
      <c r="F44" s="71">
        <f>SUM(C$6:C44)/1000</f>
        <v>0.22769999999999999</v>
      </c>
    </row>
    <row r="45" spans="1:6" x14ac:dyDescent="0.25">
      <c r="A45" s="57">
        <v>45239</v>
      </c>
      <c r="B45" s="1">
        <f>Demand_Table!T43</f>
        <v>22.8</v>
      </c>
      <c r="C45" s="1">
        <f>Demand_Table!I43</f>
        <v>0</v>
      </c>
      <c r="D45" s="57">
        <v>45239</v>
      </c>
      <c r="E45" s="71">
        <f>SUM(B$6:B45)/1000</f>
        <v>0.72319999999999995</v>
      </c>
      <c r="F45" s="71">
        <f>SUM(C$6:C45)/1000</f>
        <v>0.22769999999999999</v>
      </c>
    </row>
    <row r="46" spans="1:6" x14ac:dyDescent="0.25">
      <c r="A46" s="57">
        <v>45240</v>
      </c>
      <c r="B46" s="1">
        <f>Demand_Table!T44</f>
        <v>26.2</v>
      </c>
      <c r="C46" s="1">
        <f>Demand_Table!I44</f>
        <v>0</v>
      </c>
      <c r="D46" s="57">
        <v>45240</v>
      </c>
      <c r="E46" s="71">
        <f>SUM(B$6:B46)/1000</f>
        <v>0.74939999999999996</v>
      </c>
      <c r="F46" s="71">
        <f>SUM(C$6:C46)/1000</f>
        <v>0.22769999999999999</v>
      </c>
    </row>
    <row r="47" spans="1:6" x14ac:dyDescent="0.25">
      <c r="A47" s="57">
        <v>45241</v>
      </c>
      <c r="B47" s="1">
        <f>Demand_Table!T45</f>
        <v>23.2</v>
      </c>
      <c r="C47" s="1">
        <f>Demand_Table!I45</f>
        <v>0</v>
      </c>
      <c r="D47" s="57">
        <v>45241</v>
      </c>
      <c r="E47" s="71">
        <f>SUM(B$6:B47)/1000</f>
        <v>0.77260000000000006</v>
      </c>
      <c r="F47" s="71">
        <f>SUM(C$6:C47)/1000</f>
        <v>0.22769999999999999</v>
      </c>
    </row>
    <row r="48" spans="1:6" x14ac:dyDescent="0.25">
      <c r="A48" s="57">
        <v>45242</v>
      </c>
      <c r="B48" s="1">
        <f>Demand_Table!T46</f>
        <v>26.6</v>
      </c>
      <c r="C48" s="1">
        <f>Demand_Table!I46</f>
        <v>0</v>
      </c>
      <c r="D48" s="57">
        <v>45242</v>
      </c>
      <c r="E48" s="71">
        <f>SUM(B$6:B48)/1000</f>
        <v>0.79920000000000002</v>
      </c>
      <c r="F48" s="71">
        <f>SUM(C$6:C48)/1000</f>
        <v>0.22769999999999999</v>
      </c>
    </row>
    <row r="49" spans="1:6" x14ac:dyDescent="0.25">
      <c r="A49" s="57">
        <v>45243</v>
      </c>
      <c r="B49" s="1">
        <f>Demand_Table!T47</f>
        <v>31.3</v>
      </c>
      <c r="C49" s="1">
        <f>Demand_Table!I47</f>
        <v>0</v>
      </c>
      <c r="D49" s="57">
        <v>45243</v>
      </c>
      <c r="E49" s="71">
        <f>SUM(B$6:B49)/1000</f>
        <v>0.83050000000000002</v>
      </c>
      <c r="F49" s="71">
        <f>SUM(C$6:C49)/1000</f>
        <v>0.22769999999999999</v>
      </c>
    </row>
    <row r="50" spans="1:6" x14ac:dyDescent="0.25">
      <c r="A50" s="57">
        <v>45244</v>
      </c>
      <c r="B50" s="1">
        <f>Demand_Table!T48</f>
        <v>40.5</v>
      </c>
      <c r="C50" s="1">
        <f>Demand_Table!I48</f>
        <v>0</v>
      </c>
      <c r="D50" s="57">
        <v>45244</v>
      </c>
      <c r="E50" s="71">
        <f>SUM(B$6:B50)/1000</f>
        <v>0.871</v>
      </c>
      <c r="F50" s="71">
        <f>SUM(C$6:C50)/1000</f>
        <v>0.22769999999999999</v>
      </c>
    </row>
    <row r="51" spans="1:6" x14ac:dyDescent="0.25">
      <c r="A51" s="57">
        <v>45245</v>
      </c>
      <c r="B51" s="1">
        <f>Demand_Table!T49</f>
        <v>33.4</v>
      </c>
      <c r="C51" s="1">
        <f>Demand_Table!I49</f>
        <v>0</v>
      </c>
      <c r="D51" s="57">
        <v>45245</v>
      </c>
      <c r="E51" s="71">
        <f>SUM(B$6:B51)/1000</f>
        <v>0.90439999999999998</v>
      </c>
      <c r="F51" s="71">
        <f>SUM(C$6:C51)/1000</f>
        <v>0.22769999999999999</v>
      </c>
    </row>
    <row r="52" spans="1:6" x14ac:dyDescent="0.25">
      <c r="A52" s="57">
        <v>45246</v>
      </c>
      <c r="B52" s="1">
        <f>Demand_Table!T50</f>
        <v>5.5</v>
      </c>
      <c r="C52" s="1">
        <f>Demand_Table!I50</f>
        <v>0</v>
      </c>
      <c r="D52" s="57">
        <v>45246</v>
      </c>
      <c r="E52" s="71">
        <f>SUM(B$6:B52)/1000</f>
        <v>0.90989999999999993</v>
      </c>
      <c r="F52" s="71">
        <f>SUM(C$6:C52)/1000</f>
        <v>0.22769999999999999</v>
      </c>
    </row>
    <row r="53" spans="1:6" x14ac:dyDescent="0.25">
      <c r="A53" s="57">
        <v>45247</v>
      </c>
      <c r="B53" s="1">
        <f>Demand_Table!T51</f>
        <v>10.8</v>
      </c>
      <c r="C53" s="1">
        <f>Demand_Table!I51</f>
        <v>0</v>
      </c>
      <c r="D53" s="57">
        <v>45247</v>
      </c>
      <c r="E53" s="71">
        <f>SUM(B$6:B53)/1000</f>
        <v>0.92069999999999996</v>
      </c>
      <c r="F53" s="71">
        <f>SUM(C$6:C53)/1000</f>
        <v>0.22769999999999999</v>
      </c>
    </row>
    <row r="54" spans="1:6" x14ac:dyDescent="0.25">
      <c r="A54" s="57">
        <v>45248</v>
      </c>
      <c r="B54" s="1">
        <f>Demand_Table!T52</f>
        <v>2.9</v>
      </c>
      <c r="C54" s="1">
        <f>Demand_Table!I52</f>
        <v>0</v>
      </c>
      <c r="D54" s="57">
        <v>45248</v>
      </c>
      <c r="E54" s="71">
        <f>SUM(B$6:B54)/1000</f>
        <v>0.92359999999999987</v>
      </c>
      <c r="F54" s="71">
        <f>SUM(C$6:C54)/1000</f>
        <v>0.22769999999999999</v>
      </c>
    </row>
    <row r="55" spans="1:6" x14ac:dyDescent="0.25">
      <c r="A55" s="57">
        <v>45249</v>
      </c>
      <c r="B55" s="1">
        <f>Demand_Table!T53</f>
        <v>2.5</v>
      </c>
      <c r="C55" s="1">
        <f>Demand_Table!I53</f>
        <v>0</v>
      </c>
      <c r="D55" s="57">
        <v>45249</v>
      </c>
      <c r="E55" s="71">
        <f>SUM(B$6:B55)/1000</f>
        <v>0.92609999999999992</v>
      </c>
      <c r="F55" s="71">
        <f>SUM(C$6:C55)/1000</f>
        <v>0.22769999999999999</v>
      </c>
    </row>
    <row r="56" spans="1:6" x14ac:dyDescent="0.25">
      <c r="A56" s="57">
        <v>45250</v>
      </c>
      <c r="B56" s="1">
        <f>Demand_Table!T54</f>
        <v>1.6</v>
      </c>
      <c r="C56" s="1">
        <f>Demand_Table!I54</f>
        <v>0</v>
      </c>
      <c r="D56" s="57">
        <v>45250</v>
      </c>
      <c r="E56" s="71">
        <f>SUM(B$6:B56)/1000</f>
        <v>0.92769999999999997</v>
      </c>
      <c r="F56" s="71">
        <f>SUM(C$6:C56)/1000</f>
        <v>0.22769999999999999</v>
      </c>
    </row>
    <row r="57" spans="1:6" x14ac:dyDescent="0.25">
      <c r="A57" s="57">
        <v>45251</v>
      </c>
      <c r="B57" s="1">
        <f>Demand_Table!T55</f>
        <v>0</v>
      </c>
      <c r="C57" s="1">
        <f>Demand_Table!I55</f>
        <v>0</v>
      </c>
      <c r="D57" s="57">
        <v>45251</v>
      </c>
      <c r="E57" s="71">
        <f>SUM(B$6:B57)/1000</f>
        <v>0.92769999999999997</v>
      </c>
      <c r="F57" s="71">
        <f>SUM(C$6:C57)/1000</f>
        <v>0.22769999999999999</v>
      </c>
    </row>
    <row r="58" spans="1:6" x14ac:dyDescent="0.25">
      <c r="A58" s="57">
        <v>45252</v>
      </c>
      <c r="B58" s="1">
        <f>Demand_Table!T56</f>
        <v>0</v>
      </c>
      <c r="C58" s="1">
        <f>Demand_Table!I56</f>
        <v>0</v>
      </c>
      <c r="D58" s="57">
        <v>45252</v>
      </c>
      <c r="E58" s="71">
        <f>SUM(B$6:B58)/1000</f>
        <v>0.92769999999999997</v>
      </c>
      <c r="F58" s="71">
        <f>SUM(C$6:C58)/1000</f>
        <v>0.22769999999999999</v>
      </c>
    </row>
    <row r="59" spans="1:6" x14ac:dyDescent="0.25">
      <c r="A59" s="57">
        <v>45253</v>
      </c>
      <c r="B59" s="1">
        <f>Demand_Table!T57</f>
        <v>0</v>
      </c>
      <c r="C59" s="1">
        <f>Demand_Table!I57</f>
        <v>0.9</v>
      </c>
      <c r="D59" s="57">
        <v>45253</v>
      </c>
      <c r="E59" s="71">
        <f>SUM(B$6:B59)/1000</f>
        <v>0.92769999999999997</v>
      </c>
      <c r="F59" s="71">
        <f>SUM(C$6:C59)/1000</f>
        <v>0.2286</v>
      </c>
    </row>
    <row r="60" spans="1:6" x14ac:dyDescent="0.25">
      <c r="A60" s="57">
        <v>45254</v>
      </c>
      <c r="B60" s="1">
        <f>Demand_Table!T58</f>
        <v>0</v>
      </c>
      <c r="C60" s="1">
        <f>Demand_Table!I58</f>
        <v>1.6</v>
      </c>
      <c r="D60" s="57">
        <v>45254</v>
      </c>
      <c r="E60" s="71">
        <f>SUM(B$6:B60)/1000</f>
        <v>0.92769999999999997</v>
      </c>
      <c r="F60" s="71">
        <f>SUM(C$6:C60)/1000</f>
        <v>0.23019999999999999</v>
      </c>
    </row>
    <row r="61" spans="1:6" x14ac:dyDescent="0.25">
      <c r="A61" s="57">
        <v>45255</v>
      </c>
      <c r="B61" s="1">
        <f>Demand_Table!T59</f>
        <v>0</v>
      </c>
      <c r="C61" s="1">
        <f>Demand_Table!I59</f>
        <v>0.9</v>
      </c>
      <c r="D61" s="57">
        <v>45255</v>
      </c>
      <c r="E61" s="71">
        <f>SUM(B$6:B61)/1000</f>
        <v>0.92769999999999997</v>
      </c>
      <c r="F61" s="71">
        <f>SUM(C$6:C61)/1000</f>
        <v>0.2311</v>
      </c>
    </row>
    <row r="62" spans="1:6" x14ac:dyDescent="0.25">
      <c r="A62" s="57">
        <v>45256</v>
      </c>
      <c r="B62" s="1">
        <f>Demand_Table!T60</f>
        <v>0</v>
      </c>
      <c r="C62" s="1">
        <f>Demand_Table!I60</f>
        <v>0.6</v>
      </c>
      <c r="D62" s="57">
        <v>45256</v>
      </c>
      <c r="E62" s="71">
        <f>SUM(B$6:B62)/1000</f>
        <v>0.92769999999999997</v>
      </c>
      <c r="F62" s="71">
        <f>SUM(C$6:C62)/1000</f>
        <v>0.23169999999999999</v>
      </c>
    </row>
    <row r="63" spans="1:6" x14ac:dyDescent="0.25">
      <c r="A63" s="57">
        <v>45257</v>
      </c>
      <c r="B63" s="1">
        <f>Demand_Table!T61</f>
        <v>0</v>
      </c>
      <c r="C63" s="1">
        <f>Demand_Table!I61</f>
        <v>0</v>
      </c>
      <c r="D63" s="57">
        <v>45257</v>
      </c>
      <c r="E63" s="71">
        <f>SUM(B$6:B63)/1000</f>
        <v>0.92769999999999997</v>
      </c>
      <c r="F63" s="71">
        <f>SUM(C$6:C63)/1000</f>
        <v>0.23169999999999999</v>
      </c>
    </row>
    <row r="64" spans="1:6" x14ac:dyDescent="0.25">
      <c r="A64" s="57">
        <v>45258</v>
      </c>
      <c r="B64" s="1">
        <f>Demand_Table!T62</f>
        <v>0</v>
      </c>
      <c r="C64" s="1">
        <f>Demand_Table!I62</f>
        <v>0</v>
      </c>
      <c r="D64" s="57">
        <v>45258</v>
      </c>
      <c r="E64" s="71">
        <f>SUM(B$6:B64)/1000</f>
        <v>0.92769999999999997</v>
      </c>
      <c r="F64" s="71">
        <f>SUM(C$6:C64)/1000</f>
        <v>0.23169999999999999</v>
      </c>
    </row>
    <row r="65" spans="1:6" x14ac:dyDescent="0.25">
      <c r="A65" s="57">
        <v>45259</v>
      </c>
      <c r="B65" s="1">
        <f>Demand_Table!T63</f>
        <v>0</v>
      </c>
      <c r="C65" s="1">
        <f>Demand_Table!I63</f>
        <v>0</v>
      </c>
      <c r="D65" s="57">
        <v>45259</v>
      </c>
      <c r="E65" s="71">
        <f>SUM(B$6:B65)/1000</f>
        <v>0.92769999999999997</v>
      </c>
      <c r="F65" s="71">
        <f>SUM(C$6:C65)/1000</f>
        <v>0.23169999999999999</v>
      </c>
    </row>
    <row r="66" spans="1:6" x14ac:dyDescent="0.25">
      <c r="A66" s="57">
        <v>45260</v>
      </c>
      <c r="B66" s="1">
        <f>Demand_Table!T64</f>
        <v>0</v>
      </c>
      <c r="C66" s="1">
        <f>Demand_Table!I64</f>
        <v>4.0999999999999996</v>
      </c>
      <c r="D66" s="57">
        <v>45260</v>
      </c>
      <c r="E66" s="71">
        <f>SUM(B$6:B66)/1000</f>
        <v>0.92769999999999997</v>
      </c>
      <c r="F66" s="71">
        <f>SUM(C$6:C66)/1000</f>
        <v>0.23579999999999998</v>
      </c>
    </row>
    <row r="67" spans="1:6" x14ac:dyDescent="0.25">
      <c r="A67" s="57">
        <v>45261</v>
      </c>
      <c r="B67" s="1">
        <f>Demand_Table!T65</f>
        <v>0</v>
      </c>
      <c r="C67" s="1">
        <f>Demand_Table!I65</f>
        <v>3.9</v>
      </c>
      <c r="D67" s="57">
        <v>45261</v>
      </c>
      <c r="E67" s="71">
        <f>SUM(B$6:B67)/1000</f>
        <v>0.92769999999999997</v>
      </c>
      <c r="F67" s="71">
        <f>SUM(C$6:C67)/1000</f>
        <v>0.2397</v>
      </c>
    </row>
    <row r="68" spans="1:6" x14ac:dyDescent="0.25">
      <c r="A68" s="57">
        <v>45262</v>
      </c>
      <c r="B68" s="1">
        <f>Demand_Table!T66</f>
        <v>7.1</v>
      </c>
      <c r="C68" s="1">
        <f>Demand_Table!I66</f>
        <v>0</v>
      </c>
      <c r="D68" s="57">
        <v>45262</v>
      </c>
      <c r="E68" s="71">
        <f>SUM(B$6:B68)/1000</f>
        <v>0.93479999999999996</v>
      </c>
      <c r="F68" s="71">
        <f>SUM(C$6:C68)/1000</f>
        <v>0.2397</v>
      </c>
    </row>
    <row r="69" spans="1:6" x14ac:dyDescent="0.25">
      <c r="A69" s="57">
        <v>45263</v>
      </c>
      <c r="B69" s="1">
        <f>Demand_Table!T67</f>
        <v>9.6999999999999993</v>
      </c>
      <c r="C69" s="1">
        <f>Demand_Table!I67</f>
        <v>0</v>
      </c>
      <c r="D69" s="57">
        <v>45263</v>
      </c>
      <c r="E69" s="71">
        <f>SUM(B$6:B69)/1000</f>
        <v>0.94450000000000001</v>
      </c>
      <c r="F69" s="71">
        <f>SUM(C$6:C69)/1000</f>
        <v>0.2397</v>
      </c>
    </row>
    <row r="70" spans="1:6" x14ac:dyDescent="0.25">
      <c r="A70" s="57">
        <v>45264</v>
      </c>
      <c r="B70" s="1">
        <f>Demand_Table!T68</f>
        <v>14.6</v>
      </c>
      <c r="C70" s="1">
        <f>Demand_Table!I68</f>
        <v>0</v>
      </c>
      <c r="D70" s="57">
        <v>45264</v>
      </c>
      <c r="E70" s="71">
        <f>SUM(B$6:B70)/1000</f>
        <v>0.95910000000000006</v>
      </c>
      <c r="F70" s="71">
        <f>SUM(C$6:C70)/1000</f>
        <v>0.2397</v>
      </c>
    </row>
    <row r="71" spans="1:6" x14ac:dyDescent="0.25">
      <c r="A71" s="57">
        <v>45265</v>
      </c>
      <c r="B71" s="1">
        <f>Demand_Table!T69</f>
        <v>13.3</v>
      </c>
      <c r="C71" s="1">
        <f>Demand_Table!I69</f>
        <v>0</v>
      </c>
      <c r="D71" s="57">
        <v>45265</v>
      </c>
      <c r="E71" s="71">
        <f>SUM(B$6:B71)/1000</f>
        <v>0.97239999999999993</v>
      </c>
      <c r="F71" s="71">
        <f>SUM(C$6:C71)/1000</f>
        <v>0.2397</v>
      </c>
    </row>
    <row r="72" spans="1:6" x14ac:dyDescent="0.25">
      <c r="A72" s="57">
        <v>45266</v>
      </c>
      <c r="B72" s="1">
        <f>Demand_Table!T70</f>
        <v>11.9</v>
      </c>
      <c r="C72" s="1">
        <f>Demand_Table!I70</f>
        <v>0</v>
      </c>
      <c r="D72" s="57">
        <v>45266</v>
      </c>
      <c r="E72" s="71">
        <f>SUM(B$6:B72)/1000</f>
        <v>0.98429999999999995</v>
      </c>
      <c r="F72" s="71">
        <f>SUM(C$6:C72)/1000</f>
        <v>0.2397</v>
      </c>
    </row>
    <row r="73" spans="1:6" x14ac:dyDescent="0.25">
      <c r="A73" s="57">
        <v>45267</v>
      </c>
      <c r="B73" s="1">
        <f>Demand_Table!T71</f>
        <v>21.7</v>
      </c>
      <c r="C73" s="1">
        <f>Demand_Table!I71</f>
        <v>0</v>
      </c>
      <c r="D73" s="57">
        <v>45267</v>
      </c>
      <c r="E73" s="71">
        <f>SUM(B$6:B73)/1000</f>
        <v>1.006</v>
      </c>
      <c r="F73" s="71">
        <f>SUM(C$6:C73)/1000</f>
        <v>0.2397</v>
      </c>
    </row>
    <row r="74" spans="1:6" x14ac:dyDescent="0.25">
      <c r="A74" s="57">
        <v>45268</v>
      </c>
      <c r="B74" s="1">
        <f>Demand_Table!T72</f>
        <v>12.3</v>
      </c>
      <c r="C74" s="1">
        <f>Demand_Table!I72</f>
        <v>0</v>
      </c>
      <c r="D74" s="57">
        <v>45268</v>
      </c>
      <c r="E74" s="71">
        <f>SUM(B$6:B74)/1000</f>
        <v>1.0183</v>
      </c>
      <c r="F74" s="71">
        <f>SUM(C$6:C74)/1000</f>
        <v>0.2397</v>
      </c>
    </row>
    <row r="75" spans="1:6" x14ac:dyDescent="0.25">
      <c r="A75" s="57">
        <v>45269</v>
      </c>
      <c r="B75" s="1">
        <f>Demand_Table!T73</f>
        <v>1.2</v>
      </c>
      <c r="C75" s="1">
        <f>Demand_Table!I73</f>
        <v>0</v>
      </c>
      <c r="D75" s="57">
        <v>45269</v>
      </c>
      <c r="E75" s="71">
        <f>SUM(B$6:B75)/1000</f>
        <v>1.0195000000000001</v>
      </c>
      <c r="F75" s="71">
        <f>SUM(C$6:C75)/1000</f>
        <v>0.2397</v>
      </c>
    </row>
    <row r="76" spans="1:6" x14ac:dyDescent="0.25">
      <c r="A76" s="57">
        <v>45270</v>
      </c>
      <c r="B76" s="1">
        <f>Demand_Table!T74</f>
        <v>0.3</v>
      </c>
      <c r="C76" s="1">
        <f>Demand_Table!I74</f>
        <v>0</v>
      </c>
      <c r="D76" s="57">
        <v>45270</v>
      </c>
      <c r="E76" s="71">
        <f>SUM(B$6:B76)/1000</f>
        <v>1.0198</v>
      </c>
      <c r="F76" s="71">
        <f>SUM(C$6:C76)/1000</f>
        <v>0.2397</v>
      </c>
    </row>
    <row r="77" spans="1:6" x14ac:dyDescent="0.25">
      <c r="A77" s="57">
        <v>45271</v>
      </c>
      <c r="B77" s="1">
        <f>Demand_Table!T75</f>
        <v>3.1</v>
      </c>
      <c r="C77" s="1">
        <f>Demand_Table!I75</f>
        <v>0</v>
      </c>
      <c r="D77" s="57">
        <v>45271</v>
      </c>
      <c r="E77" s="71">
        <f>SUM(B$6:B77)/1000</f>
        <v>1.0228999999999999</v>
      </c>
      <c r="F77" s="71">
        <f>SUM(C$6:C77)/1000</f>
        <v>0.2397</v>
      </c>
    </row>
    <row r="78" spans="1:6" x14ac:dyDescent="0.25">
      <c r="A78" s="57">
        <v>45272</v>
      </c>
      <c r="B78" s="1">
        <f>Demand_Table!T76</f>
        <v>8.3000000000000007</v>
      </c>
      <c r="C78" s="1">
        <f>Demand_Table!I76</f>
        <v>0</v>
      </c>
      <c r="D78" s="57">
        <v>45272</v>
      </c>
      <c r="E78" s="71">
        <f>SUM(B$6:B78)/1000</f>
        <v>1.0312000000000001</v>
      </c>
      <c r="F78" s="71">
        <f>SUM(C$6:C78)/1000</f>
        <v>0.2397</v>
      </c>
    </row>
    <row r="79" spans="1:6" x14ac:dyDescent="0.25">
      <c r="A79" s="57">
        <v>45273</v>
      </c>
      <c r="B79" s="1">
        <f>Demand_Table!T77</f>
        <v>6.4</v>
      </c>
      <c r="C79" s="1">
        <f>Demand_Table!I77</f>
        <v>0</v>
      </c>
      <c r="D79" s="57">
        <v>45273</v>
      </c>
      <c r="E79" s="71">
        <f>SUM(B$6:B79)/1000</f>
        <v>1.0376000000000001</v>
      </c>
      <c r="F79" s="71">
        <f>SUM(C$6:C79)/1000</f>
        <v>0.2397</v>
      </c>
    </row>
    <row r="80" spans="1:6" x14ac:dyDescent="0.25">
      <c r="A80" s="57">
        <v>45274</v>
      </c>
      <c r="B80" s="1">
        <f>Demand_Table!T78</f>
        <v>19.8</v>
      </c>
      <c r="C80" s="1">
        <f>Demand_Table!I78</f>
        <v>3.8</v>
      </c>
      <c r="D80" s="57">
        <v>45274</v>
      </c>
      <c r="E80" s="71">
        <f>SUM(B$6:B80)/1000</f>
        <v>1.0574000000000001</v>
      </c>
      <c r="F80" s="71">
        <f>SUM(C$6:C80)/1000</f>
        <v>0.24349999999999999</v>
      </c>
    </row>
    <row r="81" spans="1:6" x14ac:dyDescent="0.25">
      <c r="A81" s="57">
        <v>45275</v>
      </c>
      <c r="B81" s="1">
        <f>Demand_Table!T79</f>
        <v>20.399999999999999</v>
      </c>
      <c r="C81" s="1">
        <f>Demand_Table!I79</f>
        <v>5</v>
      </c>
      <c r="D81" s="57">
        <v>45275</v>
      </c>
      <c r="E81" s="71">
        <f>SUM(B$6:B81)/1000</f>
        <v>1.0778000000000001</v>
      </c>
      <c r="F81" s="71">
        <f>SUM(C$6:C81)/1000</f>
        <v>0.2485</v>
      </c>
    </row>
    <row r="82" spans="1:6" x14ac:dyDescent="0.25">
      <c r="A82" s="57">
        <v>45276</v>
      </c>
      <c r="B82" s="1">
        <f>Demand_Table!T80</f>
        <v>30.8</v>
      </c>
      <c r="C82" s="1">
        <f>Demand_Table!I80</f>
        <v>3.5</v>
      </c>
      <c r="D82" s="57">
        <v>45276</v>
      </c>
      <c r="E82" s="71">
        <f>SUM(B$6:B82)/1000</f>
        <v>1.1086</v>
      </c>
      <c r="F82" s="71">
        <f>SUM(C$6:C82)/1000</f>
        <v>0.252</v>
      </c>
    </row>
    <row r="83" spans="1:6" x14ac:dyDescent="0.25">
      <c r="A83" s="57">
        <v>45277</v>
      </c>
      <c r="B83" s="1">
        <f>Demand_Table!T81</f>
        <v>30.6</v>
      </c>
      <c r="C83" s="1">
        <f>Demand_Table!I81</f>
        <v>2.6</v>
      </c>
      <c r="D83" s="57">
        <v>45277</v>
      </c>
      <c r="E83" s="71">
        <f>SUM(B$6:B83)/1000</f>
        <v>1.1392</v>
      </c>
      <c r="F83" s="71">
        <f>SUM(C$6:C83)/1000</f>
        <v>0.25459999999999999</v>
      </c>
    </row>
    <row r="84" spans="1:6" x14ac:dyDescent="0.25">
      <c r="A84" s="57">
        <v>45278</v>
      </c>
      <c r="B84" s="1">
        <f>Demand_Table!T82</f>
        <v>32.9</v>
      </c>
      <c r="C84" s="1">
        <f>Demand_Table!I82</f>
        <v>6.3</v>
      </c>
      <c r="D84" s="57">
        <v>45278</v>
      </c>
      <c r="E84" s="71">
        <f>SUM(B$6:B84)/1000</f>
        <v>1.1721000000000001</v>
      </c>
      <c r="F84" s="71">
        <f>SUM(C$6:C84)/1000</f>
        <v>0.26089999999999997</v>
      </c>
    </row>
    <row r="85" spans="1:6" x14ac:dyDescent="0.25">
      <c r="A85" s="57">
        <v>45279</v>
      </c>
      <c r="B85" s="1">
        <f>Demand_Table!T83</f>
        <v>35.6</v>
      </c>
      <c r="C85" s="1">
        <f>Demand_Table!I83</f>
        <v>4.5</v>
      </c>
      <c r="D85" s="57">
        <v>45279</v>
      </c>
      <c r="E85" s="71">
        <f>SUM(B$6:B85)/1000</f>
        <v>1.2077</v>
      </c>
      <c r="F85" s="71">
        <f>SUM(C$6:C85)/1000</f>
        <v>0.26539999999999997</v>
      </c>
    </row>
    <row r="86" spans="1:6" x14ac:dyDescent="0.25">
      <c r="A86" s="57">
        <v>45280</v>
      </c>
      <c r="B86" s="1">
        <f>Demand_Table!T84</f>
        <v>34.799999999999997</v>
      </c>
      <c r="C86" s="1">
        <f>Demand_Table!I84</f>
        <v>3.8</v>
      </c>
      <c r="D86" s="57">
        <v>45280</v>
      </c>
      <c r="E86" s="71">
        <f>SUM(B$6:B86)/1000</f>
        <v>1.2424999999999999</v>
      </c>
      <c r="F86" s="71">
        <f>SUM(C$6:C86)/1000</f>
        <v>0.26919999999999999</v>
      </c>
    </row>
    <row r="87" spans="1:6" x14ac:dyDescent="0.25">
      <c r="A87" s="57">
        <v>45281</v>
      </c>
      <c r="B87" s="1">
        <f>Demand_Table!T85</f>
        <v>42.8</v>
      </c>
      <c r="C87" s="1">
        <f>Demand_Table!I85</f>
        <v>0.7</v>
      </c>
      <c r="D87" s="57">
        <v>45281</v>
      </c>
      <c r="E87" s="71">
        <f>SUM(B$6:B87)/1000</f>
        <v>1.2852999999999999</v>
      </c>
      <c r="F87" s="71">
        <f>SUM(C$6:C87)/1000</f>
        <v>0.26989999999999997</v>
      </c>
    </row>
    <row r="88" spans="1:6" x14ac:dyDescent="0.25">
      <c r="A88" s="57">
        <v>45282</v>
      </c>
      <c r="B88" s="1">
        <f>Demand_Table!T86</f>
        <v>49.8</v>
      </c>
      <c r="C88" s="1">
        <f>Demand_Table!I86</f>
        <v>0.5</v>
      </c>
      <c r="D88" s="57">
        <v>45282</v>
      </c>
      <c r="E88" s="71">
        <f>SUM(B$6:B88)/1000</f>
        <v>1.3351</v>
      </c>
      <c r="F88" s="71">
        <f>SUM(C$6:C88)/1000</f>
        <v>0.27039999999999997</v>
      </c>
    </row>
    <row r="89" spans="1:6" x14ac:dyDescent="0.25">
      <c r="A89" s="57">
        <v>45283</v>
      </c>
      <c r="B89" s="1">
        <f>Demand_Table!T87</f>
        <v>34.1</v>
      </c>
      <c r="C89" s="1">
        <f>Demand_Table!I87</f>
        <v>0</v>
      </c>
      <c r="D89" s="57">
        <v>45283</v>
      </c>
      <c r="E89" s="71">
        <f>SUM(B$6:B89)/1000</f>
        <v>1.3691999999999998</v>
      </c>
      <c r="F89" s="71">
        <f>SUM(C$6:C89)/1000</f>
        <v>0.27039999999999997</v>
      </c>
    </row>
    <row r="90" spans="1:6" x14ac:dyDescent="0.25">
      <c r="A90" s="57">
        <v>45284</v>
      </c>
      <c r="B90" s="1">
        <f>Demand_Table!T88</f>
        <v>31.4</v>
      </c>
      <c r="C90" s="1">
        <f>Demand_Table!I88</f>
        <v>0</v>
      </c>
      <c r="D90" s="57">
        <v>45284</v>
      </c>
      <c r="E90" s="71">
        <f>SUM(B$6:B90)/1000</f>
        <v>1.4005999999999998</v>
      </c>
      <c r="F90" s="71">
        <f>SUM(C$6:C90)/1000</f>
        <v>0.27039999999999997</v>
      </c>
    </row>
    <row r="91" spans="1:6" x14ac:dyDescent="0.25">
      <c r="A91" s="57">
        <v>45285</v>
      </c>
      <c r="B91" s="1">
        <f>Demand_Table!T89</f>
        <v>30.8</v>
      </c>
      <c r="C91" s="1">
        <f>Demand_Table!I89</f>
        <v>0</v>
      </c>
      <c r="D91" s="57">
        <v>45285</v>
      </c>
      <c r="E91" s="71">
        <f>SUM(B$6:B91)/1000</f>
        <v>1.4313999999999998</v>
      </c>
      <c r="F91" s="71">
        <f>SUM(C$6:C91)/1000</f>
        <v>0.27039999999999997</v>
      </c>
    </row>
    <row r="92" spans="1:6" x14ac:dyDescent="0.25">
      <c r="A92" s="57">
        <v>45286</v>
      </c>
      <c r="B92" s="1">
        <f>Demand_Table!T90</f>
        <v>28.7</v>
      </c>
      <c r="C92" s="1">
        <f>Demand_Table!I90</f>
        <v>0</v>
      </c>
      <c r="D92" s="57">
        <v>45286</v>
      </c>
      <c r="E92" s="71">
        <f>SUM(B$6:B92)/1000</f>
        <v>1.4601</v>
      </c>
      <c r="F92" s="71">
        <f>SUM(C$6:C92)/1000</f>
        <v>0.27039999999999997</v>
      </c>
    </row>
    <row r="93" spans="1:6" x14ac:dyDescent="0.25">
      <c r="A93" s="57">
        <v>45287</v>
      </c>
      <c r="B93" s="1">
        <f>Demand_Table!T91</f>
        <v>31.6</v>
      </c>
      <c r="C93" s="1">
        <f>Demand_Table!I91</f>
        <v>0</v>
      </c>
      <c r="D93" s="57">
        <v>45287</v>
      </c>
      <c r="E93" s="71">
        <f>SUM(B$6:B93)/1000</f>
        <v>1.4916999999999998</v>
      </c>
      <c r="F93" s="71">
        <f>SUM(C$6:C93)/1000</f>
        <v>0.27039999999999997</v>
      </c>
    </row>
    <row r="94" spans="1:6" x14ac:dyDescent="0.25">
      <c r="A94" s="57">
        <v>45288</v>
      </c>
      <c r="B94" s="1">
        <f>Demand_Table!T92</f>
        <v>30</v>
      </c>
      <c r="C94" s="1">
        <f>Demand_Table!I92</f>
        <v>0</v>
      </c>
      <c r="D94" s="57">
        <v>45288</v>
      </c>
      <c r="E94" s="71">
        <f>SUM(B$6:B94)/1000</f>
        <v>1.5216999999999998</v>
      </c>
      <c r="F94" s="71">
        <f>SUM(C$6:C94)/1000</f>
        <v>0.27039999999999997</v>
      </c>
    </row>
    <row r="95" spans="1:6" x14ac:dyDescent="0.25">
      <c r="A95" s="57">
        <v>45289</v>
      </c>
      <c r="B95" s="1">
        <f>Demand_Table!T93</f>
        <v>17.3</v>
      </c>
      <c r="C95" s="1">
        <f>Demand_Table!I93</f>
        <v>0</v>
      </c>
      <c r="D95" s="57">
        <v>45289</v>
      </c>
      <c r="E95" s="71">
        <f>SUM(B$6:B95)/1000</f>
        <v>1.5389999999999997</v>
      </c>
      <c r="F95" s="71">
        <f>SUM(C$6:C95)/1000</f>
        <v>0.27039999999999997</v>
      </c>
    </row>
    <row r="96" spans="1:6" x14ac:dyDescent="0.25">
      <c r="A96" s="57">
        <v>45290</v>
      </c>
      <c r="B96" s="1">
        <f>Demand_Table!T94</f>
        <v>6.8</v>
      </c>
      <c r="C96" s="1">
        <f>Demand_Table!I94</f>
        <v>0</v>
      </c>
      <c r="D96" s="57">
        <v>45290</v>
      </c>
      <c r="E96" s="71">
        <f>SUM(B$6:B96)/1000</f>
        <v>1.5457999999999996</v>
      </c>
      <c r="F96" s="71">
        <f>SUM(C$6:C96)/1000</f>
        <v>0.27039999999999997</v>
      </c>
    </row>
    <row r="97" spans="1:6" x14ac:dyDescent="0.25">
      <c r="A97" s="57">
        <v>45291</v>
      </c>
      <c r="B97" s="1">
        <f>Demand_Table!T95</f>
        <v>5.9</v>
      </c>
      <c r="C97" s="1">
        <f>Demand_Table!I95</f>
        <v>0</v>
      </c>
      <c r="D97" s="57">
        <v>45291</v>
      </c>
      <c r="E97" s="71">
        <f>SUM(B$6:B97)/1000</f>
        <v>1.5516999999999999</v>
      </c>
      <c r="F97" s="71">
        <f>SUM(C$6:C97)/1000</f>
        <v>0.27039999999999997</v>
      </c>
    </row>
    <row r="98" spans="1:6" x14ac:dyDescent="0.25">
      <c r="A98" s="57">
        <v>45292</v>
      </c>
      <c r="B98" s="1">
        <f>Demand_Table!T96</f>
        <v>8</v>
      </c>
      <c r="C98" s="1">
        <f>Demand_Table!I96</f>
        <v>0</v>
      </c>
      <c r="D98" s="57">
        <v>45292</v>
      </c>
      <c r="E98" s="71">
        <f>SUM(B$6:B98)/1000</f>
        <v>1.5596999999999999</v>
      </c>
      <c r="F98" s="71">
        <f>SUM(C$6:C98)/1000</f>
        <v>0.27039999999999997</v>
      </c>
    </row>
    <row r="99" spans="1:6" x14ac:dyDescent="0.25">
      <c r="A99" s="57">
        <v>45293</v>
      </c>
      <c r="B99" s="1">
        <f>Demand_Table!T97</f>
        <v>9.1999999999999993</v>
      </c>
      <c r="C99" s="1">
        <f>Demand_Table!I97</f>
        <v>0</v>
      </c>
      <c r="D99" s="57">
        <v>45293</v>
      </c>
      <c r="E99" s="71">
        <f>SUM(B$6:B99)/1000</f>
        <v>1.5689</v>
      </c>
      <c r="F99" s="71">
        <f>SUM(C$6:C99)/1000</f>
        <v>0.27039999999999997</v>
      </c>
    </row>
    <row r="100" spans="1:6" x14ac:dyDescent="0.25">
      <c r="A100" s="57">
        <v>45294</v>
      </c>
      <c r="B100" s="1">
        <f>Demand_Table!T98</f>
        <v>5.9</v>
      </c>
      <c r="C100" s="1">
        <f>Demand_Table!I98</f>
        <v>0</v>
      </c>
      <c r="D100" s="57">
        <v>45294</v>
      </c>
      <c r="E100" s="71">
        <f>SUM(B$6:B100)/1000</f>
        <v>1.5748</v>
      </c>
      <c r="F100" s="71">
        <f>SUM(C$6:C100)/1000</f>
        <v>0.27039999999999997</v>
      </c>
    </row>
    <row r="101" spans="1:6" x14ac:dyDescent="0.25">
      <c r="A101" s="57">
        <v>45295</v>
      </c>
      <c r="B101" s="1">
        <f>Demand_Table!T99</f>
        <v>1.5</v>
      </c>
      <c r="C101" s="1">
        <f>Demand_Table!I99</f>
        <v>0</v>
      </c>
      <c r="D101" s="57">
        <v>45295</v>
      </c>
      <c r="E101" s="71">
        <f>SUM(B$6:B101)/1000</f>
        <v>1.5763</v>
      </c>
      <c r="F101" s="71">
        <f>SUM(C$6:C101)/1000</f>
        <v>0.27039999999999997</v>
      </c>
    </row>
    <row r="102" spans="1:6" x14ac:dyDescent="0.25">
      <c r="A102" s="57">
        <v>45296</v>
      </c>
      <c r="B102" s="1">
        <f>Demand_Table!T100</f>
        <v>0</v>
      </c>
      <c r="C102" s="1">
        <f>Demand_Table!I100</f>
        <v>0</v>
      </c>
      <c r="D102" s="57">
        <v>45296</v>
      </c>
      <c r="E102" s="71">
        <f>SUM(B$6:B102)/1000</f>
        <v>1.5763</v>
      </c>
      <c r="F102" s="71">
        <f>SUM(C$6:C102)/1000</f>
        <v>0.27039999999999997</v>
      </c>
    </row>
    <row r="103" spans="1:6" x14ac:dyDescent="0.25">
      <c r="A103" s="57">
        <v>45297</v>
      </c>
      <c r="B103" s="1">
        <f>Demand_Table!T101</f>
        <v>0</v>
      </c>
      <c r="C103" s="1">
        <f>Demand_Table!I101</f>
        <v>0</v>
      </c>
      <c r="D103" s="57">
        <v>45297</v>
      </c>
      <c r="E103" s="71">
        <f>SUM(B$6:B103)/1000</f>
        <v>1.5763</v>
      </c>
      <c r="F103" s="71">
        <f>SUM(C$6:C103)/1000</f>
        <v>0.27039999999999997</v>
      </c>
    </row>
    <row r="104" spans="1:6" x14ac:dyDescent="0.25">
      <c r="A104" s="57">
        <v>45298</v>
      </c>
      <c r="B104" s="1">
        <f>Demand_Table!T102</f>
        <v>0</v>
      </c>
      <c r="C104" s="1">
        <f>Demand_Table!I102</f>
        <v>0</v>
      </c>
      <c r="D104" s="57">
        <v>45298</v>
      </c>
      <c r="E104" s="71">
        <f>SUM(B$6:B104)/1000</f>
        <v>1.5763</v>
      </c>
      <c r="F104" s="71">
        <f>SUM(C$6:C104)/1000</f>
        <v>0.27039999999999997</v>
      </c>
    </row>
    <row r="105" spans="1:6" x14ac:dyDescent="0.25">
      <c r="A105" s="57">
        <v>45299</v>
      </c>
      <c r="B105" s="1">
        <f>Demand_Table!T103</f>
        <v>0</v>
      </c>
      <c r="C105" s="1">
        <f>Demand_Table!I103</f>
        <v>0</v>
      </c>
      <c r="D105" s="57">
        <v>45299</v>
      </c>
      <c r="E105" s="71">
        <f>SUM(B$6:B105)/1000</f>
        <v>1.5763</v>
      </c>
      <c r="F105" s="71">
        <f>SUM(C$6:C105)/1000</f>
        <v>0.27039999999999997</v>
      </c>
    </row>
    <row r="106" spans="1:6" x14ac:dyDescent="0.25">
      <c r="A106" s="57">
        <v>45300</v>
      </c>
      <c r="B106" s="1">
        <f>Demand_Table!T104</f>
        <v>0</v>
      </c>
      <c r="C106" s="1">
        <f>Demand_Table!I104</f>
        <v>0</v>
      </c>
      <c r="D106" s="57">
        <v>45300</v>
      </c>
      <c r="E106" s="71">
        <f>SUM(B$6:B106)/1000</f>
        <v>1.5763</v>
      </c>
      <c r="F106" s="71">
        <f>SUM(C$6:C106)/1000</f>
        <v>0.27039999999999997</v>
      </c>
    </row>
    <row r="107" spans="1:6" x14ac:dyDescent="0.25">
      <c r="A107" s="57">
        <v>45301</v>
      </c>
      <c r="B107" s="1">
        <f>Demand_Table!T105</f>
        <v>0</v>
      </c>
      <c r="C107" s="1">
        <f>Demand_Table!I105</f>
        <v>0</v>
      </c>
      <c r="D107" s="57">
        <v>45301</v>
      </c>
      <c r="E107" s="71">
        <f>SUM(B$6:B107)/1000</f>
        <v>1.5763</v>
      </c>
      <c r="F107" s="71">
        <f>SUM(C$6:C107)/1000</f>
        <v>0.27039999999999997</v>
      </c>
    </row>
    <row r="108" spans="1:6" x14ac:dyDescent="0.25">
      <c r="A108" s="57">
        <v>45302</v>
      </c>
      <c r="B108" s="1">
        <f>Demand_Table!T106</f>
        <v>0</v>
      </c>
      <c r="C108" s="1">
        <f>Demand_Table!I106</f>
        <v>0</v>
      </c>
      <c r="D108" s="57">
        <v>45302</v>
      </c>
      <c r="E108" s="71">
        <f>SUM(B$6:B108)/1000</f>
        <v>1.5763</v>
      </c>
      <c r="F108" s="71">
        <f>SUM(C$6:C108)/1000</f>
        <v>0.27039999999999997</v>
      </c>
    </row>
    <row r="109" spans="1:6" x14ac:dyDescent="0.25">
      <c r="A109" s="57">
        <v>45303</v>
      </c>
      <c r="B109" s="1">
        <f>Demand_Table!T107</f>
        <v>0</v>
      </c>
      <c r="C109" s="1">
        <f>Demand_Table!I107</f>
        <v>0</v>
      </c>
      <c r="D109" s="57">
        <v>45303</v>
      </c>
      <c r="E109" s="71">
        <f>SUM(B$6:B109)/1000</f>
        <v>1.5763</v>
      </c>
      <c r="F109" s="71">
        <f>SUM(C$6:C109)/1000</f>
        <v>0.27039999999999997</v>
      </c>
    </row>
    <row r="110" spans="1:6" x14ac:dyDescent="0.25">
      <c r="A110" s="57">
        <v>45304</v>
      </c>
      <c r="B110" s="1">
        <f>Demand_Table!T108</f>
        <v>2</v>
      </c>
      <c r="C110" s="1">
        <f>Demand_Table!I108</f>
        <v>0</v>
      </c>
      <c r="D110" s="57">
        <v>45304</v>
      </c>
      <c r="E110" s="71">
        <f>SUM(B$6:B110)/1000</f>
        <v>1.5783</v>
      </c>
      <c r="F110" s="71">
        <f>SUM(C$6:C110)/1000</f>
        <v>0.27039999999999997</v>
      </c>
    </row>
    <row r="111" spans="1:6" x14ac:dyDescent="0.25">
      <c r="A111" s="57">
        <v>45305</v>
      </c>
      <c r="B111" s="1">
        <f>Demand_Table!T109</f>
        <v>6.5</v>
      </c>
      <c r="C111" s="1">
        <f>Demand_Table!I109</f>
        <v>0</v>
      </c>
      <c r="D111" s="57">
        <v>45305</v>
      </c>
      <c r="E111" s="71">
        <f>SUM(B$6:B111)/1000</f>
        <v>1.5848</v>
      </c>
      <c r="F111" s="71">
        <f>SUM(C$6:C111)/1000</f>
        <v>0.27039999999999997</v>
      </c>
    </row>
    <row r="112" spans="1:6" x14ac:dyDescent="0.25">
      <c r="A112" s="57">
        <v>45306</v>
      </c>
      <c r="B112" s="1">
        <f>Demand_Table!T110</f>
        <v>0</v>
      </c>
      <c r="C112" s="1">
        <f>Demand_Table!I110</f>
        <v>0</v>
      </c>
      <c r="D112" s="57">
        <v>45306</v>
      </c>
      <c r="E112" s="71">
        <f>SUM(B$6:B112)/1000</f>
        <v>1.5848</v>
      </c>
      <c r="F112" s="71">
        <f>SUM(C$6:C112)/1000</f>
        <v>0.27039999999999997</v>
      </c>
    </row>
    <row r="113" spans="1:6" x14ac:dyDescent="0.25">
      <c r="A113" s="57">
        <v>45307</v>
      </c>
      <c r="B113" s="1">
        <f>Demand_Table!T111</f>
        <v>0</v>
      </c>
      <c r="C113" s="1">
        <f>Demand_Table!I111</f>
        <v>0</v>
      </c>
      <c r="D113" s="57">
        <v>45307</v>
      </c>
      <c r="E113" s="71">
        <f>SUM(B$6:B113)/1000</f>
        <v>1.5848</v>
      </c>
      <c r="F113" s="71">
        <f>SUM(C$6:C113)/1000</f>
        <v>0.27039999999999997</v>
      </c>
    </row>
    <row r="114" spans="1:6" x14ac:dyDescent="0.25">
      <c r="A114" s="57">
        <v>45308</v>
      </c>
      <c r="B114" s="1">
        <f>Demand_Table!T112</f>
        <v>0</v>
      </c>
      <c r="C114" s="1">
        <f>Demand_Table!I112</f>
        <v>0</v>
      </c>
      <c r="D114" s="57">
        <v>45308</v>
      </c>
      <c r="E114" s="71">
        <f>SUM(B$6:B114)/1000</f>
        <v>1.5848</v>
      </c>
      <c r="F114" s="71">
        <f>SUM(C$6:C114)/1000</f>
        <v>0.27039999999999997</v>
      </c>
    </row>
    <row r="115" spans="1:6" x14ac:dyDescent="0.25">
      <c r="A115" s="57">
        <v>45309</v>
      </c>
      <c r="B115" s="1">
        <f>Demand_Table!T113</f>
        <v>0</v>
      </c>
      <c r="C115" s="1">
        <f>Demand_Table!I113</f>
        <v>0</v>
      </c>
      <c r="D115" s="57">
        <v>45309</v>
      </c>
      <c r="E115" s="71">
        <f>SUM(B$6:B115)/1000</f>
        <v>1.5848</v>
      </c>
      <c r="F115" s="71">
        <f>SUM(C$6:C115)/1000</f>
        <v>0.27039999999999997</v>
      </c>
    </row>
    <row r="116" spans="1:6" x14ac:dyDescent="0.25">
      <c r="A116" s="57">
        <v>45310</v>
      </c>
      <c r="B116" s="1">
        <f>Demand_Table!T114</f>
        <v>2.6</v>
      </c>
      <c r="C116" s="1">
        <f>Demand_Table!I114</f>
        <v>0</v>
      </c>
      <c r="D116" s="57">
        <v>45310</v>
      </c>
      <c r="E116" s="71">
        <f>SUM(B$6:B116)/1000</f>
        <v>1.5873999999999999</v>
      </c>
      <c r="F116" s="71">
        <f>SUM(C$6:C116)/1000</f>
        <v>0.27039999999999997</v>
      </c>
    </row>
    <row r="117" spans="1:6" x14ac:dyDescent="0.25">
      <c r="A117" s="57">
        <v>45311</v>
      </c>
      <c r="B117" s="1">
        <f>Demand_Table!T115</f>
        <v>5.9</v>
      </c>
      <c r="C117" s="1">
        <f>Demand_Table!I115</f>
        <v>0</v>
      </c>
      <c r="D117" s="57">
        <v>45311</v>
      </c>
      <c r="E117" s="71">
        <f>SUM(B$6:B117)/1000</f>
        <v>1.5932999999999999</v>
      </c>
      <c r="F117" s="71">
        <f>SUM(C$6:C117)/1000</f>
        <v>0.27039999999999997</v>
      </c>
    </row>
    <row r="118" spans="1:6" x14ac:dyDescent="0.25">
      <c r="A118" s="57">
        <v>45312</v>
      </c>
      <c r="B118" s="1">
        <f>Demand_Table!T116</f>
        <v>8.6999999999999993</v>
      </c>
      <c r="C118" s="1">
        <f>Demand_Table!I116</f>
        <v>0</v>
      </c>
      <c r="D118" s="57">
        <v>45312</v>
      </c>
      <c r="E118" s="71">
        <f>SUM(B$6:B118)/1000</f>
        <v>1.6020000000000001</v>
      </c>
      <c r="F118" s="71">
        <f>SUM(C$6:C118)/1000</f>
        <v>0.27039999999999997</v>
      </c>
    </row>
    <row r="119" spans="1:6" x14ac:dyDescent="0.25">
      <c r="A119" s="57">
        <v>45313</v>
      </c>
      <c r="B119" s="1">
        <f>Demand_Table!T117</f>
        <v>3.5</v>
      </c>
      <c r="C119" s="1">
        <f>Demand_Table!I117</f>
        <v>0</v>
      </c>
      <c r="D119" s="57">
        <v>45313</v>
      </c>
      <c r="E119" s="71">
        <f>SUM(B$6:B119)/1000</f>
        <v>1.6054999999999999</v>
      </c>
      <c r="F119" s="71">
        <f>SUM(C$6:C119)/1000</f>
        <v>0.27039999999999997</v>
      </c>
    </row>
    <row r="120" spans="1:6" x14ac:dyDescent="0.25">
      <c r="A120" s="57">
        <v>45314</v>
      </c>
      <c r="B120" s="1">
        <f>Demand_Table!T118</f>
        <v>4.9000000000000004</v>
      </c>
      <c r="C120" s="1">
        <f>Demand_Table!I118</f>
        <v>0</v>
      </c>
      <c r="D120" s="57">
        <v>45314</v>
      </c>
      <c r="E120" s="71">
        <f>SUM(B$6:B120)/1000</f>
        <v>1.6104000000000001</v>
      </c>
      <c r="F120" s="71">
        <f>SUM(C$6:C120)/1000</f>
        <v>0.27039999999999997</v>
      </c>
    </row>
    <row r="121" spans="1:6" x14ac:dyDescent="0.25">
      <c r="A121" s="57">
        <v>45315</v>
      </c>
      <c r="B121" s="1">
        <f>Demand_Table!T119</f>
        <v>3.9</v>
      </c>
      <c r="C121" s="1">
        <f>Demand_Table!I119</f>
        <v>0</v>
      </c>
      <c r="D121" s="57">
        <v>45315</v>
      </c>
      <c r="E121" s="71">
        <f>SUM(B$6:B121)/1000</f>
        <v>1.6143000000000003</v>
      </c>
      <c r="F121" s="71">
        <f>SUM(C$6:C121)/1000</f>
        <v>0.27039999999999997</v>
      </c>
    </row>
    <row r="122" spans="1:6" x14ac:dyDescent="0.25">
      <c r="A122" s="57">
        <v>45316</v>
      </c>
      <c r="B122" s="1">
        <f>Demand_Table!T120</f>
        <v>3.7</v>
      </c>
      <c r="C122" s="1">
        <f>Demand_Table!I120</f>
        <v>0</v>
      </c>
      <c r="D122" s="57">
        <v>45316</v>
      </c>
      <c r="E122" s="71">
        <f>SUM(B$6:B122)/1000</f>
        <v>1.6180000000000003</v>
      </c>
      <c r="F122" s="71">
        <f>SUM(C$6:C122)/1000</f>
        <v>0.27039999999999997</v>
      </c>
    </row>
    <row r="123" spans="1:6" x14ac:dyDescent="0.25">
      <c r="A123" s="57">
        <v>45317</v>
      </c>
      <c r="B123" s="1">
        <f>Demand_Table!T121</f>
        <v>1.2</v>
      </c>
      <c r="C123" s="1">
        <f>Demand_Table!I121</f>
        <v>0</v>
      </c>
      <c r="D123" s="57">
        <v>45317</v>
      </c>
      <c r="E123" s="71">
        <f>SUM(B$6:B123)/1000</f>
        <v>1.6192000000000002</v>
      </c>
      <c r="F123" s="71">
        <f>SUM(C$6:C123)/1000</f>
        <v>0.27039999999999997</v>
      </c>
    </row>
    <row r="124" spans="1:6" x14ac:dyDescent="0.25">
      <c r="A124" s="57">
        <v>45318</v>
      </c>
      <c r="B124" s="1">
        <f>Demand_Table!T122</f>
        <v>0</v>
      </c>
      <c r="C124" s="1">
        <f>Demand_Table!I122</f>
        <v>0</v>
      </c>
      <c r="D124" s="57">
        <v>45318</v>
      </c>
      <c r="E124" s="71">
        <f>SUM(B$6:B124)/1000</f>
        <v>1.6192000000000002</v>
      </c>
      <c r="F124" s="71">
        <f>SUM(C$6:C124)/1000</f>
        <v>0.27039999999999997</v>
      </c>
    </row>
    <row r="125" spans="1:6" x14ac:dyDescent="0.25">
      <c r="A125" s="57">
        <v>45319</v>
      </c>
      <c r="B125" s="1">
        <f>Demand_Table!T123</f>
        <v>0</v>
      </c>
      <c r="C125" s="1">
        <f>Demand_Table!I123</f>
        <v>0</v>
      </c>
      <c r="D125" s="57">
        <v>45319</v>
      </c>
      <c r="E125" s="71">
        <f>SUM(B$6:B125)/1000</f>
        <v>1.6192000000000002</v>
      </c>
      <c r="F125" s="71">
        <f>SUM(C$6:C125)/1000</f>
        <v>0.27039999999999997</v>
      </c>
    </row>
    <row r="126" spans="1:6" x14ac:dyDescent="0.25">
      <c r="A126" s="57">
        <v>45320</v>
      </c>
      <c r="B126" s="1">
        <f>Demand_Table!T124</f>
        <v>0.8</v>
      </c>
      <c r="C126" s="1">
        <f>Demand_Table!I124</f>
        <v>0</v>
      </c>
      <c r="D126" s="57">
        <v>45320</v>
      </c>
      <c r="E126" s="71">
        <f>SUM(B$6:B126)/1000</f>
        <v>1.6200000000000003</v>
      </c>
      <c r="F126" s="71">
        <f>SUM(C$6:C126)/1000</f>
        <v>0.27039999999999997</v>
      </c>
    </row>
    <row r="127" spans="1:6" x14ac:dyDescent="0.25">
      <c r="A127" s="57">
        <v>45321</v>
      </c>
      <c r="B127" s="1">
        <f>Demand_Table!T125</f>
        <v>0</v>
      </c>
      <c r="C127" s="1">
        <f>Demand_Table!I125</f>
        <v>0</v>
      </c>
      <c r="D127" s="57">
        <v>45321</v>
      </c>
      <c r="E127" s="71">
        <f>SUM(B$6:B127)/1000</f>
        <v>1.6200000000000003</v>
      </c>
      <c r="F127" s="71">
        <f>SUM(C$6:C127)/1000</f>
        <v>0.27039999999999997</v>
      </c>
    </row>
    <row r="128" spans="1:6" x14ac:dyDescent="0.25">
      <c r="A128" s="57">
        <v>45322</v>
      </c>
      <c r="B128" s="1">
        <f>Demand_Table!T126</f>
        <v>0</v>
      </c>
      <c r="C128" s="1">
        <f>Demand_Table!I126</f>
        <v>0</v>
      </c>
      <c r="D128" s="57">
        <v>45322</v>
      </c>
      <c r="E128" s="71">
        <f>SUM(B$6:B128)/1000</f>
        <v>1.6200000000000003</v>
      </c>
      <c r="F128" s="71">
        <f>SUM(C$6:C128)/1000</f>
        <v>0.27039999999999997</v>
      </c>
    </row>
    <row r="129" spans="1:6" x14ac:dyDescent="0.25">
      <c r="A129" s="57">
        <v>45323</v>
      </c>
      <c r="B129" s="1">
        <f>Demand_Table!T127</f>
        <v>0</v>
      </c>
      <c r="C129" s="1">
        <f>Demand_Table!I127</f>
        <v>0</v>
      </c>
      <c r="D129" s="57">
        <v>45323</v>
      </c>
      <c r="E129" s="71">
        <f>SUM(B$6:B129)/1000</f>
        <v>1.6200000000000003</v>
      </c>
      <c r="F129" s="71">
        <f>SUM(C$6:C129)/1000</f>
        <v>0.27039999999999997</v>
      </c>
    </row>
    <row r="130" spans="1:6" x14ac:dyDescent="0.25">
      <c r="A130" s="57">
        <v>45324</v>
      </c>
      <c r="B130" s="1">
        <f>Demand_Table!T128</f>
        <v>6.2</v>
      </c>
      <c r="C130" s="1">
        <f>Demand_Table!I128</f>
        <v>0</v>
      </c>
      <c r="D130" s="57">
        <v>45324</v>
      </c>
      <c r="E130" s="71">
        <f>SUM(B$6:B130)/1000</f>
        <v>1.6262000000000003</v>
      </c>
      <c r="F130" s="71">
        <f>SUM(C$6:C130)/1000</f>
        <v>0.27039999999999997</v>
      </c>
    </row>
    <row r="131" spans="1:6" x14ac:dyDescent="0.25">
      <c r="A131" s="57">
        <v>45325</v>
      </c>
      <c r="B131" s="1">
        <f>Demand_Table!T129</f>
        <v>1.7</v>
      </c>
      <c r="C131" s="1">
        <f>Demand_Table!I129</f>
        <v>0</v>
      </c>
      <c r="D131" s="57">
        <v>45325</v>
      </c>
      <c r="E131" s="71">
        <f>SUM(B$6:B131)/1000</f>
        <v>1.6279000000000003</v>
      </c>
      <c r="F131" s="71">
        <f>SUM(C$6:C131)/1000</f>
        <v>0.27039999999999997</v>
      </c>
    </row>
    <row r="132" spans="1:6" x14ac:dyDescent="0.25">
      <c r="A132" s="57">
        <v>45326</v>
      </c>
      <c r="B132" s="1">
        <f>Demand_Table!T130</f>
        <v>1.6</v>
      </c>
      <c r="C132" s="1">
        <f>Demand_Table!I130</f>
        <v>0</v>
      </c>
      <c r="D132" s="57">
        <v>45326</v>
      </c>
      <c r="E132" s="71">
        <f>SUM(B$6:B132)/1000</f>
        <v>1.6295000000000002</v>
      </c>
      <c r="F132" s="71">
        <f>SUM(C$6:C132)/1000</f>
        <v>0.27039999999999997</v>
      </c>
    </row>
    <row r="133" spans="1:6" x14ac:dyDescent="0.25">
      <c r="A133" s="57">
        <v>45327</v>
      </c>
      <c r="B133" s="1">
        <f>Demand_Table!T131</f>
        <v>0.8</v>
      </c>
      <c r="C133" s="1">
        <f>Demand_Table!I131</f>
        <v>0</v>
      </c>
      <c r="D133" s="57">
        <v>45327</v>
      </c>
      <c r="E133" s="71">
        <f>SUM(B$6:B133)/1000</f>
        <v>1.6303000000000001</v>
      </c>
      <c r="F133" s="71">
        <f>SUM(C$6:C133)/1000</f>
        <v>0.27039999999999997</v>
      </c>
    </row>
    <row r="134" spans="1:6" x14ac:dyDescent="0.25">
      <c r="A134" s="57">
        <v>45328</v>
      </c>
      <c r="B134" s="1">
        <f>Demand_Table!T132</f>
        <v>0</v>
      </c>
      <c r="C134" s="1">
        <f>Demand_Table!I132</f>
        <v>0</v>
      </c>
      <c r="D134" s="57">
        <v>45328</v>
      </c>
      <c r="E134" s="71">
        <f>SUM(B$6:B134)/1000</f>
        <v>1.6303000000000001</v>
      </c>
      <c r="F134" s="71">
        <f>SUM(C$6:C134)/1000</f>
        <v>0.27039999999999997</v>
      </c>
    </row>
    <row r="135" spans="1:6" x14ac:dyDescent="0.25">
      <c r="A135" s="57">
        <v>45329</v>
      </c>
      <c r="B135" s="1">
        <f>Demand_Table!T133</f>
        <v>0</v>
      </c>
      <c r="C135" s="1">
        <f>Demand_Table!I133</f>
        <v>0</v>
      </c>
      <c r="D135" s="57">
        <v>45329</v>
      </c>
      <c r="E135" s="71">
        <f>SUM(B$6:B135)/1000</f>
        <v>1.6303000000000001</v>
      </c>
      <c r="F135" s="71">
        <f>SUM(C$6:C135)/1000</f>
        <v>0.27039999999999997</v>
      </c>
    </row>
    <row r="136" spans="1:6" x14ac:dyDescent="0.25">
      <c r="A136" s="57">
        <v>45330</v>
      </c>
      <c r="B136" s="1">
        <f>Demand_Table!T134</f>
        <v>0</v>
      </c>
      <c r="C136" s="1">
        <f>Demand_Table!I134</f>
        <v>0</v>
      </c>
      <c r="D136" s="57">
        <v>45330</v>
      </c>
      <c r="E136" s="71">
        <f>SUM(B$6:B136)/1000</f>
        <v>1.6303000000000001</v>
      </c>
      <c r="F136" s="71">
        <f>SUM(C$6:C136)/1000</f>
        <v>0.27039999999999997</v>
      </c>
    </row>
    <row r="137" spans="1:6" x14ac:dyDescent="0.25">
      <c r="A137" s="57">
        <v>45331</v>
      </c>
      <c r="B137" s="1">
        <f>Demand_Table!T135</f>
        <v>0</v>
      </c>
      <c r="C137" s="1">
        <f>Demand_Table!I135</f>
        <v>0</v>
      </c>
      <c r="D137" s="57">
        <v>45331</v>
      </c>
      <c r="E137" s="71">
        <f>SUM(B$6:B137)/1000</f>
        <v>1.6303000000000001</v>
      </c>
      <c r="F137" s="71">
        <f>SUM(C$6:C137)/1000</f>
        <v>0.27039999999999997</v>
      </c>
    </row>
    <row r="138" spans="1:6" x14ac:dyDescent="0.25">
      <c r="A138" s="57">
        <v>45332</v>
      </c>
      <c r="B138" s="1">
        <f>Demand_Table!T136</f>
        <v>0</v>
      </c>
      <c r="C138" s="1">
        <f>Demand_Table!I136</f>
        <v>0</v>
      </c>
      <c r="D138" s="57">
        <v>45332</v>
      </c>
      <c r="E138" s="71">
        <f>SUM(B$6:B138)/1000</f>
        <v>1.6303000000000001</v>
      </c>
      <c r="F138" s="71">
        <f>SUM(C$6:C138)/1000</f>
        <v>0.27039999999999997</v>
      </c>
    </row>
    <row r="139" spans="1:6" x14ac:dyDescent="0.25">
      <c r="A139" s="57">
        <v>45333</v>
      </c>
      <c r="B139" s="1">
        <f>Demand_Table!T137</f>
        <v>0.9</v>
      </c>
      <c r="C139" s="1">
        <f>Demand_Table!I137</f>
        <v>0</v>
      </c>
      <c r="D139" s="57">
        <v>45333</v>
      </c>
      <c r="E139" s="71">
        <f>SUM(B$6:B139)/1000</f>
        <v>1.6312000000000002</v>
      </c>
      <c r="F139" s="71">
        <f>SUM(C$6:C139)/1000</f>
        <v>0.27039999999999997</v>
      </c>
    </row>
    <row r="140" spans="1:6" x14ac:dyDescent="0.25">
      <c r="A140" s="57">
        <v>45334</v>
      </c>
      <c r="B140" s="1">
        <f>Demand_Table!T138</f>
        <v>0</v>
      </c>
      <c r="C140" s="1">
        <f>Demand_Table!I138</f>
        <v>0</v>
      </c>
      <c r="D140" s="57">
        <v>45334</v>
      </c>
      <c r="E140" s="71">
        <f>SUM(B$6:B140)/1000</f>
        <v>1.6312000000000002</v>
      </c>
      <c r="F140" s="71">
        <f>SUM(C$6:C140)/1000</f>
        <v>0.27039999999999997</v>
      </c>
    </row>
    <row r="141" spans="1:6" x14ac:dyDescent="0.25">
      <c r="A141" s="57">
        <v>45335</v>
      </c>
      <c r="B141" s="1">
        <f>Demand_Table!T139</f>
        <v>0</v>
      </c>
      <c r="C141" s="1">
        <f>Demand_Table!I139</f>
        <v>0</v>
      </c>
      <c r="D141" s="57">
        <v>45335</v>
      </c>
      <c r="E141" s="71">
        <f>SUM(B$6:B141)/1000</f>
        <v>1.6312000000000002</v>
      </c>
      <c r="F141" s="71">
        <f>SUM(C$6:C141)/1000</f>
        <v>0.27039999999999997</v>
      </c>
    </row>
    <row r="142" spans="1:6" x14ac:dyDescent="0.25">
      <c r="A142" s="57">
        <v>45336</v>
      </c>
      <c r="B142" s="1">
        <f>Demand_Table!T140</f>
        <v>0</v>
      </c>
      <c r="C142" s="1">
        <f>Demand_Table!I140</f>
        <v>0</v>
      </c>
      <c r="D142" s="57">
        <v>45336</v>
      </c>
      <c r="E142" s="71">
        <f>SUM(B$6:B142)/1000</f>
        <v>1.6312000000000002</v>
      </c>
      <c r="F142" s="71">
        <f>SUM(C$6:C142)/1000</f>
        <v>0.27039999999999997</v>
      </c>
    </row>
    <row r="143" spans="1:6" x14ac:dyDescent="0.25">
      <c r="A143" s="57">
        <v>45337</v>
      </c>
      <c r="B143" s="1">
        <f>Demand_Table!T141</f>
        <v>3.2</v>
      </c>
      <c r="C143" s="1">
        <f>Demand_Table!I141</f>
        <v>0</v>
      </c>
      <c r="D143" s="57">
        <v>45337</v>
      </c>
      <c r="E143" s="71">
        <f>SUM(B$6:B143)/1000</f>
        <v>1.6344000000000003</v>
      </c>
      <c r="F143" s="71">
        <f>SUM(C$6:C143)/1000</f>
        <v>0.27039999999999997</v>
      </c>
    </row>
    <row r="144" spans="1:6" x14ac:dyDescent="0.25">
      <c r="A144" s="57">
        <v>45338</v>
      </c>
      <c r="B144" s="1">
        <f>Demand_Table!T142</f>
        <v>2.7</v>
      </c>
      <c r="C144" s="1">
        <f>Demand_Table!I142</f>
        <v>0</v>
      </c>
      <c r="D144" s="57">
        <v>45338</v>
      </c>
      <c r="E144" s="71">
        <f>SUM(B$6:B144)/1000</f>
        <v>1.6371000000000004</v>
      </c>
      <c r="F144" s="71">
        <f>SUM(C$6:C144)/1000</f>
        <v>0.27039999999999997</v>
      </c>
    </row>
    <row r="145" spans="1:6" x14ac:dyDescent="0.25">
      <c r="A145" s="57">
        <v>45339</v>
      </c>
      <c r="B145" s="1">
        <f>Demand_Table!T143</f>
        <v>11.7</v>
      </c>
      <c r="C145" s="1">
        <f>Demand_Table!I143</f>
        <v>0</v>
      </c>
      <c r="D145" s="57">
        <v>45339</v>
      </c>
      <c r="E145" s="71">
        <f>SUM(B$6:B145)/1000</f>
        <v>1.6488000000000005</v>
      </c>
      <c r="F145" s="71">
        <f>SUM(C$6:C145)/1000</f>
        <v>0.27039999999999997</v>
      </c>
    </row>
    <row r="146" spans="1:6" x14ac:dyDescent="0.25">
      <c r="A146" s="57">
        <v>45340</v>
      </c>
      <c r="B146" s="1">
        <f>Demand_Table!T144</f>
        <v>17.8</v>
      </c>
      <c r="C146" s="1">
        <f>Demand_Table!I144</f>
        <v>2.1</v>
      </c>
      <c r="D146" s="57">
        <v>45340</v>
      </c>
      <c r="E146" s="71">
        <f>SUM(B$6:B146)/1000</f>
        <v>1.6666000000000003</v>
      </c>
      <c r="F146" s="71">
        <f>SUM(C$6:C146)/1000</f>
        <v>0.27250000000000002</v>
      </c>
    </row>
    <row r="147" spans="1:6" x14ac:dyDescent="0.25">
      <c r="A147" s="57">
        <v>45341</v>
      </c>
      <c r="B147" s="1">
        <f>Demand_Table!T145</f>
        <v>9.8000000000000007</v>
      </c>
      <c r="C147" s="1">
        <f>Demand_Table!I145</f>
        <v>1.1000000000000001</v>
      </c>
      <c r="D147" s="57">
        <v>45341</v>
      </c>
      <c r="E147" s="71">
        <f>SUM(B$6:B147)/1000</f>
        <v>1.6764000000000003</v>
      </c>
      <c r="F147" s="71">
        <f>SUM(C$6:C147)/1000</f>
        <v>0.27360000000000001</v>
      </c>
    </row>
    <row r="148" spans="1:6" x14ac:dyDescent="0.25">
      <c r="A148" s="57">
        <v>45342</v>
      </c>
      <c r="B148" s="1">
        <f>Demand_Table!T146</f>
        <v>10.8</v>
      </c>
      <c r="C148" s="1">
        <f>Demand_Table!I146</f>
        <v>3.8</v>
      </c>
      <c r="D148" s="57">
        <v>45342</v>
      </c>
      <c r="E148" s="71">
        <f>SUM(B$6:B148)/1000</f>
        <v>1.6872000000000003</v>
      </c>
      <c r="F148" s="71">
        <f>SUM(C$6:C148)/1000</f>
        <v>0.27740000000000004</v>
      </c>
    </row>
    <row r="149" spans="1:6" x14ac:dyDescent="0.25">
      <c r="A149" s="57">
        <v>45343</v>
      </c>
      <c r="B149" s="1">
        <f>Demand_Table!T147</f>
        <v>1.4</v>
      </c>
      <c r="C149" s="1">
        <f>Demand_Table!I147</f>
        <v>2.8</v>
      </c>
      <c r="D149" s="57">
        <v>45343</v>
      </c>
      <c r="E149" s="71">
        <f>SUM(B$6:B149)/1000</f>
        <v>1.6886000000000003</v>
      </c>
      <c r="F149" s="71">
        <f>SUM(C$6:C149)/1000</f>
        <v>0.28020000000000006</v>
      </c>
    </row>
    <row r="150" spans="1:6" x14ac:dyDescent="0.25">
      <c r="A150" s="57">
        <v>45344</v>
      </c>
      <c r="B150" s="1">
        <f>Demand_Table!T148</f>
        <v>0</v>
      </c>
      <c r="C150" s="1">
        <f>Demand_Table!I148</f>
        <v>0</v>
      </c>
      <c r="D150" s="57">
        <v>45344</v>
      </c>
      <c r="E150" s="71">
        <f>SUM(B$6:B150)/1000</f>
        <v>1.6886000000000003</v>
      </c>
      <c r="F150" s="71">
        <f>SUM(C$6:C150)/1000</f>
        <v>0.28020000000000006</v>
      </c>
    </row>
    <row r="151" spans="1:6" x14ac:dyDescent="0.25">
      <c r="A151" s="57">
        <v>45345</v>
      </c>
      <c r="B151" s="1">
        <f>Demand_Table!T149</f>
        <v>0</v>
      </c>
      <c r="C151" s="1">
        <f>Demand_Table!I149</f>
        <v>0</v>
      </c>
      <c r="D151" s="57">
        <v>45345</v>
      </c>
      <c r="E151" s="71">
        <f>SUM(B$6:B151)/1000</f>
        <v>1.6886000000000003</v>
      </c>
      <c r="F151" s="71">
        <f>SUM(C$6:C151)/1000</f>
        <v>0.28020000000000006</v>
      </c>
    </row>
    <row r="152" spans="1:6" x14ac:dyDescent="0.25">
      <c r="A152" s="57">
        <v>45346</v>
      </c>
      <c r="B152" s="1">
        <f>Demand_Table!T150</f>
        <v>1.3</v>
      </c>
      <c r="C152" s="1">
        <f>Demand_Table!I150</f>
        <v>0.9</v>
      </c>
      <c r="D152" s="57">
        <v>45346</v>
      </c>
      <c r="E152" s="71">
        <f>SUM(B$6:B152)/1000</f>
        <v>1.6899000000000004</v>
      </c>
      <c r="F152" s="71">
        <f>SUM(C$6:C152)/1000</f>
        <v>0.28110000000000002</v>
      </c>
    </row>
    <row r="153" spans="1:6" x14ac:dyDescent="0.25">
      <c r="A153" s="57">
        <v>45347</v>
      </c>
      <c r="B153" s="1">
        <f>Demand_Table!T151</f>
        <v>1.2</v>
      </c>
      <c r="C153" s="1">
        <f>Demand_Table!I151</f>
        <v>1.1000000000000001</v>
      </c>
      <c r="D153" s="57">
        <v>45347</v>
      </c>
      <c r="E153" s="71">
        <f>SUM(B$6:B153)/1000</f>
        <v>1.6911000000000003</v>
      </c>
      <c r="F153" s="71">
        <f>SUM(C$6:C153)/1000</f>
        <v>0.28220000000000006</v>
      </c>
    </row>
    <row r="154" spans="1:6" x14ac:dyDescent="0.25">
      <c r="A154" s="57">
        <v>45348</v>
      </c>
      <c r="B154" s="1">
        <f>Demand_Table!T152</f>
        <v>0</v>
      </c>
      <c r="C154" s="1">
        <f>Demand_Table!I152</f>
        <v>1.3</v>
      </c>
      <c r="D154" s="57">
        <v>45348</v>
      </c>
      <c r="E154" s="71">
        <f>SUM(B$6:B154)/1000</f>
        <v>1.6911000000000003</v>
      </c>
      <c r="F154" s="71">
        <f>SUM(C$6:C154)/1000</f>
        <v>0.28350000000000003</v>
      </c>
    </row>
    <row r="155" spans="1:6" x14ac:dyDescent="0.25">
      <c r="A155" s="57">
        <v>45349</v>
      </c>
      <c r="B155" s="1">
        <f>Demand_Table!T153</f>
        <v>0</v>
      </c>
      <c r="C155" s="1">
        <f>Demand_Table!I153</f>
        <v>2.2000000000000002</v>
      </c>
      <c r="D155" s="57">
        <v>45349</v>
      </c>
      <c r="E155" s="71">
        <f>SUM(B$6:B155)/1000</f>
        <v>1.6911000000000003</v>
      </c>
      <c r="F155" s="71">
        <f>SUM(C$6:C155)/1000</f>
        <v>0.28570000000000007</v>
      </c>
    </row>
    <row r="156" spans="1:6" x14ac:dyDescent="0.25">
      <c r="A156" s="57">
        <v>45350</v>
      </c>
      <c r="B156" s="1">
        <f>Demand_Table!T154</f>
        <v>0</v>
      </c>
      <c r="C156" s="1">
        <f>Demand_Table!I154</f>
        <v>0.8</v>
      </c>
      <c r="D156" s="57">
        <v>45350</v>
      </c>
      <c r="E156" s="71">
        <f>SUM(B$6:B156)/1000</f>
        <v>1.6911000000000003</v>
      </c>
      <c r="F156" s="71">
        <f>SUM(C$6:C156)/1000</f>
        <v>0.28650000000000003</v>
      </c>
    </row>
    <row r="157" spans="1:6" x14ac:dyDescent="0.25">
      <c r="A157" s="57">
        <v>45351</v>
      </c>
      <c r="B157" s="1">
        <f>Demand_Table!T155</f>
        <v>0</v>
      </c>
      <c r="C157" s="1">
        <f>Demand_Table!I156</f>
        <v>1.5</v>
      </c>
      <c r="D157" s="57">
        <v>45351</v>
      </c>
      <c r="E157" s="71">
        <f>SUM(B$6:B157)/1000</f>
        <v>1.6911000000000003</v>
      </c>
      <c r="F157" s="71">
        <f>SUM(C$6:C157)/1000</f>
        <v>0.28800000000000003</v>
      </c>
    </row>
    <row r="158" spans="1:6" x14ac:dyDescent="0.25">
      <c r="A158" s="57">
        <v>45352</v>
      </c>
      <c r="B158" s="1">
        <f>Demand_Table!T156</f>
        <v>0</v>
      </c>
      <c r="C158" s="1">
        <f>Demand_Table!I157</f>
        <v>1.6</v>
      </c>
      <c r="D158" s="57">
        <v>45352</v>
      </c>
      <c r="E158" s="71">
        <f>SUM(B$6:B158)/1000</f>
        <v>1.6911000000000003</v>
      </c>
      <c r="F158" s="71">
        <f>SUM(C$6:C158)/1000</f>
        <v>0.28960000000000008</v>
      </c>
    </row>
    <row r="159" spans="1:6" x14ac:dyDescent="0.25">
      <c r="A159" s="57">
        <v>45353</v>
      </c>
      <c r="B159" s="1">
        <f>Demand_Table!T157</f>
        <v>0</v>
      </c>
      <c r="C159" s="1">
        <f>Demand_Table!I157</f>
        <v>1.6</v>
      </c>
      <c r="D159" s="57">
        <v>45353</v>
      </c>
      <c r="E159" s="71">
        <f>SUM(B$6:B159)/1000</f>
        <v>1.6911000000000003</v>
      </c>
      <c r="F159" s="71">
        <f>SUM(C$6:C159)/1000</f>
        <v>0.29120000000000013</v>
      </c>
    </row>
    <row r="160" spans="1:6" x14ac:dyDescent="0.25">
      <c r="A160" s="57">
        <v>45354</v>
      </c>
      <c r="B160" s="1">
        <f>Demand_Table!T158</f>
        <v>0</v>
      </c>
      <c r="C160" s="1">
        <f>Demand_Table!I158</f>
        <v>2</v>
      </c>
      <c r="D160" s="57">
        <v>45354</v>
      </c>
      <c r="E160" s="71">
        <f>SUM(B$6:B160)/1000</f>
        <v>1.6911000000000003</v>
      </c>
      <c r="F160" s="71">
        <f>SUM(C$6:C160)/1000</f>
        <v>0.29320000000000013</v>
      </c>
    </row>
    <row r="161" spans="1:6" x14ac:dyDescent="0.25">
      <c r="A161" s="57">
        <v>45355</v>
      </c>
      <c r="B161" s="1">
        <f>Demand_Table!T159</f>
        <v>0</v>
      </c>
      <c r="C161" s="1">
        <f>Demand_Table!I159</f>
        <v>2.4</v>
      </c>
      <c r="D161" s="57">
        <v>45355</v>
      </c>
      <c r="E161" s="71">
        <f>SUM(B$6:B161)/1000</f>
        <v>1.6911000000000003</v>
      </c>
      <c r="F161" s="71">
        <f>SUM(C$6:C161)/1000</f>
        <v>0.29560000000000008</v>
      </c>
    </row>
    <row r="162" spans="1:6" x14ac:dyDescent="0.25">
      <c r="A162" s="57">
        <v>45356</v>
      </c>
      <c r="B162" s="1">
        <f>Demand_Table!T160</f>
        <v>0</v>
      </c>
      <c r="C162" s="1">
        <f>Demand_Table!I160</f>
        <v>4.2</v>
      </c>
      <c r="D162" s="57">
        <v>45356</v>
      </c>
      <c r="E162" s="71">
        <f>SUM(B$6:B162)/1000</f>
        <v>1.6911000000000003</v>
      </c>
      <c r="F162" s="71">
        <f>SUM(C$6:C162)/1000</f>
        <v>0.29980000000000007</v>
      </c>
    </row>
    <row r="163" spans="1:6" x14ac:dyDescent="0.25">
      <c r="A163" s="57">
        <v>45357</v>
      </c>
      <c r="B163" s="1">
        <f>Demand_Table!T161</f>
        <v>0</v>
      </c>
      <c r="C163" s="1">
        <f>Demand_Table!I161</f>
        <v>0.8</v>
      </c>
      <c r="D163" s="57">
        <v>45357</v>
      </c>
      <c r="E163" s="71">
        <f>SUM(B$6:B163)/1000</f>
        <v>1.6911000000000003</v>
      </c>
      <c r="F163" s="71">
        <f>SUM(C$6:C163)/1000</f>
        <v>0.30060000000000009</v>
      </c>
    </row>
    <row r="164" spans="1:6" x14ac:dyDescent="0.25">
      <c r="A164" s="57">
        <v>45358</v>
      </c>
      <c r="B164" s="1">
        <f>Demand_Table!T162</f>
        <v>0</v>
      </c>
      <c r="C164" s="1">
        <f>Demand_Table!I162</f>
        <v>2.4</v>
      </c>
      <c r="D164" s="57">
        <v>45358</v>
      </c>
      <c r="E164" s="71">
        <f>SUM(B$6:B164)/1000</f>
        <v>1.6911000000000003</v>
      </c>
      <c r="F164" s="71">
        <f>SUM(C$6:C164)/1000</f>
        <v>0.30300000000000005</v>
      </c>
    </row>
    <row r="165" spans="1:6" x14ac:dyDescent="0.25">
      <c r="A165" s="57">
        <v>45359</v>
      </c>
      <c r="B165" s="1">
        <f>Demand_Table!T163</f>
        <v>0</v>
      </c>
      <c r="C165" s="1">
        <f>Demand_Table!I163</f>
        <v>1.1000000000000001</v>
      </c>
      <c r="D165" s="57">
        <v>45359</v>
      </c>
      <c r="E165" s="71">
        <f>SUM(B$6:B165)/1000</f>
        <v>1.6911000000000003</v>
      </c>
      <c r="F165" s="71">
        <f>SUM(C$6:C165)/1000</f>
        <v>0.30410000000000009</v>
      </c>
    </row>
    <row r="166" spans="1:6" x14ac:dyDescent="0.25">
      <c r="A166" s="57">
        <v>45360</v>
      </c>
      <c r="B166" s="1">
        <f>Demand_Table!T164</f>
        <v>0</v>
      </c>
      <c r="C166" s="1">
        <f>Demand_Table!I164</f>
        <v>0.4</v>
      </c>
      <c r="D166" s="57">
        <v>45360</v>
      </c>
      <c r="E166" s="71">
        <f>SUM(B$6:B166)/1000</f>
        <v>1.6911000000000003</v>
      </c>
      <c r="F166" s="71">
        <f>SUM(C$6:C166)/1000</f>
        <v>0.30450000000000005</v>
      </c>
    </row>
    <row r="167" spans="1:6" x14ac:dyDescent="0.25">
      <c r="A167" s="57">
        <v>45361</v>
      </c>
      <c r="B167" s="1">
        <f>Demand_Table!T165</f>
        <v>0</v>
      </c>
      <c r="C167" s="1">
        <f>Demand_Table!I165</f>
        <v>2.6</v>
      </c>
      <c r="D167" s="57">
        <v>45361</v>
      </c>
      <c r="E167" s="71">
        <f>SUM(B$6:B167)/1000</f>
        <v>1.6911000000000003</v>
      </c>
      <c r="F167" s="71">
        <f>SUM(C$6:C167)/1000</f>
        <v>0.3071000000000001</v>
      </c>
    </row>
    <row r="168" spans="1:6" x14ac:dyDescent="0.25">
      <c r="A168" s="57">
        <v>45362</v>
      </c>
      <c r="B168" s="1">
        <f>Demand_Table!T166</f>
        <v>0</v>
      </c>
      <c r="C168" s="1">
        <f>Demand_Table!I166</f>
        <v>2.6</v>
      </c>
      <c r="D168" s="57">
        <v>45362</v>
      </c>
      <c r="E168" s="71">
        <f>SUM(B$6:B168)/1000</f>
        <v>1.6911000000000003</v>
      </c>
      <c r="F168" s="71">
        <f>SUM(C$6:C168)/1000</f>
        <v>0.30970000000000009</v>
      </c>
    </row>
    <row r="169" spans="1:6" x14ac:dyDescent="0.25">
      <c r="A169" s="57">
        <v>45363</v>
      </c>
      <c r="B169" s="1">
        <f>Demand_Table!T167</f>
        <v>0</v>
      </c>
      <c r="C169" s="1">
        <f>Demand_Table!I167</f>
        <v>2.2000000000000002</v>
      </c>
      <c r="D169" s="57">
        <v>45363</v>
      </c>
      <c r="E169" s="71">
        <f>SUM(B$6:B169)/1000</f>
        <v>1.6911000000000003</v>
      </c>
      <c r="F169" s="71">
        <f>SUM(C$6:C169)/1000</f>
        <v>0.31190000000000007</v>
      </c>
    </row>
    <row r="170" spans="1:6" x14ac:dyDescent="0.25">
      <c r="A170" s="57">
        <v>45364</v>
      </c>
      <c r="B170" s="1">
        <f>Demand_Table!T168</f>
        <v>0</v>
      </c>
      <c r="C170" s="1">
        <f>Demand_Table!I168</f>
        <v>2.5</v>
      </c>
      <c r="D170" s="57">
        <v>45364</v>
      </c>
      <c r="E170" s="71">
        <f>SUM(B$6:B170)/1000</f>
        <v>1.6911000000000003</v>
      </c>
      <c r="F170" s="71">
        <f>SUM(C$6:C170)/1000</f>
        <v>0.31440000000000007</v>
      </c>
    </row>
    <row r="171" spans="1:6" x14ac:dyDescent="0.25">
      <c r="A171" s="57">
        <v>45365</v>
      </c>
      <c r="B171" s="1">
        <f>Demand_Table!T169</f>
        <v>0</v>
      </c>
      <c r="C171" s="1">
        <f>Demand_Table!I169</f>
        <v>2.6</v>
      </c>
      <c r="D171" s="57">
        <v>45365</v>
      </c>
      <c r="E171" s="71">
        <f>SUM(B$6:B171)/1000</f>
        <v>1.6911000000000003</v>
      </c>
      <c r="F171" s="71">
        <f>SUM(C$6:C171)/1000</f>
        <v>0.31700000000000012</v>
      </c>
    </row>
    <row r="172" spans="1:6" x14ac:dyDescent="0.25">
      <c r="A172" s="57">
        <v>45366</v>
      </c>
      <c r="B172" s="1">
        <f>Demand_Table!T170</f>
        <v>0</v>
      </c>
      <c r="C172" s="1">
        <f>Demand_Table!I170</f>
        <v>0</v>
      </c>
      <c r="D172" s="57">
        <v>45366</v>
      </c>
      <c r="E172" s="71">
        <f>SUM(B$6:B172)/1000</f>
        <v>1.6911000000000003</v>
      </c>
      <c r="F172" s="71">
        <f>SUM(C$6:C172)/1000</f>
        <v>0.31700000000000012</v>
      </c>
    </row>
    <row r="173" spans="1:6" x14ac:dyDescent="0.25">
      <c r="A173" s="57">
        <v>45367</v>
      </c>
      <c r="B173" s="1">
        <f>Demand_Table!T171</f>
        <v>0</v>
      </c>
      <c r="C173" s="1">
        <f>Demand_Table!I171</f>
        <v>0</v>
      </c>
      <c r="D173" s="57">
        <v>45367</v>
      </c>
      <c r="E173" s="71">
        <f>SUM(B$6:B173)/1000</f>
        <v>1.6911000000000003</v>
      </c>
      <c r="F173" s="71">
        <f>SUM(C$6:C173)/1000</f>
        <v>0.31700000000000012</v>
      </c>
    </row>
    <row r="174" spans="1:6" x14ac:dyDescent="0.25">
      <c r="A174" s="57">
        <v>45368</v>
      </c>
      <c r="B174" s="1">
        <f>Demand_Table!T172</f>
        <v>0</v>
      </c>
      <c r="C174" s="1">
        <f>Demand_Table!I172</f>
        <v>0</v>
      </c>
      <c r="D174" s="57">
        <v>45368</v>
      </c>
      <c r="E174" s="71">
        <f>SUM(B$6:B174)/1000</f>
        <v>1.6911000000000003</v>
      </c>
      <c r="F174" s="71">
        <f>SUM(C$6:C174)/1000</f>
        <v>0.31700000000000012</v>
      </c>
    </row>
    <row r="175" spans="1:6" x14ac:dyDescent="0.25">
      <c r="A175" s="57">
        <v>45369</v>
      </c>
      <c r="B175" s="1">
        <f>Demand_Table!T173</f>
        <v>0</v>
      </c>
      <c r="C175" s="1">
        <f>Demand_Table!I173</f>
        <v>0</v>
      </c>
      <c r="D175" s="57">
        <v>45369</v>
      </c>
      <c r="E175" s="71">
        <f>SUM(B$6:B175)/1000</f>
        <v>1.6911000000000003</v>
      </c>
      <c r="F175" s="71">
        <f>SUM(C$6:C175)/1000</f>
        <v>0.31700000000000012</v>
      </c>
    </row>
    <row r="176" spans="1:6" x14ac:dyDescent="0.25">
      <c r="A176" s="57">
        <v>45370</v>
      </c>
      <c r="B176" s="1">
        <f>Demand_Table!T174</f>
        <v>0</v>
      </c>
      <c r="C176" s="1">
        <f>Demand_Table!I174</f>
        <v>1.5</v>
      </c>
      <c r="D176" s="57">
        <v>45370</v>
      </c>
      <c r="E176" s="71">
        <f>SUM(B$6:B176)/1000</f>
        <v>1.6911000000000003</v>
      </c>
      <c r="F176" s="71">
        <f>SUM(C$6:C176)/1000</f>
        <v>0.31850000000000012</v>
      </c>
    </row>
    <row r="177" spans="1:6" x14ac:dyDescent="0.25">
      <c r="A177" s="57">
        <v>45371</v>
      </c>
      <c r="B177" s="1">
        <f>Demand_Table!T175</f>
        <v>0</v>
      </c>
      <c r="C177" s="1">
        <f>Demand_Table!I175</f>
        <v>3.8</v>
      </c>
      <c r="D177" s="57">
        <v>45371</v>
      </c>
      <c r="E177" s="71">
        <f>SUM(B$6:B177)/1000</f>
        <v>1.6911000000000003</v>
      </c>
      <c r="F177" s="71">
        <f>SUM(C$6:C177)/1000</f>
        <v>0.32230000000000014</v>
      </c>
    </row>
    <row r="178" spans="1:6" x14ac:dyDescent="0.25">
      <c r="A178" s="57">
        <v>45372</v>
      </c>
      <c r="B178" s="1">
        <f>Demand_Table!T176</f>
        <v>0</v>
      </c>
      <c r="C178" s="1">
        <f>Demand_Table!I176</f>
        <v>1.8</v>
      </c>
      <c r="D178" s="57">
        <v>45372</v>
      </c>
      <c r="E178" s="71">
        <f>SUM(B$6:B178)/1000</f>
        <v>1.6911000000000003</v>
      </c>
      <c r="F178" s="71">
        <f>SUM(C$6:C178)/1000</f>
        <v>0.32410000000000011</v>
      </c>
    </row>
    <row r="179" spans="1:6" x14ac:dyDescent="0.25">
      <c r="A179" s="57">
        <v>45373</v>
      </c>
      <c r="B179" s="1">
        <f>Demand_Table!T177</f>
        <v>0</v>
      </c>
      <c r="C179" s="1">
        <f>Demand_Table!I177</f>
        <v>2.5</v>
      </c>
      <c r="D179" s="57">
        <v>45373</v>
      </c>
      <c r="E179" s="71">
        <f>SUM(B$6:B179)/1000</f>
        <v>1.6911000000000003</v>
      </c>
      <c r="F179" s="71">
        <f>SUM(C$6:C179)/1000</f>
        <v>0.32660000000000011</v>
      </c>
    </row>
    <row r="180" spans="1:6" x14ac:dyDescent="0.25">
      <c r="A180" s="57">
        <v>45374</v>
      </c>
      <c r="B180" s="1">
        <f>Demand_Table!T178</f>
        <v>0</v>
      </c>
      <c r="C180" s="1">
        <f>Demand_Table!I178</f>
        <v>0.8</v>
      </c>
      <c r="D180" s="57">
        <v>45374</v>
      </c>
      <c r="E180" s="71">
        <f>SUM(B$6:B180)/1000</f>
        <v>1.6911000000000003</v>
      </c>
      <c r="F180" s="71">
        <f>SUM(C$6:C180)/1000</f>
        <v>0.32740000000000014</v>
      </c>
    </row>
    <row r="181" spans="1:6" x14ac:dyDescent="0.25">
      <c r="A181" s="57">
        <v>45375</v>
      </c>
      <c r="B181" s="1">
        <f>Demand_Table!T179</f>
        <v>0</v>
      </c>
      <c r="C181" s="1">
        <f>Demand_Table!I179</f>
        <v>2.5</v>
      </c>
      <c r="D181" s="57">
        <v>45375</v>
      </c>
      <c r="E181" s="71">
        <f>SUM(B$6:B181)/1000</f>
        <v>1.6911000000000003</v>
      </c>
      <c r="F181" s="71">
        <f>SUM(C$6:C181)/1000</f>
        <v>0.32990000000000014</v>
      </c>
    </row>
    <row r="182" spans="1:6" x14ac:dyDescent="0.25">
      <c r="A182" s="57">
        <v>45376</v>
      </c>
      <c r="B182" s="1">
        <f>Demand_Table!T180</f>
        <v>0</v>
      </c>
      <c r="C182" s="1">
        <f>Demand_Table!I180</f>
        <v>2.8</v>
      </c>
      <c r="D182" s="57">
        <v>45376</v>
      </c>
      <c r="E182" s="71">
        <f>SUM(B$6:B182)/1000</f>
        <v>1.6911000000000003</v>
      </c>
      <c r="F182" s="71">
        <f>SUM(C$6:C182)/1000</f>
        <v>0.33270000000000016</v>
      </c>
    </row>
    <row r="183" spans="1:6" x14ac:dyDescent="0.25">
      <c r="A183" s="57">
        <v>45377</v>
      </c>
      <c r="B183" s="1">
        <f>Demand_Table!T181</f>
        <v>0</v>
      </c>
      <c r="C183" s="1">
        <f>Demand_Table!I181</f>
        <v>4.8</v>
      </c>
      <c r="D183" s="57">
        <v>45377</v>
      </c>
      <c r="E183" s="71">
        <f>SUM(B$6:B183)/1000</f>
        <v>1.6911000000000003</v>
      </c>
      <c r="F183" s="71">
        <f>SUM(C$6:C183)/1000</f>
        <v>0.33750000000000019</v>
      </c>
    </row>
    <row r="184" spans="1:6" x14ac:dyDescent="0.25">
      <c r="A184" s="57">
        <v>45378</v>
      </c>
      <c r="B184" s="1">
        <f>Demand_Table!T182</f>
        <v>0</v>
      </c>
      <c r="C184" s="1">
        <f>Demand_Table!I182</f>
        <v>15.4</v>
      </c>
      <c r="D184" s="57">
        <v>45378</v>
      </c>
      <c r="E184" s="71">
        <f>SUM(B$6:B184)/1000</f>
        <v>1.6911000000000003</v>
      </c>
      <c r="F184" s="71">
        <f>SUM(C$6:C184)/1000</f>
        <v>0.35290000000000016</v>
      </c>
    </row>
    <row r="185" spans="1:6" x14ac:dyDescent="0.25">
      <c r="A185" s="57">
        <v>45379</v>
      </c>
      <c r="B185" s="1">
        <f>Demand_Table!T183</f>
        <v>0</v>
      </c>
      <c r="C185" s="1">
        <f>Demand_Table!I183</f>
        <v>10.6</v>
      </c>
      <c r="D185" s="57">
        <v>45379</v>
      </c>
      <c r="E185" s="71">
        <f>SUM(B$6:B185)/1000</f>
        <v>1.6911000000000003</v>
      </c>
      <c r="F185" s="71">
        <f>SUM(C$6:C185)/1000</f>
        <v>0.36350000000000016</v>
      </c>
    </row>
    <row r="186" spans="1:6" x14ac:dyDescent="0.25">
      <c r="A186" s="57">
        <v>45380</v>
      </c>
      <c r="B186" s="1">
        <f>Demand_Table!T184</f>
        <v>0</v>
      </c>
      <c r="C186" s="1">
        <f>Demand_Table!I184</f>
        <v>5.6</v>
      </c>
      <c r="D186" s="57">
        <v>45380</v>
      </c>
      <c r="E186" s="71">
        <f>SUM(B$6:B186)/1000</f>
        <v>1.6911000000000003</v>
      </c>
      <c r="F186" s="71">
        <f>SUM(C$6:C186)/1000</f>
        <v>0.36910000000000021</v>
      </c>
    </row>
    <row r="187" spans="1:6" x14ac:dyDescent="0.25">
      <c r="A187" s="57">
        <v>45381</v>
      </c>
      <c r="B187" s="1">
        <f>Demand_Table!T185</f>
        <v>5.5</v>
      </c>
      <c r="C187" s="1">
        <f>Demand_Table!I185</f>
        <v>5.2</v>
      </c>
      <c r="D187" s="57">
        <v>45381</v>
      </c>
      <c r="E187" s="71">
        <f>SUM(B$6:B187)/1000</f>
        <v>1.6966000000000003</v>
      </c>
      <c r="F187" s="71">
        <f>SUM(C$6:C187)/1000</f>
        <v>0.37430000000000019</v>
      </c>
    </row>
    <row r="188" spans="1:6" x14ac:dyDescent="0.25">
      <c r="A188" s="57">
        <v>45382</v>
      </c>
      <c r="B188" s="1">
        <f>Demand_Table!T186</f>
        <v>9.8000000000000007</v>
      </c>
      <c r="C188" s="1">
        <f>Demand_Table!I186</f>
        <v>4.2</v>
      </c>
      <c r="D188" s="57">
        <v>45382</v>
      </c>
      <c r="E188" s="71">
        <f>SUM(B$6:B188)/1000</f>
        <v>1.7064000000000004</v>
      </c>
      <c r="F188" s="71">
        <f>SUM(C$6:C188)/1000</f>
        <v>0.37850000000000017</v>
      </c>
    </row>
  </sheetData>
  <mergeCells count="3">
    <mergeCell ref="A3:F3"/>
    <mergeCell ref="B4:C4"/>
    <mergeCell ref="E4:F4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EB8F6-FEB9-4AFE-A310-9CB30FBCFF62}">
  <dimension ref="A1:C367"/>
  <sheetViews>
    <sheetView workbookViewId="0"/>
  </sheetViews>
  <sheetFormatPr defaultRowHeight="15" x14ac:dyDescent="0.25"/>
  <cols>
    <col min="1" max="1" width="14.42578125" style="16" bestFit="1" customWidth="1"/>
    <col min="2" max="2" width="14.42578125" customWidth="1"/>
    <col min="3" max="3" width="13.42578125" customWidth="1"/>
  </cols>
  <sheetData>
    <row r="1" spans="1:3" x14ac:dyDescent="0.25">
      <c r="A1" s="63" t="str">
        <f>HYPERLINK("#'Contents'!A1","Contents Page")</f>
        <v>Contents Page</v>
      </c>
      <c r="B1" s="1"/>
      <c r="C1" s="1"/>
    </row>
    <row r="2" spans="1:3" x14ac:dyDescent="0.25">
      <c r="A2" s="64" t="s">
        <v>70</v>
      </c>
      <c r="B2" s="65" t="s">
        <v>111</v>
      </c>
      <c r="C2" s="65" t="s">
        <v>112</v>
      </c>
    </row>
    <row r="3" spans="1:3" x14ac:dyDescent="0.25">
      <c r="A3" s="57">
        <v>37895</v>
      </c>
      <c r="B3" s="28">
        <f>Supply_Table!Q4</f>
        <v>0</v>
      </c>
      <c r="C3" s="31">
        <f>Supply_Table!F4</f>
        <v>7.2</v>
      </c>
    </row>
    <row r="4" spans="1:3" x14ac:dyDescent="0.25">
      <c r="A4" s="57">
        <v>37896</v>
      </c>
      <c r="B4" s="28">
        <f>Supply_Table!Q5</f>
        <v>0</v>
      </c>
      <c r="C4" s="31">
        <f>Supply_Table!F5</f>
        <v>4.4000000000000004</v>
      </c>
    </row>
    <row r="5" spans="1:3" x14ac:dyDescent="0.25">
      <c r="A5" s="57">
        <v>37897</v>
      </c>
      <c r="B5" s="28">
        <f>Supply_Table!Q6</f>
        <v>0.2</v>
      </c>
      <c r="C5" s="31">
        <f>Supply_Table!F6</f>
        <v>0</v>
      </c>
    </row>
    <row r="6" spans="1:3" x14ac:dyDescent="0.25">
      <c r="A6" s="57">
        <v>37898</v>
      </c>
      <c r="B6" s="28">
        <f>Supply_Table!Q7</f>
        <v>0</v>
      </c>
      <c r="C6" s="31">
        <f>Supply_Table!F7</f>
        <v>0</v>
      </c>
    </row>
    <row r="7" spans="1:3" x14ac:dyDescent="0.25">
      <c r="A7" s="57">
        <v>37899</v>
      </c>
      <c r="B7" s="28">
        <f>Supply_Table!Q8</f>
        <v>0</v>
      </c>
      <c r="C7" s="31">
        <f>Supply_Table!F8</f>
        <v>0</v>
      </c>
    </row>
    <row r="8" spans="1:3" x14ac:dyDescent="0.25">
      <c r="A8" s="57">
        <v>37900</v>
      </c>
      <c r="B8" s="28">
        <f>Supply_Table!Q9</f>
        <v>0.2</v>
      </c>
      <c r="C8" s="31">
        <f>Supply_Table!F9</f>
        <v>0</v>
      </c>
    </row>
    <row r="9" spans="1:3" x14ac:dyDescent="0.25">
      <c r="A9" s="57">
        <v>37901</v>
      </c>
      <c r="B9" s="28">
        <f>Supply_Table!Q10</f>
        <v>0</v>
      </c>
      <c r="C9" s="31">
        <f>Supply_Table!F10</f>
        <v>0</v>
      </c>
    </row>
    <row r="10" spans="1:3" x14ac:dyDescent="0.25">
      <c r="A10" s="57">
        <v>37902</v>
      </c>
      <c r="B10" s="28">
        <f>Supply_Table!Q11</f>
        <v>0.4</v>
      </c>
      <c r="C10" s="31">
        <f>Supply_Table!F11</f>
        <v>0</v>
      </c>
    </row>
    <row r="11" spans="1:3" x14ac:dyDescent="0.25">
      <c r="A11" s="57">
        <v>37903</v>
      </c>
      <c r="B11" s="28">
        <f>Supply_Table!Q12</f>
        <v>5.4</v>
      </c>
      <c r="C11" s="31">
        <f>Supply_Table!F12</f>
        <v>0</v>
      </c>
    </row>
    <row r="12" spans="1:3" x14ac:dyDescent="0.25">
      <c r="A12" s="57">
        <v>37904</v>
      </c>
      <c r="B12" s="28">
        <f>Supply_Table!Q13</f>
        <v>5.3</v>
      </c>
      <c r="C12" s="31">
        <f>Supply_Table!F13</f>
        <v>4.0999999999999996</v>
      </c>
    </row>
    <row r="13" spans="1:3" x14ac:dyDescent="0.25">
      <c r="A13" s="57">
        <v>37905</v>
      </c>
      <c r="B13" s="28">
        <f>Supply_Table!Q14</f>
        <v>0</v>
      </c>
      <c r="C13" s="31">
        <f>Supply_Table!F14</f>
        <v>23</v>
      </c>
    </row>
    <row r="14" spans="1:3" x14ac:dyDescent="0.25">
      <c r="A14" s="57">
        <v>37906</v>
      </c>
      <c r="B14" s="28">
        <f>Supply_Table!Q15</f>
        <v>1.5</v>
      </c>
      <c r="C14" s="31">
        <f>Supply_Table!F15</f>
        <v>0</v>
      </c>
    </row>
    <row r="15" spans="1:3" x14ac:dyDescent="0.25">
      <c r="A15" s="57">
        <v>37907</v>
      </c>
      <c r="B15" s="28">
        <f>Supply_Table!Q16</f>
        <v>0</v>
      </c>
      <c r="C15" s="31">
        <f>Supply_Table!F16</f>
        <v>27.8</v>
      </c>
    </row>
    <row r="16" spans="1:3" x14ac:dyDescent="0.25">
      <c r="A16" s="57">
        <v>37908</v>
      </c>
      <c r="B16" s="28">
        <f>Supply_Table!Q17</f>
        <v>0</v>
      </c>
      <c r="C16" s="31">
        <f>Supply_Table!F17</f>
        <v>33.799999999999997</v>
      </c>
    </row>
    <row r="17" spans="1:3" x14ac:dyDescent="0.25">
      <c r="A17" s="57">
        <v>37909</v>
      </c>
      <c r="B17" s="28">
        <f>Supply_Table!Q18</f>
        <v>2.4</v>
      </c>
      <c r="C17" s="31">
        <f>Supply_Table!F18</f>
        <v>5.3</v>
      </c>
    </row>
    <row r="18" spans="1:3" x14ac:dyDescent="0.25">
      <c r="A18" s="57">
        <v>37910</v>
      </c>
      <c r="B18" s="28">
        <f>Supply_Table!Q19</f>
        <v>28.1</v>
      </c>
      <c r="C18" s="31">
        <f>Supply_Table!F19</f>
        <v>0</v>
      </c>
    </row>
    <row r="19" spans="1:3" x14ac:dyDescent="0.25">
      <c r="A19" s="57">
        <v>37911</v>
      </c>
      <c r="B19" s="28">
        <f>Supply_Table!Q20</f>
        <v>13.7</v>
      </c>
      <c r="C19" s="31">
        <f>Supply_Table!F20</f>
        <v>0</v>
      </c>
    </row>
    <row r="20" spans="1:3" x14ac:dyDescent="0.25">
      <c r="A20" s="57">
        <v>37912</v>
      </c>
      <c r="B20" s="28">
        <f>Supply_Table!Q21</f>
        <v>2.7</v>
      </c>
      <c r="C20" s="31">
        <f>Supply_Table!F21</f>
        <v>0</v>
      </c>
    </row>
    <row r="21" spans="1:3" x14ac:dyDescent="0.25">
      <c r="A21" s="57">
        <v>37913</v>
      </c>
      <c r="B21" s="28">
        <f>Supply_Table!Q22</f>
        <v>0</v>
      </c>
      <c r="C21" s="31">
        <f>Supply_Table!F22</f>
        <v>0</v>
      </c>
    </row>
    <row r="22" spans="1:3" x14ac:dyDescent="0.25">
      <c r="A22" s="57">
        <v>37914</v>
      </c>
      <c r="B22" s="28">
        <f>Supply_Table!Q23</f>
        <v>0</v>
      </c>
      <c r="C22" s="31">
        <f>Supply_Table!F23</f>
        <v>0</v>
      </c>
    </row>
    <row r="23" spans="1:3" x14ac:dyDescent="0.25">
      <c r="A23" s="57">
        <v>37915</v>
      </c>
      <c r="B23" s="28">
        <f>Supply_Table!Q24</f>
        <v>0.1</v>
      </c>
      <c r="C23" s="31">
        <f>Supply_Table!F24</f>
        <v>0</v>
      </c>
    </row>
    <row r="24" spans="1:3" x14ac:dyDescent="0.25">
      <c r="A24" s="57">
        <v>37916</v>
      </c>
      <c r="B24" s="28">
        <f>Supply_Table!Q25</f>
        <v>8.8000000000000007</v>
      </c>
      <c r="C24" s="31">
        <f>Supply_Table!F25</f>
        <v>1.7</v>
      </c>
    </row>
    <row r="25" spans="1:3" x14ac:dyDescent="0.25">
      <c r="A25" s="57">
        <v>37917</v>
      </c>
      <c r="B25" s="28">
        <f>Supply_Table!Q26</f>
        <v>26</v>
      </c>
      <c r="C25" s="31">
        <f>Supply_Table!F26</f>
        <v>0</v>
      </c>
    </row>
    <row r="26" spans="1:3" x14ac:dyDescent="0.25">
      <c r="A26" s="57">
        <v>37918</v>
      </c>
      <c r="B26" s="28">
        <f>Supply_Table!Q27</f>
        <v>21</v>
      </c>
      <c r="C26" s="31">
        <f>Supply_Table!F27</f>
        <v>0</v>
      </c>
    </row>
    <row r="27" spans="1:3" x14ac:dyDescent="0.25">
      <c r="A27" s="57">
        <v>37919</v>
      </c>
      <c r="B27" s="28">
        <f>Supply_Table!Q28</f>
        <v>33.1</v>
      </c>
      <c r="C27" s="31">
        <f>Supply_Table!F28</f>
        <v>0</v>
      </c>
    </row>
    <row r="28" spans="1:3" x14ac:dyDescent="0.25">
      <c r="A28" s="57">
        <v>37920</v>
      </c>
      <c r="B28" s="28">
        <f>Supply_Table!Q29</f>
        <v>15.6</v>
      </c>
      <c r="C28" s="31">
        <f>Supply_Table!F29</f>
        <v>0</v>
      </c>
    </row>
    <row r="29" spans="1:3" x14ac:dyDescent="0.25">
      <c r="A29" s="57">
        <v>37921</v>
      </c>
      <c r="B29" s="28">
        <f>Supply_Table!Q30</f>
        <v>6.3</v>
      </c>
      <c r="C29" s="31">
        <f>Supply_Table!F30</f>
        <v>0</v>
      </c>
    </row>
    <row r="30" spans="1:3" x14ac:dyDescent="0.25">
      <c r="A30" s="57">
        <v>37922</v>
      </c>
      <c r="B30" s="28">
        <f>Supply_Table!Q31</f>
        <v>1.3</v>
      </c>
      <c r="C30" s="31">
        <f>Supply_Table!F31</f>
        <v>0</v>
      </c>
    </row>
    <row r="31" spans="1:3" x14ac:dyDescent="0.25">
      <c r="A31" s="57">
        <v>37923</v>
      </c>
      <c r="B31" s="28">
        <f>Supply_Table!Q32</f>
        <v>0</v>
      </c>
      <c r="C31" s="31">
        <f>Supply_Table!F32</f>
        <v>9.9</v>
      </c>
    </row>
    <row r="32" spans="1:3" x14ac:dyDescent="0.25">
      <c r="A32" s="57">
        <v>37924</v>
      </c>
      <c r="B32" s="28">
        <f>Supply_Table!Q33</f>
        <v>14.8</v>
      </c>
      <c r="C32" s="31">
        <f>Supply_Table!F33</f>
        <v>5.2</v>
      </c>
    </row>
    <row r="33" spans="1:3" x14ac:dyDescent="0.25">
      <c r="A33" s="57">
        <v>37925</v>
      </c>
      <c r="B33" s="28">
        <f>Supply_Table!Q34</f>
        <v>6.4</v>
      </c>
      <c r="C33" s="31">
        <f>Supply_Table!F34</f>
        <v>3.4</v>
      </c>
    </row>
    <row r="34" spans="1:3" x14ac:dyDescent="0.25">
      <c r="A34" s="57">
        <v>37926</v>
      </c>
      <c r="B34" s="28">
        <f>Supply_Table!Q35</f>
        <v>0</v>
      </c>
      <c r="C34" s="31">
        <f>Supply_Table!F35</f>
        <v>4.0999999999999996</v>
      </c>
    </row>
    <row r="35" spans="1:3" x14ac:dyDescent="0.25">
      <c r="A35" s="57">
        <v>37927</v>
      </c>
      <c r="B35" s="28">
        <f>Supply_Table!Q36</f>
        <v>1.1000000000000001</v>
      </c>
      <c r="C35" s="31">
        <f>Supply_Table!F36</f>
        <v>0</v>
      </c>
    </row>
    <row r="36" spans="1:3" x14ac:dyDescent="0.25">
      <c r="A36" s="57">
        <v>37928</v>
      </c>
      <c r="B36" s="28">
        <f>Supply_Table!Q37</f>
        <v>0</v>
      </c>
      <c r="C36" s="31">
        <f>Supply_Table!F37</f>
        <v>0</v>
      </c>
    </row>
    <row r="37" spans="1:3" x14ac:dyDescent="0.25">
      <c r="A37" s="57">
        <v>37929</v>
      </c>
      <c r="B37" s="28">
        <f>Supply_Table!Q38</f>
        <v>0</v>
      </c>
      <c r="C37" s="31">
        <f>Supply_Table!F38</f>
        <v>29.9</v>
      </c>
    </row>
    <row r="38" spans="1:3" x14ac:dyDescent="0.25">
      <c r="A38" s="57">
        <v>37930</v>
      </c>
      <c r="B38" s="28">
        <f>Supply_Table!Q39</f>
        <v>0</v>
      </c>
      <c r="C38" s="31">
        <f>Supply_Table!F39</f>
        <v>34.799999999999997</v>
      </c>
    </row>
    <row r="39" spans="1:3" x14ac:dyDescent="0.25">
      <c r="A39" s="57">
        <v>37931</v>
      </c>
      <c r="B39" s="28">
        <f>Supply_Table!Q40</f>
        <v>0</v>
      </c>
      <c r="C39" s="31">
        <f>Supply_Table!F40</f>
        <v>27.8</v>
      </c>
    </row>
    <row r="40" spans="1:3" x14ac:dyDescent="0.25">
      <c r="A40" s="57">
        <v>37932</v>
      </c>
      <c r="B40" s="28">
        <f>Supply_Table!Q41</f>
        <v>2</v>
      </c>
      <c r="C40" s="31">
        <f>Supply_Table!F41</f>
        <v>0</v>
      </c>
    </row>
    <row r="41" spans="1:3" x14ac:dyDescent="0.25">
      <c r="A41" s="57">
        <v>37933</v>
      </c>
      <c r="B41" s="28">
        <f>Supply_Table!Q42</f>
        <v>0</v>
      </c>
      <c r="C41" s="31">
        <f>Supply_Table!F42</f>
        <v>8.6999999999999993</v>
      </c>
    </row>
    <row r="42" spans="1:3" x14ac:dyDescent="0.25">
      <c r="A42" s="57">
        <v>37934</v>
      </c>
      <c r="B42" s="28">
        <f>Supply_Table!Q43</f>
        <v>12.6</v>
      </c>
      <c r="C42" s="31">
        <f>Supply_Table!F43</f>
        <v>4.5999999999999996</v>
      </c>
    </row>
    <row r="43" spans="1:3" x14ac:dyDescent="0.25">
      <c r="A43" s="57">
        <v>37935</v>
      </c>
      <c r="B43" s="28">
        <f>Supply_Table!Q44</f>
        <v>12.9</v>
      </c>
      <c r="C43" s="31">
        <f>Supply_Table!F44</f>
        <v>6.8</v>
      </c>
    </row>
    <row r="44" spans="1:3" x14ac:dyDescent="0.25">
      <c r="A44" s="57">
        <v>37936</v>
      </c>
      <c r="B44" s="28">
        <f>Supply_Table!Q45</f>
        <v>12.3</v>
      </c>
      <c r="C44" s="31">
        <f>Supply_Table!F45</f>
        <v>8.4</v>
      </c>
    </row>
    <row r="45" spans="1:3" x14ac:dyDescent="0.25">
      <c r="A45" s="57">
        <v>37937</v>
      </c>
      <c r="B45" s="28">
        <f>Supply_Table!Q46</f>
        <v>10.5</v>
      </c>
      <c r="C45" s="31">
        <f>Supply_Table!F46</f>
        <v>23</v>
      </c>
    </row>
    <row r="46" spans="1:3" x14ac:dyDescent="0.25">
      <c r="A46" s="57">
        <v>37938</v>
      </c>
      <c r="B46" s="28">
        <f>Supply_Table!Q47</f>
        <v>0</v>
      </c>
      <c r="C46" s="31">
        <f>Supply_Table!F47</f>
        <v>24.6</v>
      </c>
    </row>
    <row r="47" spans="1:3" x14ac:dyDescent="0.25">
      <c r="A47" s="57">
        <v>37939</v>
      </c>
      <c r="B47" s="28">
        <f>Supply_Table!Q48</f>
        <v>6.3</v>
      </c>
      <c r="C47" s="31">
        <f>Supply_Table!F48</f>
        <v>13.4</v>
      </c>
    </row>
    <row r="48" spans="1:3" x14ac:dyDescent="0.25">
      <c r="A48" s="57">
        <v>37940</v>
      </c>
      <c r="B48" s="28">
        <f>Supply_Table!Q49</f>
        <v>30.9</v>
      </c>
      <c r="C48" s="31">
        <f>Supply_Table!F49</f>
        <v>6.8</v>
      </c>
    </row>
    <row r="49" spans="1:3" x14ac:dyDescent="0.25">
      <c r="A49" s="57">
        <v>37941</v>
      </c>
      <c r="B49" s="28">
        <f>Supply_Table!Q50</f>
        <v>48.4</v>
      </c>
      <c r="C49" s="31">
        <f>Supply_Table!F50</f>
        <v>1</v>
      </c>
    </row>
    <row r="50" spans="1:3" x14ac:dyDescent="0.25">
      <c r="A50" s="57">
        <v>37942</v>
      </c>
      <c r="B50" s="28">
        <f>Supply_Table!Q51</f>
        <v>35.9</v>
      </c>
      <c r="C50" s="31">
        <f>Supply_Table!F51</f>
        <v>2.8</v>
      </c>
    </row>
    <row r="51" spans="1:3" x14ac:dyDescent="0.25">
      <c r="A51" s="57">
        <v>37943</v>
      </c>
      <c r="B51" s="28">
        <f>Supply_Table!Q52</f>
        <v>0</v>
      </c>
      <c r="C51" s="31">
        <f>Supply_Table!F52</f>
        <v>16.600000000000001</v>
      </c>
    </row>
    <row r="52" spans="1:3" x14ac:dyDescent="0.25">
      <c r="A52" s="57">
        <v>37944</v>
      </c>
      <c r="B52" s="28">
        <f>Supply_Table!Q53</f>
        <v>0</v>
      </c>
      <c r="C52" s="31">
        <f>Supply_Table!F53</f>
        <v>23.1</v>
      </c>
    </row>
    <row r="53" spans="1:3" x14ac:dyDescent="0.25">
      <c r="A53" s="57">
        <v>37945</v>
      </c>
      <c r="B53" s="28">
        <f>Supply_Table!Q54</f>
        <v>0</v>
      </c>
      <c r="C53" s="31">
        <f>Supply_Table!F54</f>
        <v>41.5</v>
      </c>
    </row>
    <row r="54" spans="1:3" x14ac:dyDescent="0.25">
      <c r="A54" s="57">
        <v>37946</v>
      </c>
      <c r="B54" s="28">
        <f>Supply_Table!Q55</f>
        <v>8.5</v>
      </c>
      <c r="C54" s="31">
        <f>Supply_Table!F55</f>
        <v>70.7</v>
      </c>
    </row>
    <row r="55" spans="1:3" x14ac:dyDescent="0.25">
      <c r="A55" s="57">
        <v>37947</v>
      </c>
      <c r="B55" s="28">
        <f>Supply_Table!Q56</f>
        <v>7.1</v>
      </c>
      <c r="C55" s="31">
        <f>Supply_Table!F56</f>
        <v>47.7</v>
      </c>
    </row>
    <row r="56" spans="1:3" x14ac:dyDescent="0.25">
      <c r="A56" s="57">
        <v>37948</v>
      </c>
      <c r="B56" s="28">
        <f>Supply_Table!Q57</f>
        <v>0</v>
      </c>
      <c r="C56" s="31">
        <f>Supply_Table!F57</f>
        <v>9.8000000000000007</v>
      </c>
    </row>
    <row r="57" spans="1:3" x14ac:dyDescent="0.25">
      <c r="A57" s="57">
        <v>37949</v>
      </c>
      <c r="B57" s="28">
        <f>Supply_Table!Q58</f>
        <v>10.199999999999999</v>
      </c>
      <c r="C57" s="31">
        <f>Supply_Table!F58</f>
        <v>2.4</v>
      </c>
    </row>
    <row r="58" spans="1:3" x14ac:dyDescent="0.25">
      <c r="A58" s="57">
        <v>37950</v>
      </c>
      <c r="B58" s="28">
        <f>Supply_Table!Q59</f>
        <v>15.9</v>
      </c>
      <c r="C58" s="31">
        <f>Supply_Table!F59</f>
        <v>4.7</v>
      </c>
    </row>
    <row r="59" spans="1:3" x14ac:dyDescent="0.25">
      <c r="A59" s="57">
        <v>37951</v>
      </c>
      <c r="B59" s="28">
        <f>Supply_Table!Q60</f>
        <v>29.5</v>
      </c>
      <c r="C59" s="31">
        <f>Supply_Table!F60</f>
        <v>49.8</v>
      </c>
    </row>
    <row r="60" spans="1:3" x14ac:dyDescent="0.25">
      <c r="A60" s="57">
        <v>37952</v>
      </c>
      <c r="B60" s="28">
        <f>Supply_Table!Q61</f>
        <v>11.1</v>
      </c>
      <c r="C60" s="31">
        <f>Supply_Table!F61</f>
        <v>60.7</v>
      </c>
    </row>
    <row r="61" spans="1:3" x14ac:dyDescent="0.25">
      <c r="A61" s="57">
        <v>37953</v>
      </c>
      <c r="B61" s="28">
        <f>Supply_Table!Q62</f>
        <v>39.5</v>
      </c>
      <c r="C61" s="31">
        <f>Supply_Table!F62</f>
        <v>63.7</v>
      </c>
    </row>
    <row r="62" spans="1:3" x14ac:dyDescent="0.25">
      <c r="A62" s="57">
        <v>37954</v>
      </c>
      <c r="B62" s="28">
        <f>Supply_Table!Q63</f>
        <v>71.5</v>
      </c>
      <c r="C62" s="31">
        <f>Supply_Table!F63</f>
        <v>16.7</v>
      </c>
    </row>
    <row r="63" spans="1:3" x14ac:dyDescent="0.25">
      <c r="A63" s="57">
        <v>37955</v>
      </c>
      <c r="B63" s="28">
        <f>Supply_Table!Q64</f>
        <v>91.7</v>
      </c>
      <c r="C63" s="31">
        <f>Supply_Table!F64</f>
        <v>6.2</v>
      </c>
    </row>
    <row r="64" spans="1:3" x14ac:dyDescent="0.25">
      <c r="A64" s="57">
        <v>37956</v>
      </c>
      <c r="B64" s="28">
        <f>Supply_Table!Q65</f>
        <v>76.5</v>
      </c>
      <c r="C64" s="31">
        <f>Supply_Table!F65</f>
        <v>7.8</v>
      </c>
    </row>
    <row r="65" spans="1:3" x14ac:dyDescent="0.25">
      <c r="A65" s="57">
        <v>37957</v>
      </c>
      <c r="B65" s="28">
        <f>Supply_Table!Q66</f>
        <v>60.4</v>
      </c>
      <c r="C65" s="31">
        <f>Supply_Table!F66</f>
        <v>13.2</v>
      </c>
    </row>
    <row r="66" spans="1:3" x14ac:dyDescent="0.25">
      <c r="A66" s="57">
        <v>37958</v>
      </c>
      <c r="B66" s="28">
        <f>Supply_Table!Q67</f>
        <v>14.5</v>
      </c>
      <c r="C66" s="31">
        <f>Supply_Table!F67</f>
        <v>45.3</v>
      </c>
    </row>
    <row r="67" spans="1:3" x14ac:dyDescent="0.25">
      <c r="A67" s="57">
        <v>37959</v>
      </c>
      <c r="B67" s="28">
        <f>Supply_Table!Q68</f>
        <v>17</v>
      </c>
      <c r="C67" s="31">
        <f>Supply_Table!F68</f>
        <v>35.799999999999997</v>
      </c>
    </row>
    <row r="68" spans="1:3" x14ac:dyDescent="0.25">
      <c r="A68" s="57">
        <v>37960</v>
      </c>
      <c r="B68" s="28">
        <f>Supply_Table!Q69</f>
        <v>32.200000000000003</v>
      </c>
      <c r="C68" s="31">
        <f>Supply_Table!F69</f>
        <v>7.2</v>
      </c>
    </row>
    <row r="69" spans="1:3" x14ac:dyDescent="0.25">
      <c r="A69" s="57">
        <v>37961</v>
      </c>
      <c r="B69" s="28">
        <f>Supply_Table!Q70</f>
        <v>35.4</v>
      </c>
      <c r="C69" s="31">
        <f>Supply_Table!F70</f>
        <v>12.8</v>
      </c>
    </row>
    <row r="70" spans="1:3" x14ac:dyDescent="0.25">
      <c r="A70" s="57">
        <v>37962</v>
      </c>
      <c r="B70" s="28">
        <f>Supply_Table!Q71</f>
        <v>21.5</v>
      </c>
      <c r="C70" s="31">
        <f>Supply_Table!F71</f>
        <v>6.6</v>
      </c>
    </row>
    <row r="71" spans="1:3" x14ac:dyDescent="0.25">
      <c r="A71" s="57">
        <v>37963</v>
      </c>
      <c r="B71" s="28">
        <f>Supply_Table!Q72</f>
        <v>6.7</v>
      </c>
      <c r="C71" s="31">
        <f>Supply_Table!F72</f>
        <v>6.6</v>
      </c>
    </row>
    <row r="72" spans="1:3" x14ac:dyDescent="0.25">
      <c r="A72" s="57">
        <v>37964</v>
      </c>
      <c r="B72" s="28">
        <f>Supply_Table!Q73</f>
        <v>2.7</v>
      </c>
      <c r="C72" s="31">
        <f>Supply_Table!F73</f>
        <v>16.2</v>
      </c>
    </row>
    <row r="73" spans="1:3" x14ac:dyDescent="0.25">
      <c r="A73" s="57">
        <v>37965</v>
      </c>
      <c r="B73" s="28">
        <f>Supply_Table!Q74</f>
        <v>3.6</v>
      </c>
      <c r="C73" s="31">
        <f>Supply_Table!F74</f>
        <v>53.1</v>
      </c>
    </row>
    <row r="74" spans="1:3" x14ac:dyDescent="0.25">
      <c r="A74" s="57">
        <v>37966</v>
      </c>
      <c r="B74" s="28">
        <f>Supply_Table!Q75</f>
        <v>8.1999999999999993</v>
      </c>
      <c r="C74" s="31">
        <f>Supply_Table!F75</f>
        <v>73.8</v>
      </c>
    </row>
    <row r="75" spans="1:3" x14ac:dyDescent="0.25">
      <c r="A75" s="57">
        <v>37967</v>
      </c>
      <c r="B75" s="28">
        <f>Supply_Table!Q76</f>
        <v>17.600000000000001</v>
      </c>
      <c r="C75" s="31">
        <f>Supply_Table!F76</f>
        <v>67</v>
      </c>
    </row>
    <row r="76" spans="1:3" x14ac:dyDescent="0.25">
      <c r="A76" s="57">
        <v>37968</v>
      </c>
      <c r="B76" s="28">
        <f>Supply_Table!Q77</f>
        <v>9.6999999999999993</v>
      </c>
      <c r="C76" s="31">
        <f>Supply_Table!F77</f>
        <v>57.7</v>
      </c>
    </row>
    <row r="77" spans="1:3" x14ac:dyDescent="0.25">
      <c r="A77" s="57">
        <v>37969</v>
      </c>
      <c r="B77" s="28">
        <f>Supply_Table!Q78</f>
        <v>31.6</v>
      </c>
      <c r="C77" s="31">
        <f>Supply_Table!F78</f>
        <v>6.3</v>
      </c>
    </row>
    <row r="78" spans="1:3" x14ac:dyDescent="0.25">
      <c r="A78" s="57">
        <v>37970</v>
      </c>
      <c r="B78" s="28">
        <f>Supply_Table!Q79</f>
        <v>7.8</v>
      </c>
      <c r="C78" s="31">
        <f>Supply_Table!F79</f>
        <v>4.7</v>
      </c>
    </row>
    <row r="79" spans="1:3" x14ac:dyDescent="0.25">
      <c r="A79" s="57">
        <v>37971</v>
      </c>
      <c r="B79" s="28">
        <f>Supply_Table!Q80</f>
        <v>1.3</v>
      </c>
      <c r="C79" s="31">
        <f>Supply_Table!F80</f>
        <v>4.9000000000000004</v>
      </c>
    </row>
    <row r="80" spans="1:3" x14ac:dyDescent="0.25">
      <c r="A80" s="57">
        <v>37972</v>
      </c>
      <c r="B80" s="28">
        <f>Supply_Table!Q81</f>
        <v>1.3</v>
      </c>
      <c r="C80" s="31">
        <f>Supply_Table!F81</f>
        <v>14.4</v>
      </c>
    </row>
    <row r="81" spans="1:3" x14ac:dyDescent="0.25">
      <c r="A81" s="57">
        <v>37973</v>
      </c>
      <c r="B81" s="28">
        <f>Supply_Table!Q82</f>
        <v>1.3</v>
      </c>
      <c r="C81" s="31">
        <f>Supply_Table!F82</f>
        <v>4.4000000000000004</v>
      </c>
    </row>
    <row r="82" spans="1:3" x14ac:dyDescent="0.25">
      <c r="A82" s="57">
        <v>37974</v>
      </c>
      <c r="B82" s="28">
        <f>Supply_Table!Q83</f>
        <v>1.4</v>
      </c>
      <c r="C82" s="31">
        <f>Supply_Table!F83</f>
        <v>21.9</v>
      </c>
    </row>
    <row r="83" spans="1:3" x14ac:dyDescent="0.25">
      <c r="A83" s="57">
        <v>37975</v>
      </c>
      <c r="B83" s="28">
        <f>Supply_Table!Q84</f>
        <v>5.5</v>
      </c>
      <c r="C83" s="31">
        <f>Supply_Table!F84</f>
        <v>21.3</v>
      </c>
    </row>
    <row r="84" spans="1:3" x14ac:dyDescent="0.25">
      <c r="A84" s="57">
        <v>37976</v>
      </c>
      <c r="B84" s="28">
        <f>Supply_Table!Q85</f>
        <v>6.3</v>
      </c>
      <c r="C84" s="31">
        <f>Supply_Table!F85</f>
        <v>8.6999999999999993</v>
      </c>
    </row>
    <row r="85" spans="1:3" x14ac:dyDescent="0.25">
      <c r="A85" s="57">
        <v>37977</v>
      </c>
      <c r="B85" s="28">
        <f>Supply_Table!Q86</f>
        <v>2.2999999999999998</v>
      </c>
      <c r="C85" s="31">
        <f>Supply_Table!F86</f>
        <v>10.199999999999999</v>
      </c>
    </row>
    <row r="86" spans="1:3" x14ac:dyDescent="0.25">
      <c r="A86" s="57">
        <v>37978</v>
      </c>
      <c r="B86" s="28">
        <f>Supply_Table!Q87</f>
        <v>1.2</v>
      </c>
      <c r="C86" s="31">
        <f>Supply_Table!F87</f>
        <v>34.700000000000003</v>
      </c>
    </row>
    <row r="87" spans="1:3" x14ac:dyDescent="0.25">
      <c r="A87" s="57">
        <v>37979</v>
      </c>
      <c r="B87" s="28">
        <f>Supply_Table!Q88</f>
        <v>1.2</v>
      </c>
      <c r="C87" s="31">
        <f>Supply_Table!F88</f>
        <v>8.1999999999999993</v>
      </c>
    </row>
    <row r="88" spans="1:3" x14ac:dyDescent="0.25">
      <c r="A88" s="57">
        <v>37980</v>
      </c>
      <c r="B88" s="28">
        <f>Supply_Table!Q89</f>
        <v>1.2</v>
      </c>
      <c r="C88" s="31">
        <f>Supply_Table!F89</f>
        <v>8</v>
      </c>
    </row>
    <row r="89" spans="1:3" x14ac:dyDescent="0.25">
      <c r="A89" s="57">
        <v>37981</v>
      </c>
      <c r="B89" s="28">
        <f>Supply_Table!Q90</f>
        <v>2.2000000000000002</v>
      </c>
      <c r="C89" s="31">
        <f>Supply_Table!F90</f>
        <v>19.899999999999999</v>
      </c>
    </row>
    <row r="90" spans="1:3" x14ac:dyDescent="0.25">
      <c r="A90" s="57">
        <v>37982</v>
      </c>
      <c r="B90" s="28">
        <f>Supply_Table!Q91</f>
        <v>1.2</v>
      </c>
      <c r="C90" s="31">
        <f>Supply_Table!F91</f>
        <v>40.9</v>
      </c>
    </row>
    <row r="91" spans="1:3" x14ac:dyDescent="0.25">
      <c r="A91" s="57">
        <v>37983</v>
      </c>
      <c r="B91" s="28">
        <f>Supply_Table!Q92</f>
        <v>1.2</v>
      </c>
      <c r="C91" s="31">
        <f>Supply_Table!F92</f>
        <v>20.3</v>
      </c>
    </row>
    <row r="92" spans="1:3" x14ac:dyDescent="0.25">
      <c r="A92" s="57">
        <v>37984</v>
      </c>
      <c r="B92" s="28">
        <f>Supply_Table!Q93</f>
        <v>1.2</v>
      </c>
      <c r="C92" s="31">
        <f>Supply_Table!F93</f>
        <v>11.4</v>
      </c>
    </row>
    <row r="93" spans="1:3" x14ac:dyDescent="0.25">
      <c r="A93" s="57">
        <v>37985</v>
      </c>
      <c r="B93" s="28">
        <f>Supply_Table!Q94</f>
        <v>1.3</v>
      </c>
      <c r="C93" s="31">
        <f>Supply_Table!F94</f>
        <v>8.3000000000000007</v>
      </c>
    </row>
    <row r="94" spans="1:3" x14ac:dyDescent="0.25">
      <c r="A94" s="57">
        <v>37986</v>
      </c>
      <c r="B94" s="28">
        <f>Supply_Table!Q95</f>
        <v>1.2</v>
      </c>
      <c r="C94" s="31">
        <f>Supply_Table!F95</f>
        <v>8.6999999999999993</v>
      </c>
    </row>
    <row r="95" spans="1:3" x14ac:dyDescent="0.25">
      <c r="A95" s="57">
        <v>37987</v>
      </c>
      <c r="B95" s="28">
        <f>Supply_Table!Q96</f>
        <v>1.2</v>
      </c>
      <c r="C95" s="31">
        <f>Supply_Table!F96</f>
        <v>7.6</v>
      </c>
    </row>
    <row r="96" spans="1:3" x14ac:dyDescent="0.25">
      <c r="A96" s="57">
        <v>37988</v>
      </c>
      <c r="B96" s="28">
        <f>Supply_Table!Q97</f>
        <v>1.3</v>
      </c>
      <c r="C96" s="31">
        <f>Supply_Table!F97</f>
        <v>29.9</v>
      </c>
    </row>
    <row r="97" spans="1:3" x14ac:dyDescent="0.25">
      <c r="A97" s="57">
        <v>37989</v>
      </c>
      <c r="B97" s="28">
        <f>Supply_Table!Q98</f>
        <v>2.7</v>
      </c>
      <c r="C97" s="31">
        <f>Supply_Table!F98</f>
        <v>53.8</v>
      </c>
    </row>
    <row r="98" spans="1:3" x14ac:dyDescent="0.25">
      <c r="A98" s="57">
        <v>37990</v>
      </c>
      <c r="B98" s="28">
        <f>Supply_Table!Q99</f>
        <v>26.9</v>
      </c>
      <c r="C98" s="31">
        <f>Supply_Table!F99</f>
        <v>45.5</v>
      </c>
    </row>
    <row r="99" spans="1:3" x14ac:dyDescent="0.25">
      <c r="A99" s="57">
        <v>37991</v>
      </c>
      <c r="B99" s="28">
        <f>Supply_Table!Q100</f>
        <v>27.5</v>
      </c>
      <c r="C99" s="31">
        <f>Supply_Table!F100</f>
        <v>17</v>
      </c>
    </row>
    <row r="100" spans="1:3" x14ac:dyDescent="0.25">
      <c r="A100" s="57">
        <v>37992</v>
      </c>
      <c r="B100" s="28">
        <f>Supply_Table!Q101</f>
        <v>15.2</v>
      </c>
      <c r="C100" s="31">
        <f>Supply_Table!F101</f>
        <v>18</v>
      </c>
    </row>
    <row r="101" spans="1:3" x14ac:dyDescent="0.25">
      <c r="A101" s="57">
        <v>37993</v>
      </c>
      <c r="B101" s="28">
        <f>Supply_Table!Q102</f>
        <v>34.700000000000003</v>
      </c>
      <c r="C101" s="31">
        <f>Supply_Table!F102</f>
        <v>41.8</v>
      </c>
    </row>
    <row r="102" spans="1:3" x14ac:dyDescent="0.25">
      <c r="A102" s="57">
        <v>37994</v>
      </c>
      <c r="B102" s="28">
        <f>Supply_Table!Q103</f>
        <v>54.9</v>
      </c>
      <c r="C102" s="31">
        <f>Supply_Table!F103</f>
        <v>100.5</v>
      </c>
    </row>
    <row r="103" spans="1:3" x14ac:dyDescent="0.25">
      <c r="A103" s="57">
        <v>37995</v>
      </c>
      <c r="B103" s="28">
        <f>Supply_Table!Q104</f>
        <v>69</v>
      </c>
      <c r="C103" s="31">
        <f>Supply_Table!F104</f>
        <v>72.400000000000006</v>
      </c>
    </row>
    <row r="104" spans="1:3" x14ac:dyDescent="0.25">
      <c r="A104" s="57">
        <v>37996</v>
      </c>
      <c r="B104" s="28">
        <f>Supply_Table!Q105</f>
        <v>76.400000000000006</v>
      </c>
      <c r="C104" s="31">
        <f>Supply_Table!F105</f>
        <v>101.2</v>
      </c>
    </row>
    <row r="105" spans="1:3" x14ac:dyDescent="0.25">
      <c r="A105" s="57">
        <v>37997</v>
      </c>
      <c r="B105" s="28">
        <f>Supply_Table!Q106</f>
        <v>59.2</v>
      </c>
      <c r="C105" s="31">
        <f>Supply_Table!F106</f>
        <v>87.5</v>
      </c>
    </row>
    <row r="106" spans="1:3" x14ac:dyDescent="0.25">
      <c r="A106" s="57">
        <v>37998</v>
      </c>
      <c r="B106" s="28">
        <f>Supply_Table!Q107</f>
        <v>51.8</v>
      </c>
      <c r="C106" s="31">
        <f>Supply_Table!F107</f>
        <v>49.6</v>
      </c>
    </row>
    <row r="107" spans="1:3" x14ac:dyDescent="0.25">
      <c r="A107" s="57">
        <v>37999</v>
      </c>
      <c r="B107" s="28">
        <f>Supply_Table!Q108</f>
        <v>30.9</v>
      </c>
      <c r="C107" s="31">
        <f>Supply_Table!F108</f>
        <v>36.9</v>
      </c>
    </row>
    <row r="108" spans="1:3" x14ac:dyDescent="0.25">
      <c r="A108" s="57">
        <v>38000</v>
      </c>
      <c r="B108" s="28">
        <f>Supply_Table!Q109</f>
        <v>21.6</v>
      </c>
      <c r="C108" s="31">
        <f>Supply_Table!F109</f>
        <v>38.5</v>
      </c>
    </row>
    <row r="109" spans="1:3" x14ac:dyDescent="0.25">
      <c r="A109" s="57">
        <v>38001</v>
      </c>
      <c r="B109" s="28">
        <f>Supply_Table!Q110</f>
        <v>68.900000000000006</v>
      </c>
      <c r="C109" s="31">
        <f>Supply_Table!F110</f>
        <v>29.1</v>
      </c>
    </row>
    <row r="110" spans="1:3" x14ac:dyDescent="0.25">
      <c r="A110" s="57">
        <v>38002</v>
      </c>
      <c r="B110" s="28">
        <f>Supply_Table!Q111</f>
        <v>74.2</v>
      </c>
      <c r="C110" s="31">
        <f>Supply_Table!F111</f>
        <v>34.200000000000003</v>
      </c>
    </row>
    <row r="111" spans="1:3" x14ac:dyDescent="0.25">
      <c r="A111" s="57">
        <v>38003</v>
      </c>
      <c r="B111" s="28">
        <f>Supply_Table!Q112</f>
        <v>77.900000000000006</v>
      </c>
      <c r="C111" s="31">
        <f>Supply_Table!F112</f>
        <v>50.1</v>
      </c>
    </row>
    <row r="112" spans="1:3" x14ac:dyDescent="0.25">
      <c r="A112" s="57">
        <v>38004</v>
      </c>
      <c r="B112" s="28">
        <f>Supply_Table!Q113</f>
        <v>84.3</v>
      </c>
      <c r="C112" s="31">
        <f>Supply_Table!F113</f>
        <v>44.2</v>
      </c>
    </row>
    <row r="113" spans="1:3" x14ac:dyDescent="0.25">
      <c r="A113" s="57">
        <v>38005</v>
      </c>
      <c r="B113" s="28">
        <f>Supply_Table!Q114</f>
        <v>52.6</v>
      </c>
      <c r="C113" s="31">
        <f>Supply_Table!F114</f>
        <v>65.599999999999994</v>
      </c>
    </row>
    <row r="114" spans="1:3" x14ac:dyDescent="0.25">
      <c r="A114" s="57">
        <v>38006</v>
      </c>
      <c r="B114" s="28">
        <f>Supply_Table!Q115</f>
        <v>21.7</v>
      </c>
      <c r="C114" s="31">
        <f>Supply_Table!F115</f>
        <v>57.8</v>
      </c>
    </row>
    <row r="115" spans="1:3" x14ac:dyDescent="0.25">
      <c r="A115" s="57">
        <v>38007</v>
      </c>
      <c r="B115" s="28">
        <f>Supply_Table!Q116</f>
        <v>8.6</v>
      </c>
      <c r="C115" s="31">
        <f>Supply_Table!F116</f>
        <v>45.3</v>
      </c>
    </row>
    <row r="116" spans="1:3" x14ac:dyDescent="0.25">
      <c r="A116" s="57">
        <v>38008</v>
      </c>
      <c r="B116" s="28">
        <f>Supply_Table!Q117</f>
        <v>8.1999999999999993</v>
      </c>
      <c r="C116" s="31">
        <f>Supply_Table!F117</f>
        <v>48.7</v>
      </c>
    </row>
    <row r="117" spans="1:3" x14ac:dyDescent="0.25">
      <c r="A117" s="57">
        <v>38009</v>
      </c>
      <c r="B117" s="28">
        <f>Supply_Table!Q118</f>
        <v>8.6</v>
      </c>
      <c r="C117" s="31">
        <f>Supply_Table!F118</f>
        <v>15.5</v>
      </c>
    </row>
    <row r="118" spans="1:3" x14ac:dyDescent="0.25">
      <c r="A118" s="57">
        <v>38010</v>
      </c>
      <c r="B118" s="28">
        <f>Supply_Table!Q119</f>
        <v>8.1</v>
      </c>
      <c r="C118" s="31">
        <f>Supply_Table!F119</f>
        <v>11</v>
      </c>
    </row>
    <row r="119" spans="1:3" x14ac:dyDescent="0.25">
      <c r="A119" s="57">
        <v>38011</v>
      </c>
      <c r="B119" s="28">
        <f>Supply_Table!Q120</f>
        <v>16.8</v>
      </c>
      <c r="C119" s="31">
        <f>Supply_Table!F120</f>
        <v>11.3</v>
      </c>
    </row>
    <row r="120" spans="1:3" x14ac:dyDescent="0.25">
      <c r="A120" s="57">
        <v>38012</v>
      </c>
      <c r="B120" s="28">
        <f>Supply_Table!Q121</f>
        <v>7.9</v>
      </c>
      <c r="C120" s="31">
        <f>Supply_Table!F121</f>
        <v>11.5</v>
      </c>
    </row>
    <row r="121" spans="1:3" x14ac:dyDescent="0.25">
      <c r="A121" s="57">
        <v>38013</v>
      </c>
      <c r="B121" s="28">
        <f>Supply_Table!Q122</f>
        <v>23.4</v>
      </c>
      <c r="C121" s="31">
        <f>Supply_Table!F122</f>
        <v>11.9</v>
      </c>
    </row>
    <row r="122" spans="1:3" x14ac:dyDescent="0.25">
      <c r="A122" s="57">
        <v>38014</v>
      </c>
      <c r="B122" s="28">
        <f>Supply_Table!Q123</f>
        <v>9.6</v>
      </c>
      <c r="C122" s="31">
        <f>Supply_Table!F123</f>
        <v>13.1</v>
      </c>
    </row>
    <row r="123" spans="1:3" x14ac:dyDescent="0.25">
      <c r="A123" s="57">
        <v>38015</v>
      </c>
      <c r="B123" s="28">
        <f>Supply_Table!Q124</f>
        <v>18</v>
      </c>
      <c r="C123" s="31">
        <f>Supply_Table!F124</f>
        <v>17.3</v>
      </c>
    </row>
    <row r="124" spans="1:3" x14ac:dyDescent="0.25">
      <c r="A124" s="57">
        <v>38016</v>
      </c>
      <c r="B124" s="28">
        <f>Supply_Table!Q125</f>
        <v>20.9</v>
      </c>
      <c r="C124" s="31">
        <f>Supply_Table!F125</f>
        <v>17.399999999999999</v>
      </c>
    </row>
    <row r="125" spans="1:3" x14ac:dyDescent="0.25">
      <c r="A125" s="57">
        <v>38017</v>
      </c>
      <c r="B125" s="28">
        <f>Supply_Table!Q126</f>
        <v>30.3</v>
      </c>
      <c r="C125" s="31">
        <f>Supply_Table!F126</f>
        <v>26.3</v>
      </c>
    </row>
    <row r="126" spans="1:3" x14ac:dyDescent="0.25">
      <c r="A126" s="57">
        <v>38018</v>
      </c>
      <c r="B126" s="28">
        <f>Supply_Table!Q127</f>
        <v>10.4</v>
      </c>
      <c r="C126" s="31">
        <f>Supply_Table!F127</f>
        <v>7.5</v>
      </c>
    </row>
    <row r="127" spans="1:3" x14ac:dyDescent="0.25">
      <c r="A127" s="57">
        <v>38019</v>
      </c>
      <c r="B127" s="28">
        <f>Supply_Table!Q128</f>
        <v>7.4</v>
      </c>
      <c r="C127" s="31">
        <f>Supply_Table!F128</f>
        <v>8.1</v>
      </c>
    </row>
    <row r="128" spans="1:3" x14ac:dyDescent="0.25">
      <c r="A128" s="57">
        <v>38020</v>
      </c>
      <c r="B128" s="28">
        <f>Supply_Table!Q129</f>
        <v>6.8</v>
      </c>
      <c r="C128" s="31">
        <f>Supply_Table!F129</f>
        <v>8.1999999999999993</v>
      </c>
    </row>
    <row r="129" spans="1:3" x14ac:dyDescent="0.25">
      <c r="A129" s="57">
        <v>38021</v>
      </c>
      <c r="B129" s="28">
        <f>Supply_Table!Q130</f>
        <v>8.8000000000000007</v>
      </c>
      <c r="C129" s="31">
        <f>Supply_Table!F130</f>
        <v>11.1</v>
      </c>
    </row>
    <row r="130" spans="1:3" x14ac:dyDescent="0.25">
      <c r="A130" s="57">
        <v>38022</v>
      </c>
      <c r="B130" s="28">
        <f>Supply_Table!Q131</f>
        <v>8.3000000000000007</v>
      </c>
      <c r="C130" s="31">
        <f>Supply_Table!F131</f>
        <v>11.9</v>
      </c>
    </row>
    <row r="131" spans="1:3" x14ac:dyDescent="0.25">
      <c r="A131" s="57">
        <v>38023</v>
      </c>
      <c r="B131" s="28">
        <f>Supply_Table!Q132</f>
        <v>11.8</v>
      </c>
      <c r="C131" s="31">
        <f>Supply_Table!F132</f>
        <v>10.199999999999999</v>
      </c>
    </row>
    <row r="132" spans="1:3" x14ac:dyDescent="0.25">
      <c r="A132" s="57">
        <v>38024</v>
      </c>
      <c r="B132" s="28">
        <f>Supply_Table!Q133</f>
        <v>57.3</v>
      </c>
      <c r="C132" s="31">
        <f>Supply_Table!F133</f>
        <v>10.8</v>
      </c>
    </row>
    <row r="133" spans="1:3" x14ac:dyDescent="0.25">
      <c r="A133" s="57">
        <v>38025</v>
      </c>
      <c r="B133" s="28">
        <f>Supply_Table!Q134</f>
        <v>40.5</v>
      </c>
      <c r="C133" s="31">
        <f>Supply_Table!F134</f>
        <v>19.399999999999999</v>
      </c>
    </row>
    <row r="134" spans="1:3" x14ac:dyDescent="0.25">
      <c r="A134" s="57">
        <v>38026</v>
      </c>
      <c r="B134" s="28">
        <f>Supply_Table!Q135</f>
        <v>10.9</v>
      </c>
      <c r="C134" s="31">
        <f>Supply_Table!F135</f>
        <v>8.6</v>
      </c>
    </row>
    <row r="135" spans="1:3" x14ac:dyDescent="0.25">
      <c r="A135" s="57">
        <v>38027</v>
      </c>
      <c r="B135" s="28">
        <f>Supply_Table!Q136</f>
        <v>9.6</v>
      </c>
      <c r="C135" s="31">
        <f>Supply_Table!F136</f>
        <v>16.899999999999999</v>
      </c>
    </row>
    <row r="136" spans="1:3" x14ac:dyDescent="0.25">
      <c r="A136" s="57">
        <v>38028</v>
      </c>
      <c r="B136" s="28">
        <f>Supply_Table!Q137</f>
        <v>9.4</v>
      </c>
      <c r="C136" s="31">
        <f>Supply_Table!F137</f>
        <v>26.5</v>
      </c>
    </row>
    <row r="137" spans="1:3" x14ac:dyDescent="0.25">
      <c r="A137" s="57">
        <v>38029</v>
      </c>
      <c r="B137" s="28">
        <f>Supply_Table!Q138</f>
        <v>27.2</v>
      </c>
      <c r="C137" s="31">
        <f>Supply_Table!F138</f>
        <v>29.1</v>
      </c>
    </row>
    <row r="138" spans="1:3" x14ac:dyDescent="0.25">
      <c r="A138" s="57">
        <v>38030</v>
      </c>
      <c r="B138" s="28">
        <f>Supply_Table!Q139</f>
        <v>30.8</v>
      </c>
      <c r="C138" s="31">
        <f>Supply_Table!F139</f>
        <v>58.3</v>
      </c>
    </row>
    <row r="139" spans="1:3" x14ac:dyDescent="0.25">
      <c r="A139" s="57">
        <v>38031</v>
      </c>
      <c r="B139" s="28">
        <f>Supply_Table!Q140</f>
        <v>7.5</v>
      </c>
      <c r="C139" s="31">
        <f>Supply_Table!F140</f>
        <v>48.4</v>
      </c>
    </row>
    <row r="140" spans="1:3" x14ac:dyDescent="0.25">
      <c r="A140" s="57">
        <v>38032</v>
      </c>
      <c r="B140" s="28">
        <f>Supply_Table!Q141</f>
        <v>7.6</v>
      </c>
      <c r="C140" s="31">
        <f>Supply_Table!F141</f>
        <v>36.6</v>
      </c>
    </row>
    <row r="141" spans="1:3" x14ac:dyDescent="0.25">
      <c r="A141" s="57">
        <v>38033</v>
      </c>
      <c r="B141" s="28">
        <f>Supply_Table!Q142</f>
        <v>7.9</v>
      </c>
      <c r="C141" s="31">
        <f>Supply_Table!F142</f>
        <v>16.5</v>
      </c>
    </row>
    <row r="142" spans="1:3" x14ac:dyDescent="0.25">
      <c r="A142" s="57">
        <v>38034</v>
      </c>
      <c r="B142" s="28">
        <f>Supply_Table!Q143</f>
        <v>6.4</v>
      </c>
      <c r="C142" s="31">
        <f>Supply_Table!F143</f>
        <v>56.3</v>
      </c>
    </row>
    <row r="143" spans="1:3" x14ac:dyDescent="0.25">
      <c r="A143" s="57">
        <v>38035</v>
      </c>
      <c r="B143" s="28">
        <f>Supply_Table!Q144</f>
        <v>2.9</v>
      </c>
      <c r="C143" s="31">
        <f>Supply_Table!F144</f>
        <v>27.4</v>
      </c>
    </row>
    <row r="144" spans="1:3" x14ac:dyDescent="0.25">
      <c r="A144" s="57">
        <v>38036</v>
      </c>
      <c r="B144" s="28">
        <f>Supply_Table!Q145</f>
        <v>3.5</v>
      </c>
      <c r="C144" s="31">
        <f>Supply_Table!F145</f>
        <v>32</v>
      </c>
    </row>
    <row r="145" spans="1:3" x14ac:dyDescent="0.25">
      <c r="A145" s="57">
        <v>38037</v>
      </c>
      <c r="B145" s="28">
        <f>Supply_Table!Q146</f>
        <v>3.8</v>
      </c>
      <c r="C145" s="31">
        <f>Supply_Table!F146</f>
        <v>3.6</v>
      </c>
    </row>
    <row r="146" spans="1:3" x14ac:dyDescent="0.25">
      <c r="A146" s="57">
        <v>38038</v>
      </c>
      <c r="B146" s="28">
        <f>Supply_Table!Q147</f>
        <v>7.7</v>
      </c>
      <c r="C146" s="31">
        <f>Supply_Table!F147</f>
        <v>5</v>
      </c>
    </row>
    <row r="147" spans="1:3" x14ac:dyDescent="0.25">
      <c r="A147" s="57">
        <v>38039</v>
      </c>
      <c r="B147" s="28">
        <f>Supply_Table!Q148</f>
        <v>16.600000000000001</v>
      </c>
      <c r="C147" s="31">
        <f>Supply_Table!F148</f>
        <v>4.9000000000000004</v>
      </c>
    </row>
    <row r="148" spans="1:3" x14ac:dyDescent="0.25">
      <c r="A148" s="57">
        <v>38040</v>
      </c>
      <c r="B148" s="28">
        <f>Supply_Table!Q149</f>
        <v>28.6</v>
      </c>
      <c r="C148" s="31">
        <f>Supply_Table!F149</f>
        <v>4.9000000000000004</v>
      </c>
    </row>
    <row r="149" spans="1:3" x14ac:dyDescent="0.25">
      <c r="A149" s="57">
        <v>38041</v>
      </c>
      <c r="B149" s="28">
        <f>Supply_Table!Q150</f>
        <v>34.700000000000003</v>
      </c>
      <c r="C149" s="31">
        <f>Supply_Table!F150</f>
        <v>4.9000000000000004</v>
      </c>
    </row>
    <row r="150" spans="1:3" x14ac:dyDescent="0.25">
      <c r="A150" s="57">
        <v>38042</v>
      </c>
      <c r="B150" s="28">
        <f>Supply_Table!Q151</f>
        <v>25.7</v>
      </c>
      <c r="C150" s="31">
        <f>Supply_Table!F151</f>
        <v>4.9000000000000004</v>
      </c>
    </row>
    <row r="151" spans="1:3" x14ac:dyDescent="0.25">
      <c r="A151" s="57">
        <v>38043</v>
      </c>
      <c r="B151" s="28">
        <f>Supply_Table!Q152</f>
        <v>49.6</v>
      </c>
      <c r="C151" s="31">
        <f>Supply_Table!F152</f>
        <v>22.7</v>
      </c>
    </row>
    <row r="152" spans="1:3" x14ac:dyDescent="0.25">
      <c r="A152" s="57">
        <v>38044</v>
      </c>
      <c r="B152" s="28">
        <f>Supply_Table!Q153</f>
        <v>58</v>
      </c>
      <c r="C152" s="31">
        <f>Supply_Table!F153</f>
        <v>34.200000000000003</v>
      </c>
    </row>
    <row r="153" spans="1:3" x14ac:dyDescent="0.25">
      <c r="A153" s="57">
        <v>38045</v>
      </c>
      <c r="B153" s="28">
        <f>Supply_Table!Q154</f>
        <v>34.1</v>
      </c>
      <c r="C153" s="31">
        <f>Supply_Table!F154</f>
        <v>30.6</v>
      </c>
    </row>
    <row r="154" spans="1:3" x14ac:dyDescent="0.25">
      <c r="A154" s="57">
        <v>38046</v>
      </c>
      <c r="B154" s="28">
        <f>Supply_Table!Q155</f>
        <v>29.4</v>
      </c>
      <c r="C154" s="31">
        <f>Supply_Table!F155</f>
        <v>0</v>
      </c>
    </row>
    <row r="155" spans="1:3" x14ac:dyDescent="0.25">
      <c r="A155" s="57">
        <v>38047</v>
      </c>
      <c r="B155" s="28">
        <f>Supply_Table!Q156</f>
        <v>48.2</v>
      </c>
      <c r="C155" s="31">
        <f>Supply_Table!F156</f>
        <v>23.9</v>
      </c>
    </row>
    <row r="156" spans="1:3" x14ac:dyDescent="0.25">
      <c r="A156" s="57">
        <v>38048</v>
      </c>
      <c r="B156" s="28">
        <f>Supply_Table!Q157</f>
        <v>32.4</v>
      </c>
      <c r="C156" s="31">
        <f>Supply_Table!F157</f>
        <v>9.9</v>
      </c>
    </row>
    <row r="157" spans="1:3" x14ac:dyDescent="0.25">
      <c r="A157" s="57">
        <v>38049</v>
      </c>
      <c r="B157" s="28">
        <f>Supply_Table!Q158</f>
        <v>36.700000000000003</v>
      </c>
      <c r="C157" s="31">
        <f>Supply_Table!F158</f>
        <v>23.7</v>
      </c>
    </row>
    <row r="158" spans="1:3" x14ac:dyDescent="0.25">
      <c r="A158" s="57">
        <v>38050</v>
      </c>
      <c r="B158" s="28">
        <f>Supply_Table!Q159</f>
        <v>41.5</v>
      </c>
      <c r="C158" s="31">
        <f>Supply_Table!F159</f>
        <v>7.4</v>
      </c>
    </row>
    <row r="159" spans="1:3" x14ac:dyDescent="0.25">
      <c r="A159" s="57">
        <v>38051</v>
      </c>
      <c r="B159" s="28">
        <f>Supply_Table!Q160</f>
        <v>45.5</v>
      </c>
      <c r="C159" s="31">
        <f>Supply_Table!F160</f>
        <v>4.2</v>
      </c>
    </row>
    <row r="160" spans="1:3" x14ac:dyDescent="0.25">
      <c r="A160" s="57">
        <v>38052</v>
      </c>
      <c r="B160" s="28">
        <f>Supply_Table!Q161</f>
        <v>36.799999999999997</v>
      </c>
      <c r="C160" s="31">
        <f>Supply_Table!F161</f>
        <v>3.8</v>
      </c>
    </row>
    <row r="161" spans="1:3" x14ac:dyDescent="0.25">
      <c r="A161" s="57">
        <v>38053</v>
      </c>
      <c r="B161" s="28">
        <f>Supply_Table!Q162</f>
        <v>32</v>
      </c>
      <c r="C161" s="31">
        <f>Supply_Table!F162</f>
        <v>4</v>
      </c>
    </row>
    <row r="162" spans="1:3" x14ac:dyDescent="0.25">
      <c r="A162" s="57">
        <v>38054</v>
      </c>
      <c r="B162" s="28">
        <f>Supply_Table!Q163</f>
        <v>22.4</v>
      </c>
      <c r="C162" s="31">
        <f>Supply_Table!F163</f>
        <v>4</v>
      </c>
    </row>
    <row r="163" spans="1:3" x14ac:dyDescent="0.25">
      <c r="A163" s="57">
        <v>38055</v>
      </c>
      <c r="B163" s="28">
        <f>Supply_Table!Q164</f>
        <v>12.6</v>
      </c>
      <c r="C163" s="31">
        <f>Supply_Table!F164</f>
        <v>4.0999999999999996</v>
      </c>
    </row>
    <row r="164" spans="1:3" x14ac:dyDescent="0.25">
      <c r="A164" s="57">
        <v>38056</v>
      </c>
      <c r="B164" s="28">
        <f>Supply_Table!Q165</f>
        <v>14.8</v>
      </c>
      <c r="C164" s="31">
        <f>Supply_Table!F165</f>
        <v>3.3</v>
      </c>
    </row>
    <row r="165" spans="1:3" x14ac:dyDescent="0.25">
      <c r="A165" s="57">
        <v>38057</v>
      </c>
      <c r="B165" s="28">
        <f>Supply_Table!Q166</f>
        <v>55</v>
      </c>
      <c r="C165" s="31">
        <f>Supply_Table!F166</f>
        <v>17.7</v>
      </c>
    </row>
    <row r="166" spans="1:3" x14ac:dyDescent="0.25">
      <c r="A166" s="57">
        <v>38058</v>
      </c>
      <c r="B166" s="28">
        <f>Supply_Table!Q167</f>
        <v>31.4</v>
      </c>
      <c r="C166" s="31">
        <f>Supply_Table!F167</f>
        <v>40.5</v>
      </c>
    </row>
    <row r="167" spans="1:3" x14ac:dyDescent="0.25">
      <c r="A167" s="57">
        <v>38059</v>
      </c>
      <c r="B167" s="28">
        <f>Supply_Table!Q168</f>
        <v>7.3</v>
      </c>
      <c r="C167" s="31">
        <f>Supply_Table!F168</f>
        <v>50.6</v>
      </c>
    </row>
    <row r="168" spans="1:3" x14ac:dyDescent="0.25">
      <c r="A168" s="57">
        <v>38060</v>
      </c>
      <c r="B168" s="28">
        <f>Supply_Table!Q169</f>
        <v>5.9</v>
      </c>
      <c r="C168" s="31">
        <f>Supply_Table!F169</f>
        <v>38.6</v>
      </c>
    </row>
    <row r="169" spans="1:3" x14ac:dyDescent="0.25">
      <c r="A169" s="57">
        <v>38061</v>
      </c>
      <c r="B169" s="28">
        <f>Supply_Table!Q170</f>
        <v>5.9</v>
      </c>
      <c r="C169" s="31">
        <f>Supply_Table!F170</f>
        <v>21.8</v>
      </c>
    </row>
    <row r="170" spans="1:3" x14ac:dyDescent="0.25">
      <c r="A170" s="57">
        <v>38062</v>
      </c>
      <c r="B170" s="28">
        <f>Supply_Table!Q171</f>
        <v>17.8</v>
      </c>
      <c r="C170" s="31">
        <f>Supply_Table!F171</f>
        <v>15.7</v>
      </c>
    </row>
    <row r="171" spans="1:3" x14ac:dyDescent="0.25">
      <c r="A171" s="57">
        <v>38063</v>
      </c>
      <c r="B171" s="28">
        <f>Supply_Table!Q172</f>
        <v>11.9</v>
      </c>
      <c r="C171" s="31">
        <f>Supply_Table!F172</f>
        <v>18.5</v>
      </c>
    </row>
    <row r="172" spans="1:3" x14ac:dyDescent="0.25">
      <c r="A172" s="57">
        <v>38064</v>
      </c>
      <c r="B172" s="28">
        <f>Supply_Table!Q173</f>
        <v>14</v>
      </c>
      <c r="C172" s="31">
        <f>Supply_Table!F173</f>
        <v>10.199999999999999</v>
      </c>
    </row>
    <row r="173" spans="1:3" x14ac:dyDescent="0.25">
      <c r="A173" s="57">
        <v>38065</v>
      </c>
      <c r="B173" s="28">
        <f>Supply_Table!Q174</f>
        <v>24.1</v>
      </c>
      <c r="C173" s="31">
        <f>Supply_Table!F174</f>
        <v>16.100000000000001</v>
      </c>
    </row>
    <row r="174" spans="1:3" x14ac:dyDescent="0.25">
      <c r="A174" s="57">
        <v>38066</v>
      </c>
      <c r="B174" s="28">
        <f>Supply_Table!Q175</f>
        <v>16.7</v>
      </c>
      <c r="C174" s="31">
        <f>Supply_Table!F175</f>
        <v>3.8</v>
      </c>
    </row>
    <row r="175" spans="1:3" x14ac:dyDescent="0.25">
      <c r="A175" s="57">
        <v>38067</v>
      </c>
      <c r="B175" s="28">
        <f>Supply_Table!Q176</f>
        <v>6.1</v>
      </c>
      <c r="C175" s="31">
        <f>Supply_Table!F176</f>
        <v>3.6</v>
      </c>
    </row>
    <row r="176" spans="1:3" x14ac:dyDescent="0.25">
      <c r="A176" s="57">
        <v>38068</v>
      </c>
      <c r="B176" s="28">
        <f>Supply_Table!Q177</f>
        <v>10.6</v>
      </c>
      <c r="C176" s="31">
        <f>Supply_Table!F177</f>
        <v>3.5</v>
      </c>
    </row>
    <row r="177" spans="1:3" x14ac:dyDescent="0.25">
      <c r="A177" s="57">
        <v>38069</v>
      </c>
      <c r="B177" s="28">
        <f>Supply_Table!Q178</f>
        <v>8.9</v>
      </c>
      <c r="C177" s="31">
        <f>Supply_Table!F178</f>
        <v>3.4</v>
      </c>
    </row>
    <row r="178" spans="1:3" x14ac:dyDescent="0.25">
      <c r="A178" s="57">
        <v>38070</v>
      </c>
      <c r="B178" s="28">
        <f>Supply_Table!Q179</f>
        <v>8.9</v>
      </c>
      <c r="C178" s="31">
        <f>Supply_Table!F179</f>
        <v>3.5</v>
      </c>
    </row>
    <row r="179" spans="1:3" x14ac:dyDescent="0.25">
      <c r="A179" s="57">
        <v>38071</v>
      </c>
      <c r="B179" s="28">
        <f>Supply_Table!Q180</f>
        <v>20</v>
      </c>
      <c r="C179" s="31">
        <f>Supply_Table!F180</f>
        <v>3.9</v>
      </c>
    </row>
    <row r="180" spans="1:3" x14ac:dyDescent="0.25">
      <c r="A180" s="57">
        <v>38072</v>
      </c>
      <c r="B180" s="28">
        <f>Supply_Table!Q181</f>
        <v>14.7</v>
      </c>
      <c r="C180" s="31">
        <f>Supply_Table!F181</f>
        <v>3.9</v>
      </c>
    </row>
    <row r="181" spans="1:3" x14ac:dyDescent="0.25">
      <c r="A181" s="57">
        <v>38073</v>
      </c>
      <c r="B181" s="28">
        <f>Supply_Table!Q182</f>
        <v>14.1</v>
      </c>
      <c r="C181" s="31">
        <f>Supply_Table!F182</f>
        <v>3.1</v>
      </c>
    </row>
    <row r="182" spans="1:3" x14ac:dyDescent="0.25">
      <c r="A182" s="57">
        <v>38074</v>
      </c>
      <c r="B182" s="28">
        <f>Supply_Table!Q183</f>
        <v>11.4</v>
      </c>
      <c r="C182" s="31">
        <f>Supply_Table!F183</f>
        <v>3.8</v>
      </c>
    </row>
    <row r="183" spans="1:3" x14ac:dyDescent="0.25">
      <c r="A183" s="57">
        <v>38075</v>
      </c>
      <c r="B183" s="28">
        <f>Supply_Table!Q184</f>
        <v>9.1</v>
      </c>
      <c r="C183" s="31">
        <f>Supply_Table!F184</f>
        <v>3.7</v>
      </c>
    </row>
    <row r="184" spans="1:3" x14ac:dyDescent="0.25">
      <c r="A184" s="57">
        <v>38076</v>
      </c>
      <c r="B184" s="28">
        <f>Supply_Table!Q185</f>
        <v>4.4000000000000004</v>
      </c>
      <c r="C184" s="31">
        <f>Supply_Table!F185</f>
        <v>3.8</v>
      </c>
    </row>
    <row r="185" spans="1:3" x14ac:dyDescent="0.25">
      <c r="A185" s="57">
        <v>38077</v>
      </c>
      <c r="B185" s="28">
        <f>Supply_Table!Q186</f>
        <v>1.6</v>
      </c>
      <c r="C185" s="31">
        <f>Supply_Table!F186</f>
        <v>3.9</v>
      </c>
    </row>
    <row r="186" spans="1:3" x14ac:dyDescent="0.25">
      <c r="A186"/>
    </row>
    <row r="187" spans="1:3" x14ac:dyDescent="0.25">
      <c r="A187"/>
    </row>
    <row r="188" spans="1:3" x14ac:dyDescent="0.25">
      <c r="A188"/>
    </row>
    <row r="189" spans="1:3" x14ac:dyDescent="0.25">
      <c r="A189"/>
    </row>
    <row r="190" spans="1:3" x14ac:dyDescent="0.25">
      <c r="A190"/>
    </row>
    <row r="191" spans="1:3" x14ac:dyDescent="0.25">
      <c r="A191"/>
    </row>
    <row r="192" spans="1:3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7BE77-02E1-452C-8654-DB341B664D80}">
  <dimension ref="A1:P368"/>
  <sheetViews>
    <sheetView workbookViewId="0"/>
  </sheetViews>
  <sheetFormatPr defaultRowHeight="15" x14ac:dyDescent="0.25"/>
  <cols>
    <col min="1" max="1" width="15.42578125" style="16" bestFit="1" customWidth="1"/>
    <col min="2" max="2" width="16.5703125" customWidth="1"/>
    <col min="3" max="3" width="16.42578125" customWidth="1"/>
    <col min="4" max="4" width="15.5703125" customWidth="1"/>
    <col min="5" max="5" width="16.5703125" customWidth="1"/>
  </cols>
  <sheetData>
    <row r="1" spans="1:5" x14ac:dyDescent="0.25">
      <c r="A1" s="63" t="str">
        <f>HYPERLINK("#'Contents'!A1","Contents Page")</f>
        <v>Contents Page</v>
      </c>
      <c r="B1" s="1"/>
      <c r="C1" s="1"/>
      <c r="D1" s="1"/>
      <c r="E1" s="1"/>
    </row>
    <row r="2" spans="1:5" x14ac:dyDescent="0.25">
      <c r="A2" s="57" t="s">
        <v>71</v>
      </c>
      <c r="B2" s="1" t="s">
        <v>72</v>
      </c>
      <c r="C2" s="1" t="s">
        <v>73</v>
      </c>
      <c r="D2" s="1" t="s">
        <v>74</v>
      </c>
      <c r="E2" s="1" t="s">
        <v>75</v>
      </c>
    </row>
    <row r="3" spans="1:5" x14ac:dyDescent="0.25">
      <c r="A3" s="57">
        <v>37895</v>
      </c>
      <c r="B3" s="1">
        <v>2790.9778609999998</v>
      </c>
      <c r="C3" s="1">
        <v>1834.20584136363</v>
      </c>
      <c r="D3" s="1">
        <v>3192.7691965454501</v>
      </c>
      <c r="E3" s="1">
        <v>2099.8513650908999</v>
      </c>
    </row>
    <row r="4" spans="1:5" x14ac:dyDescent="0.25">
      <c r="A4" s="57">
        <v>37896</v>
      </c>
      <c r="B4" s="1">
        <v>2819.9779050909001</v>
      </c>
      <c r="C4" s="1">
        <v>1858.24487863636</v>
      </c>
      <c r="D4" s="1">
        <v>3162.1655453636299</v>
      </c>
      <c r="E4" s="1">
        <v>2067.7598140908999</v>
      </c>
    </row>
    <row r="5" spans="1:5" x14ac:dyDescent="0.25">
      <c r="A5" s="57">
        <v>37897</v>
      </c>
      <c r="B5" s="1">
        <v>2811.62156845454</v>
      </c>
      <c r="C5" s="1">
        <v>1845.1754691818101</v>
      </c>
      <c r="D5" s="1">
        <v>3126.7901579999998</v>
      </c>
      <c r="E5" s="1">
        <v>2032.38442672727</v>
      </c>
    </row>
    <row r="6" spans="1:5" x14ac:dyDescent="0.25">
      <c r="A6" s="57">
        <v>37898</v>
      </c>
      <c r="B6" s="1">
        <v>2914.2938101818099</v>
      </c>
      <c r="C6" s="1">
        <v>1944.0211597272701</v>
      </c>
      <c r="D6" s="1">
        <v>3104.7273375454502</v>
      </c>
      <c r="E6" s="1">
        <v>2009.22775554545</v>
      </c>
    </row>
    <row r="7" spans="1:5" x14ac:dyDescent="0.25">
      <c r="A7" s="57">
        <v>37899</v>
      </c>
      <c r="B7" s="1">
        <v>2907.07275690909</v>
      </c>
      <c r="C7" s="1">
        <v>1933.6192713636301</v>
      </c>
      <c r="D7" s="1">
        <v>3194.4935278181802</v>
      </c>
      <c r="E7" s="1">
        <v>2097.6299824545399</v>
      </c>
    </row>
    <row r="8" spans="1:5" x14ac:dyDescent="0.25">
      <c r="A8" s="57">
        <v>37900</v>
      </c>
      <c r="B8" s="1">
        <v>2892.0938089090901</v>
      </c>
      <c r="C8" s="1">
        <v>1915.1745888181799</v>
      </c>
      <c r="D8" s="1">
        <v>3365.5060687272698</v>
      </c>
      <c r="E8" s="1">
        <v>2268.6177373636301</v>
      </c>
    </row>
    <row r="9" spans="1:5" x14ac:dyDescent="0.25">
      <c r="A9" s="57">
        <v>37901</v>
      </c>
      <c r="B9" s="1">
        <v>2914.2382437272699</v>
      </c>
      <c r="C9" s="1">
        <v>1934.36345954545</v>
      </c>
      <c r="D9" s="1">
        <v>3386.9505529090902</v>
      </c>
      <c r="E9" s="1">
        <v>2290.06222154545</v>
      </c>
    </row>
    <row r="10" spans="1:5" x14ac:dyDescent="0.25">
      <c r="A10" s="57">
        <v>37902</v>
      </c>
      <c r="B10" s="1">
        <v>3092.09457636363</v>
      </c>
      <c r="C10" s="1">
        <v>2108.73315581818</v>
      </c>
      <c r="D10" s="1">
        <v>3384.92886881818</v>
      </c>
      <c r="E10" s="1">
        <v>2288.0405374545398</v>
      </c>
    </row>
    <row r="11" spans="1:5" x14ac:dyDescent="0.25">
      <c r="A11" s="57">
        <v>37903</v>
      </c>
      <c r="B11" s="1">
        <v>3126.64773236363</v>
      </c>
      <c r="C11" s="1">
        <v>2140.1680669090902</v>
      </c>
      <c r="D11" s="1">
        <v>3404.52299836363</v>
      </c>
      <c r="E11" s="1">
        <v>2307.6346669999998</v>
      </c>
    </row>
    <row r="12" spans="1:5" x14ac:dyDescent="0.25">
      <c r="A12" s="57">
        <v>37904</v>
      </c>
      <c r="B12" s="1">
        <v>3091.83410754545</v>
      </c>
      <c r="C12" s="1">
        <v>2104.1646231818099</v>
      </c>
      <c r="D12" s="1">
        <v>3417.1545439090901</v>
      </c>
      <c r="E12" s="1">
        <v>2320.02997672727</v>
      </c>
    </row>
    <row r="13" spans="1:5" x14ac:dyDescent="0.25">
      <c r="A13" s="57">
        <v>37905</v>
      </c>
      <c r="B13" s="1">
        <v>3158.3457908181799</v>
      </c>
      <c r="C13" s="1">
        <v>2169.1023070909</v>
      </c>
      <c r="D13" s="1">
        <v>3403.1645960000001</v>
      </c>
      <c r="E13" s="1">
        <v>2306.04002881818</v>
      </c>
    </row>
    <row r="14" spans="1:5" x14ac:dyDescent="0.25">
      <c r="A14" s="57">
        <v>37906</v>
      </c>
      <c r="B14" s="1">
        <v>3197.9220034545401</v>
      </c>
      <c r="C14" s="1">
        <v>2208.6541808181801</v>
      </c>
      <c r="D14" s="1">
        <v>3356.5284010908999</v>
      </c>
      <c r="E14" s="1">
        <v>2259.4038339090898</v>
      </c>
    </row>
    <row r="15" spans="1:5" x14ac:dyDescent="0.25">
      <c r="A15" s="57">
        <v>37907</v>
      </c>
      <c r="B15" s="1">
        <v>3200.2721619090898</v>
      </c>
      <c r="C15" s="1">
        <v>2211.0043392727198</v>
      </c>
      <c r="D15" s="1">
        <v>3368.2220802727202</v>
      </c>
      <c r="E15" s="1">
        <v>2271.0975130909001</v>
      </c>
    </row>
    <row r="16" spans="1:5" x14ac:dyDescent="0.25">
      <c r="A16" s="57">
        <v>37908</v>
      </c>
      <c r="B16" s="1">
        <v>3263.9214876363599</v>
      </c>
      <c r="C16" s="1">
        <v>2274.6536649999998</v>
      </c>
      <c r="D16" s="1">
        <v>3317.30302954545</v>
      </c>
      <c r="E16" s="1">
        <v>2220.1784623636299</v>
      </c>
    </row>
    <row r="17" spans="1:5" x14ac:dyDescent="0.25">
      <c r="A17" s="57">
        <v>37909</v>
      </c>
      <c r="B17" s="1">
        <v>3372.5730984545398</v>
      </c>
      <c r="C17" s="1">
        <v>2383.3052758181798</v>
      </c>
      <c r="D17" s="1">
        <v>3247.98912372727</v>
      </c>
      <c r="E17" s="1">
        <v>2150.4719901818098</v>
      </c>
    </row>
    <row r="18" spans="1:5" x14ac:dyDescent="0.25">
      <c r="A18" s="57">
        <v>37910</v>
      </c>
      <c r="B18" s="1">
        <v>3365.9815587272701</v>
      </c>
      <c r="C18" s="1">
        <v>2376.7137360909001</v>
      </c>
      <c r="D18" s="1">
        <v>3328.7810103636298</v>
      </c>
      <c r="E18" s="1">
        <v>2230.717318</v>
      </c>
    </row>
    <row r="19" spans="1:5" x14ac:dyDescent="0.25">
      <c r="A19" s="57">
        <v>37911</v>
      </c>
      <c r="B19" s="1">
        <v>3298.9142770909002</v>
      </c>
      <c r="C19" s="1">
        <v>2309.6464544545402</v>
      </c>
      <c r="D19" s="1">
        <v>3333.7876053636301</v>
      </c>
      <c r="E19" s="1">
        <v>2234.9259537272701</v>
      </c>
    </row>
    <row r="20" spans="1:5" x14ac:dyDescent="0.25">
      <c r="A20" s="57">
        <v>37912</v>
      </c>
      <c r="B20" s="1">
        <v>3255.9981686363599</v>
      </c>
      <c r="C20" s="1">
        <v>2265.2521016363598</v>
      </c>
      <c r="D20" s="1">
        <v>3329.27232181818</v>
      </c>
      <c r="E20" s="1">
        <v>2228.896197</v>
      </c>
    </row>
    <row r="21" spans="1:5" x14ac:dyDescent="0.25">
      <c r="A21" s="57">
        <v>37913</v>
      </c>
      <c r="B21" s="1">
        <v>3240.4050666363601</v>
      </c>
      <c r="C21" s="1">
        <v>2246.20212036363</v>
      </c>
      <c r="D21" s="1">
        <v>3337.0784710909002</v>
      </c>
      <c r="E21" s="1">
        <v>2236.0408513636298</v>
      </c>
    </row>
    <row r="22" spans="1:5" x14ac:dyDescent="0.25">
      <c r="A22" s="57">
        <v>37914</v>
      </c>
      <c r="B22" s="1">
        <v>3318.7976454545401</v>
      </c>
      <c r="C22" s="1">
        <v>2321.3500901818102</v>
      </c>
      <c r="D22" s="1">
        <v>3366.6633499090899</v>
      </c>
      <c r="E22" s="1">
        <v>2264.7419087272701</v>
      </c>
    </row>
    <row r="23" spans="1:5" x14ac:dyDescent="0.25">
      <c r="A23" s="57">
        <v>37915</v>
      </c>
      <c r="B23" s="1">
        <v>3318.9894944545399</v>
      </c>
      <c r="C23" s="1">
        <v>2317.5604852727201</v>
      </c>
      <c r="D23" s="1">
        <v>3400.32248690909</v>
      </c>
      <c r="E23" s="1">
        <v>2298.3144253636301</v>
      </c>
    </row>
    <row r="24" spans="1:5" x14ac:dyDescent="0.25">
      <c r="A24" s="57">
        <v>37916</v>
      </c>
      <c r="B24" s="1">
        <v>3310.7625287272699</v>
      </c>
      <c r="C24" s="1">
        <v>2306.5079526363602</v>
      </c>
      <c r="D24" s="1">
        <v>3380.7429468181799</v>
      </c>
      <c r="E24" s="1">
        <v>2278.6255295454498</v>
      </c>
    </row>
    <row r="25" spans="1:5" x14ac:dyDescent="0.25">
      <c r="A25" s="57">
        <v>37917</v>
      </c>
      <c r="B25" s="1">
        <v>3457.7425323636298</v>
      </c>
      <c r="C25" s="1">
        <v>2451.9984541818098</v>
      </c>
      <c r="D25" s="1">
        <v>3363.41855736363</v>
      </c>
      <c r="E25" s="1">
        <v>2261.0875790908999</v>
      </c>
    </row>
    <row r="26" spans="1:5" x14ac:dyDescent="0.25">
      <c r="A26" s="57">
        <v>37918</v>
      </c>
      <c r="B26" s="1">
        <v>3383.8720664545399</v>
      </c>
      <c r="C26" s="1">
        <v>2378.1279882727199</v>
      </c>
      <c r="D26" s="1">
        <v>3361.2462992727201</v>
      </c>
      <c r="E26" s="1">
        <v>2258.9153209999999</v>
      </c>
    </row>
    <row r="27" spans="1:5" x14ac:dyDescent="0.25">
      <c r="A27" s="57">
        <v>37919</v>
      </c>
      <c r="B27" s="1">
        <v>3318.6318798181801</v>
      </c>
      <c r="C27" s="1">
        <v>2312.1271886363602</v>
      </c>
      <c r="D27" s="1">
        <v>3339.67364090909</v>
      </c>
      <c r="E27" s="1">
        <v>2237.3426626363598</v>
      </c>
    </row>
    <row r="28" spans="1:5" x14ac:dyDescent="0.25">
      <c r="A28" s="57">
        <v>37920</v>
      </c>
      <c r="B28" s="1">
        <v>3361.1136902727199</v>
      </c>
      <c r="C28" s="1">
        <v>2354.6089990908999</v>
      </c>
      <c r="D28" s="1">
        <v>3450.1799272727199</v>
      </c>
      <c r="E28" s="1">
        <v>2346.8903392727202</v>
      </c>
    </row>
    <row r="29" spans="1:5" x14ac:dyDescent="0.25">
      <c r="A29" s="175">
        <v>37921</v>
      </c>
      <c r="B29" s="176">
        <v>3356.4322160909001</v>
      </c>
      <c r="C29" s="176">
        <v>2349.9275249090902</v>
      </c>
      <c r="D29" s="176">
        <v>3493.7214940454496</v>
      </c>
      <c r="E29" s="176">
        <v>2388.617032090905</v>
      </c>
    </row>
    <row r="30" spans="1:5" x14ac:dyDescent="0.25">
      <c r="A30" s="57">
        <v>37922</v>
      </c>
      <c r="B30" s="1">
        <v>3401.5980972727202</v>
      </c>
      <c r="C30" s="1">
        <v>2395.0934060908999</v>
      </c>
      <c r="D30" s="1">
        <v>3537.2630608181798</v>
      </c>
      <c r="E30" s="1">
        <v>2430.3437249090898</v>
      </c>
    </row>
    <row r="31" spans="1:5" x14ac:dyDescent="0.25">
      <c r="A31" s="57">
        <v>37923</v>
      </c>
      <c r="B31" s="1">
        <v>3391.2153351818101</v>
      </c>
      <c r="C31" s="1">
        <v>2382.5811085454502</v>
      </c>
      <c r="D31" s="1">
        <v>3586.6122063636299</v>
      </c>
      <c r="E31" s="1">
        <v>2478.3587533636301</v>
      </c>
    </row>
    <row r="32" spans="1:5" x14ac:dyDescent="0.25">
      <c r="A32" s="57">
        <v>37924</v>
      </c>
      <c r="B32" s="1">
        <v>3405.6871740909</v>
      </c>
      <c r="C32" s="1">
        <v>2394.7479312727201</v>
      </c>
      <c r="D32" s="1">
        <v>3583.0981981818099</v>
      </c>
      <c r="E32" s="1">
        <v>2473.9114616363599</v>
      </c>
    </row>
    <row r="33" spans="1:16" x14ac:dyDescent="0.25">
      <c r="A33" s="57">
        <v>37925</v>
      </c>
      <c r="B33" s="1">
        <v>3378.82293427272</v>
      </c>
      <c r="C33" s="1">
        <v>2366.2431623636298</v>
      </c>
      <c r="D33" s="1">
        <v>3652.1195815454498</v>
      </c>
      <c r="E33" s="1">
        <v>2539.2647534545399</v>
      </c>
    </row>
    <row r="34" spans="1:16" x14ac:dyDescent="0.25">
      <c r="A34" s="57">
        <v>37926</v>
      </c>
      <c r="B34" s="1">
        <v>3346.57436672727</v>
      </c>
      <c r="C34" s="1">
        <v>2332.3925135454501</v>
      </c>
      <c r="D34" s="1">
        <v>3640.5330379090901</v>
      </c>
      <c r="E34" s="1">
        <v>2524.1556615454501</v>
      </c>
      <c r="I34" t="s">
        <v>76</v>
      </c>
      <c r="P34" t="s">
        <v>77</v>
      </c>
    </row>
    <row r="35" spans="1:16" x14ac:dyDescent="0.25">
      <c r="A35" s="57">
        <v>37927</v>
      </c>
      <c r="B35" s="1">
        <v>3339.04724472727</v>
      </c>
      <c r="C35" s="1">
        <v>2319.8138785454498</v>
      </c>
      <c r="D35" s="1">
        <v>3613.77159827272</v>
      </c>
      <c r="E35" s="1">
        <v>2494.7287748181802</v>
      </c>
      <c r="I35" t="s">
        <v>78</v>
      </c>
      <c r="P35" t="s">
        <v>79</v>
      </c>
    </row>
    <row r="36" spans="1:16" x14ac:dyDescent="0.25">
      <c r="A36" s="57">
        <v>37928</v>
      </c>
      <c r="B36" s="1">
        <v>3290.5347600908999</v>
      </c>
      <c r="C36" s="1">
        <v>2271.3013939090902</v>
      </c>
      <c r="D36" s="1">
        <v>3610.4065183636299</v>
      </c>
      <c r="E36" s="1">
        <v>2488.6979201818099</v>
      </c>
      <c r="I36" t="s">
        <v>80</v>
      </c>
      <c r="P36" t="s">
        <v>81</v>
      </c>
    </row>
    <row r="37" spans="1:16" x14ac:dyDescent="0.25">
      <c r="A37" s="57">
        <v>37929</v>
      </c>
      <c r="B37" s="1">
        <v>3295.9820852727198</v>
      </c>
      <c r="C37" s="1">
        <v>2275.8642193636301</v>
      </c>
      <c r="D37" s="1">
        <v>3590.6959801818098</v>
      </c>
      <c r="E37" s="1">
        <v>2466.3223754545402</v>
      </c>
    </row>
    <row r="38" spans="1:16" x14ac:dyDescent="0.25">
      <c r="A38" s="57">
        <v>37930</v>
      </c>
      <c r="B38" s="1">
        <v>3332.540238</v>
      </c>
      <c r="C38" s="1">
        <v>2312.4223720908999</v>
      </c>
      <c r="D38" s="1">
        <v>3545.3244546363599</v>
      </c>
      <c r="E38" s="1">
        <v>2418.2863140908999</v>
      </c>
    </row>
    <row r="39" spans="1:16" x14ac:dyDescent="0.25">
      <c r="A39" s="57">
        <v>37931</v>
      </c>
      <c r="B39" s="1">
        <v>3491.911955</v>
      </c>
      <c r="C39" s="1">
        <v>2471.7940890908999</v>
      </c>
      <c r="D39" s="1">
        <v>3536.18184863636</v>
      </c>
      <c r="E39" s="1">
        <v>2409.1437080909</v>
      </c>
    </row>
    <row r="40" spans="1:16" x14ac:dyDescent="0.25">
      <c r="A40" s="57">
        <v>37932</v>
      </c>
      <c r="B40" s="1">
        <v>3461.78700472727</v>
      </c>
      <c r="C40" s="1">
        <v>2437.6218742727201</v>
      </c>
      <c r="D40" s="1">
        <v>3475.3329949090898</v>
      </c>
      <c r="E40" s="1">
        <v>2348.2948543636298</v>
      </c>
    </row>
    <row r="41" spans="1:16" x14ac:dyDescent="0.25">
      <c r="A41" s="57">
        <v>37933</v>
      </c>
      <c r="B41" s="1">
        <v>3576.1386953636302</v>
      </c>
      <c r="C41" s="1">
        <v>2547.3348280908999</v>
      </c>
      <c r="D41" s="1">
        <v>3466.9074447272701</v>
      </c>
      <c r="E41" s="1">
        <v>2339.8693041818101</v>
      </c>
    </row>
    <row r="42" spans="1:16" x14ac:dyDescent="0.25">
      <c r="A42" s="57">
        <v>37934</v>
      </c>
      <c r="B42" s="1">
        <v>3620.1827501818102</v>
      </c>
      <c r="C42" s="1">
        <v>2587.3876489999998</v>
      </c>
      <c r="D42" s="1">
        <v>3565.1545203636301</v>
      </c>
      <c r="E42" s="1">
        <v>2439.31573645454</v>
      </c>
    </row>
    <row r="43" spans="1:16" x14ac:dyDescent="0.25">
      <c r="A43" s="57">
        <v>37935</v>
      </c>
      <c r="B43" s="1">
        <v>3572.3533011818099</v>
      </c>
      <c r="C43" s="1">
        <v>2538.3654589090902</v>
      </c>
      <c r="D43" s="1">
        <v>3620.1912372727202</v>
      </c>
      <c r="E43" s="1">
        <v>2498.9161302727198</v>
      </c>
    </row>
    <row r="44" spans="1:16" x14ac:dyDescent="0.25">
      <c r="A44" s="57">
        <v>37936</v>
      </c>
      <c r="B44" s="1">
        <v>3482.5150443636298</v>
      </c>
      <c r="C44" s="1">
        <v>2444.4694432727201</v>
      </c>
      <c r="D44" s="1">
        <v>3635.29023054545</v>
      </c>
      <c r="E44" s="1">
        <v>2520.8253080908999</v>
      </c>
    </row>
    <row r="45" spans="1:16" x14ac:dyDescent="0.25">
      <c r="A45" s="57">
        <v>37937</v>
      </c>
      <c r="B45" s="1">
        <v>3410.5043942727202</v>
      </c>
      <c r="C45" s="1">
        <v>2371.3912515454499</v>
      </c>
      <c r="D45" s="1">
        <v>3602.21229654545</v>
      </c>
      <c r="E45" s="1">
        <v>2496.1638648181802</v>
      </c>
    </row>
    <row r="46" spans="1:16" x14ac:dyDescent="0.25">
      <c r="A46" s="57">
        <v>37938</v>
      </c>
      <c r="B46" s="1">
        <v>3341.26852890909</v>
      </c>
      <c r="C46" s="1">
        <v>2301.08968536363</v>
      </c>
      <c r="D46" s="1">
        <v>3566.7286541818098</v>
      </c>
      <c r="E46" s="1">
        <v>2468.75162218181</v>
      </c>
    </row>
    <row r="47" spans="1:16" x14ac:dyDescent="0.25">
      <c r="A47" s="57">
        <v>37939</v>
      </c>
      <c r="B47" s="1">
        <v>3293.2749010909001</v>
      </c>
      <c r="C47" s="1">
        <v>2249.8117891818101</v>
      </c>
      <c r="D47" s="1">
        <v>3517.9605769090899</v>
      </c>
      <c r="E47" s="1">
        <v>2426.8800871818098</v>
      </c>
    </row>
    <row r="48" spans="1:16" x14ac:dyDescent="0.25">
      <c r="A48" s="57">
        <v>37940</v>
      </c>
      <c r="B48" s="1">
        <v>3253.7065520909</v>
      </c>
      <c r="C48" s="1">
        <v>2206.7446982727201</v>
      </c>
      <c r="D48" s="1">
        <v>3474.5957520909001</v>
      </c>
      <c r="E48" s="1">
        <v>2392.0438569999901</v>
      </c>
    </row>
    <row r="49" spans="1:5" x14ac:dyDescent="0.25">
      <c r="A49" s="57">
        <v>37941</v>
      </c>
      <c r="B49" s="1">
        <v>3405.216868</v>
      </c>
      <c r="C49" s="1">
        <v>2355.3601359090899</v>
      </c>
      <c r="D49" s="1">
        <v>3533.7908992727198</v>
      </c>
      <c r="E49" s="1">
        <v>2453.9634226363601</v>
      </c>
    </row>
    <row r="50" spans="1:5" x14ac:dyDescent="0.25">
      <c r="A50" s="57">
        <v>37942</v>
      </c>
      <c r="B50" s="1">
        <v>3339.78412381818</v>
      </c>
      <c r="C50" s="1">
        <v>2288.3050015454501</v>
      </c>
      <c r="D50" s="1">
        <v>3538.4602875454498</v>
      </c>
      <c r="E50" s="1">
        <v>2459.6225311818098</v>
      </c>
    </row>
    <row r="51" spans="1:5" x14ac:dyDescent="0.25">
      <c r="A51" s="57">
        <v>37943</v>
      </c>
      <c r="B51" s="1">
        <v>3374.1018930908999</v>
      </c>
      <c r="C51" s="1">
        <v>2319.3706910000001</v>
      </c>
      <c r="D51" s="1">
        <v>3517.8810143636301</v>
      </c>
      <c r="E51" s="1">
        <v>2441.8387993636302</v>
      </c>
    </row>
    <row r="52" spans="1:5" x14ac:dyDescent="0.25">
      <c r="A52" s="57">
        <v>37944</v>
      </c>
      <c r="B52" s="1">
        <v>3519.4133520908999</v>
      </c>
      <c r="C52" s="1">
        <v>2461.5668454545398</v>
      </c>
      <c r="D52" s="1">
        <v>3399.546022</v>
      </c>
      <c r="E52" s="1">
        <v>2332.07962754545</v>
      </c>
    </row>
    <row r="53" spans="1:5" x14ac:dyDescent="0.25">
      <c r="A53" s="57">
        <v>37945</v>
      </c>
      <c r="B53" s="1">
        <v>3543.9318100908999</v>
      </c>
      <c r="C53" s="1">
        <v>2483.0956154545402</v>
      </c>
      <c r="D53" s="1">
        <v>3369.8442415454501</v>
      </c>
      <c r="E53" s="1">
        <v>2312.7585272727201</v>
      </c>
    </row>
    <row r="54" spans="1:5" x14ac:dyDescent="0.25">
      <c r="A54" s="57">
        <v>37946</v>
      </c>
      <c r="B54" s="1">
        <v>3520.74364236363</v>
      </c>
      <c r="C54" s="1">
        <v>2456.4459870000001</v>
      </c>
      <c r="D54" s="1">
        <v>3410.90933618181</v>
      </c>
      <c r="E54" s="1">
        <v>2363.4082984545398</v>
      </c>
    </row>
    <row r="55" spans="1:5" x14ac:dyDescent="0.25">
      <c r="A55" s="57">
        <v>37947</v>
      </c>
      <c r="B55" s="1">
        <v>3512.06538845454</v>
      </c>
      <c r="C55" s="1">
        <v>2445.9035088181799</v>
      </c>
      <c r="D55" s="1">
        <v>3260.0024687272698</v>
      </c>
      <c r="E55" s="1">
        <v>2222.88385990909</v>
      </c>
    </row>
    <row r="56" spans="1:5" x14ac:dyDescent="0.25">
      <c r="A56" s="57">
        <v>37948</v>
      </c>
      <c r="B56" s="1">
        <v>3529.2208320908999</v>
      </c>
      <c r="C56" s="1">
        <v>2460.1539889999999</v>
      </c>
      <c r="D56" s="1">
        <v>3227.7845581818101</v>
      </c>
      <c r="E56" s="1">
        <v>2201.04350463636</v>
      </c>
    </row>
    <row r="57" spans="1:5" x14ac:dyDescent="0.25">
      <c r="A57" s="57">
        <v>37949</v>
      </c>
      <c r="B57" s="1">
        <v>3545.6664023636299</v>
      </c>
      <c r="C57" s="1">
        <v>2474.0880970909002</v>
      </c>
      <c r="D57" s="1">
        <v>3184.8621313636299</v>
      </c>
      <c r="E57" s="1">
        <v>2162.4315392727199</v>
      </c>
    </row>
    <row r="58" spans="1:5" x14ac:dyDescent="0.25">
      <c r="A58" s="57">
        <v>37950</v>
      </c>
      <c r="B58" s="1">
        <v>3586.7235185454501</v>
      </c>
      <c r="C58" s="1">
        <v>2513.5169910908999</v>
      </c>
      <c r="D58" s="1">
        <v>3189.5260728181802</v>
      </c>
      <c r="E58" s="1">
        <v>2169.5011851818099</v>
      </c>
    </row>
    <row r="59" spans="1:5" x14ac:dyDescent="0.25">
      <c r="A59" s="57">
        <v>37951</v>
      </c>
      <c r="B59" s="1">
        <v>3525.8640030909</v>
      </c>
      <c r="C59" s="1">
        <v>2452.6574756363598</v>
      </c>
      <c r="D59" s="1">
        <v>3264.56707490909</v>
      </c>
      <c r="E59" s="1">
        <v>2249.29695527272</v>
      </c>
    </row>
    <row r="60" spans="1:5" x14ac:dyDescent="0.25">
      <c r="A60" s="57">
        <v>37952</v>
      </c>
      <c r="B60" s="1">
        <v>3433.0381495454499</v>
      </c>
      <c r="C60" s="1">
        <v>2359.8316220909001</v>
      </c>
      <c r="D60" s="1">
        <v>3257.8242249999998</v>
      </c>
      <c r="E60" s="1">
        <v>2247.9533098181801</v>
      </c>
    </row>
    <row r="61" spans="1:5" x14ac:dyDescent="0.25">
      <c r="A61" s="57">
        <v>37953</v>
      </c>
      <c r="B61" s="1">
        <v>3349.43100090909</v>
      </c>
      <c r="C61" s="1">
        <v>2277.3205460908998</v>
      </c>
      <c r="D61" s="1">
        <v>3199.9501920909001</v>
      </c>
      <c r="E61" s="1">
        <v>2197.642468</v>
      </c>
    </row>
    <row r="62" spans="1:5" x14ac:dyDescent="0.25">
      <c r="A62" s="57">
        <v>37954</v>
      </c>
      <c r="B62" s="1">
        <v>3261.4774497272701</v>
      </c>
      <c r="C62" s="1">
        <v>2194.9597045454502</v>
      </c>
      <c r="D62" s="1">
        <v>3056.5007566363602</v>
      </c>
      <c r="E62" s="1">
        <v>2059.3074849090899</v>
      </c>
    </row>
    <row r="63" spans="1:5" x14ac:dyDescent="0.25">
      <c r="A63" s="57">
        <v>37955</v>
      </c>
      <c r="B63" s="1">
        <v>3187.91766763636</v>
      </c>
      <c r="C63" s="1">
        <v>2129.8326390909001</v>
      </c>
      <c r="D63" s="1">
        <v>2969.5954762727201</v>
      </c>
      <c r="E63" s="1">
        <v>1979.32804472727</v>
      </c>
    </row>
    <row r="64" spans="1:5" x14ac:dyDescent="0.25">
      <c r="A64" s="57">
        <v>37956</v>
      </c>
      <c r="B64" s="1">
        <v>3072.1091911818098</v>
      </c>
      <c r="C64" s="1">
        <v>2023.26740990909</v>
      </c>
      <c r="D64" s="1">
        <v>3116.8123841818101</v>
      </c>
      <c r="E64" s="1">
        <v>2132.7144123636299</v>
      </c>
    </row>
    <row r="65" spans="1:5" x14ac:dyDescent="0.25">
      <c r="A65" s="57">
        <v>37957</v>
      </c>
      <c r="B65" s="1">
        <v>2861.7161786363599</v>
      </c>
      <c r="C65" s="1">
        <v>1821.35920518181</v>
      </c>
      <c r="D65" s="1">
        <v>3195.87266490909</v>
      </c>
      <c r="E65" s="1">
        <v>2219.5376326363598</v>
      </c>
    </row>
    <row r="66" spans="1:5" x14ac:dyDescent="0.25">
      <c r="A66" s="57">
        <v>37958</v>
      </c>
      <c r="B66" s="1">
        <v>2866.45349827272</v>
      </c>
      <c r="C66" s="1">
        <v>1834.1811720909</v>
      </c>
      <c r="D66" s="1">
        <v>3126.1777976363601</v>
      </c>
      <c r="E66" s="1">
        <v>2155.8279692727201</v>
      </c>
    </row>
    <row r="67" spans="1:5" x14ac:dyDescent="0.25">
      <c r="A67" s="57">
        <v>37959</v>
      </c>
      <c r="B67" s="1">
        <v>2868.2551386363598</v>
      </c>
      <c r="C67" s="1">
        <v>1844.32664181818</v>
      </c>
      <c r="D67" s="1">
        <v>3098.1375447272699</v>
      </c>
      <c r="E67" s="1">
        <v>2136.98739245454</v>
      </c>
    </row>
    <row r="68" spans="1:5" x14ac:dyDescent="0.25">
      <c r="A68" s="57">
        <v>37960</v>
      </c>
      <c r="B68" s="1">
        <v>2741.4130568181799</v>
      </c>
      <c r="C68" s="1">
        <v>1721.8200916363601</v>
      </c>
      <c r="D68" s="1">
        <v>3156.9079011818098</v>
      </c>
      <c r="E68" s="1">
        <v>2204.70710454545</v>
      </c>
    </row>
    <row r="69" spans="1:5" x14ac:dyDescent="0.25">
      <c r="A69" s="57">
        <v>37961</v>
      </c>
      <c r="B69" s="1">
        <v>2687.6097140909001</v>
      </c>
      <c r="C69" s="1">
        <v>1674.68761527272</v>
      </c>
      <c r="D69" s="1">
        <v>3126.7554052727201</v>
      </c>
      <c r="E69" s="1">
        <v>2181.7667569999999</v>
      </c>
    </row>
    <row r="70" spans="1:5" x14ac:dyDescent="0.25">
      <c r="A70" s="57">
        <v>37962</v>
      </c>
      <c r="B70" s="1">
        <v>2659.01393845454</v>
      </c>
      <c r="C70" s="1">
        <v>1655.73241290909</v>
      </c>
      <c r="D70" s="1">
        <v>3066.574619</v>
      </c>
      <c r="E70" s="1">
        <v>2130.4017419090901</v>
      </c>
    </row>
    <row r="71" spans="1:5" x14ac:dyDescent="0.25">
      <c r="A71" s="57">
        <v>37963</v>
      </c>
      <c r="B71" s="1">
        <v>2648.805116</v>
      </c>
      <c r="C71" s="1">
        <v>1653.5195371818099</v>
      </c>
      <c r="D71" s="1">
        <v>3010.4037538181801</v>
      </c>
      <c r="E71" s="1">
        <v>2080.7994914545402</v>
      </c>
    </row>
    <row r="72" spans="1:5" x14ac:dyDescent="0.25">
      <c r="A72" s="57">
        <v>37964</v>
      </c>
      <c r="B72" s="1">
        <v>2591.9366245454498</v>
      </c>
      <c r="C72" s="1">
        <v>1603.31790418181</v>
      </c>
      <c r="D72" s="1">
        <v>2953.1383540000002</v>
      </c>
      <c r="E72" s="1">
        <v>2030.1010687272701</v>
      </c>
    </row>
    <row r="73" spans="1:5" x14ac:dyDescent="0.25">
      <c r="A73" s="57">
        <v>37965</v>
      </c>
      <c r="B73" s="1">
        <v>2598.0827049999998</v>
      </c>
      <c r="C73" s="1">
        <v>1612.1305628181799</v>
      </c>
      <c r="D73" s="1">
        <v>3008.86080254545</v>
      </c>
      <c r="E73" s="1">
        <v>2092.8376299090901</v>
      </c>
    </row>
    <row r="74" spans="1:5" x14ac:dyDescent="0.25">
      <c r="A74" s="57">
        <v>37966</v>
      </c>
      <c r="B74" s="1">
        <v>2595.48124090909</v>
      </c>
      <c r="C74" s="1">
        <v>1613.14433227272</v>
      </c>
      <c r="D74" s="1">
        <v>2873.97666863636</v>
      </c>
      <c r="E74" s="1">
        <v>1966.0132671818101</v>
      </c>
    </row>
    <row r="75" spans="1:5" x14ac:dyDescent="0.25">
      <c r="A75" s="57">
        <v>37967</v>
      </c>
      <c r="B75" s="1">
        <v>2535.3208401818101</v>
      </c>
      <c r="C75" s="1">
        <v>1555.65888572727</v>
      </c>
      <c r="D75" s="1">
        <v>2820.51880472727</v>
      </c>
      <c r="E75" s="1">
        <v>1920.63314763636</v>
      </c>
    </row>
    <row r="76" spans="1:5" x14ac:dyDescent="0.25">
      <c r="A76" s="57">
        <v>37968</v>
      </c>
      <c r="B76" s="1">
        <v>2517.6301537272702</v>
      </c>
      <c r="C76" s="1">
        <v>1539.8464208181799</v>
      </c>
      <c r="D76" s="1">
        <v>2790.1686241818102</v>
      </c>
      <c r="E76" s="1">
        <v>1893.2079029090901</v>
      </c>
    </row>
    <row r="77" spans="1:5" x14ac:dyDescent="0.25">
      <c r="A77" s="57">
        <v>37969</v>
      </c>
      <c r="B77" s="1">
        <v>2574.42572636363</v>
      </c>
      <c r="C77" s="1">
        <v>1598.0032099090899</v>
      </c>
      <c r="D77" s="1">
        <v>2658.6643011818101</v>
      </c>
      <c r="E77" s="1">
        <v>1764.9377930000001</v>
      </c>
    </row>
    <row r="78" spans="1:5" x14ac:dyDescent="0.25">
      <c r="A78" s="57">
        <v>37970</v>
      </c>
      <c r="B78" s="1">
        <v>2494.67890654545</v>
      </c>
      <c r="C78" s="1">
        <v>1519.6240670909001</v>
      </c>
      <c r="D78" s="1">
        <v>2728.1364208181799</v>
      </c>
      <c r="E78" s="1">
        <v>1840.6931894545401</v>
      </c>
    </row>
    <row r="79" spans="1:5" x14ac:dyDescent="0.25">
      <c r="A79" s="57">
        <v>37971</v>
      </c>
      <c r="B79" s="1">
        <v>2623.3955115454501</v>
      </c>
      <c r="C79" s="1">
        <v>1649.67500681818</v>
      </c>
      <c r="D79" s="1">
        <v>2753.1614570909001</v>
      </c>
      <c r="E79" s="1">
        <v>1870.4207448181801</v>
      </c>
    </row>
    <row r="80" spans="1:5" x14ac:dyDescent="0.25">
      <c r="A80" s="57">
        <v>37972</v>
      </c>
      <c r="B80" s="1">
        <v>2699.0577450909</v>
      </c>
      <c r="C80" s="1">
        <v>1726.68469954545</v>
      </c>
      <c r="D80" s="1">
        <v>2839.77922081818</v>
      </c>
      <c r="E80" s="1">
        <v>1961.8427035454499</v>
      </c>
    </row>
    <row r="81" spans="1:5" x14ac:dyDescent="0.25">
      <c r="A81" s="57">
        <v>37973</v>
      </c>
      <c r="B81" s="1">
        <v>2729.0875869090901</v>
      </c>
      <c r="C81" s="1">
        <v>1758.0559505454501</v>
      </c>
      <c r="D81" s="1">
        <v>2824.3944471818099</v>
      </c>
      <c r="E81" s="1">
        <v>1953.76745627272</v>
      </c>
    </row>
    <row r="82" spans="1:5" x14ac:dyDescent="0.25">
      <c r="A82" s="57">
        <v>37974</v>
      </c>
      <c r="B82" s="1">
        <v>2679.4051537272699</v>
      </c>
      <c r="C82" s="1">
        <v>1709.71840990909</v>
      </c>
      <c r="D82" s="1">
        <v>2784.9805978181798</v>
      </c>
      <c r="E82" s="1">
        <v>1918.7642251818099</v>
      </c>
    </row>
    <row r="83" spans="1:5" x14ac:dyDescent="0.25">
      <c r="A83" s="57">
        <v>37975</v>
      </c>
      <c r="B83" s="1">
        <v>2774.85430127272</v>
      </c>
      <c r="C83" s="1">
        <v>1806.53124427272</v>
      </c>
      <c r="D83" s="1">
        <v>2714.0598741818098</v>
      </c>
      <c r="E83" s="1">
        <v>1853.9173389090899</v>
      </c>
    </row>
    <row r="84" spans="1:5" x14ac:dyDescent="0.25">
      <c r="A84" s="57">
        <v>37976</v>
      </c>
      <c r="B84" s="1">
        <v>2748.34926618181</v>
      </c>
      <c r="C84" s="1">
        <v>1781.3812610908999</v>
      </c>
      <c r="D84" s="1">
        <v>2637.9946189999901</v>
      </c>
      <c r="E84" s="1">
        <v>1786.667518</v>
      </c>
    </row>
    <row r="85" spans="1:5" x14ac:dyDescent="0.25">
      <c r="A85" s="57">
        <v>37977</v>
      </c>
      <c r="B85" s="1">
        <v>2709.0776112727199</v>
      </c>
      <c r="C85" s="1">
        <v>1745.90742</v>
      </c>
      <c r="D85" s="1">
        <v>2606.3279470909001</v>
      </c>
      <c r="E85" s="1">
        <v>1763.72809090909</v>
      </c>
    </row>
    <row r="86" spans="1:5" x14ac:dyDescent="0.25">
      <c r="A86" s="57">
        <v>37978</v>
      </c>
      <c r="B86" s="1">
        <v>2663.5762752727201</v>
      </c>
      <c r="C86" s="1">
        <v>1701.8556727272701</v>
      </c>
      <c r="D86" s="1">
        <v>2552.9919036363599</v>
      </c>
      <c r="E86" s="1">
        <v>1719.0000130000001</v>
      </c>
    </row>
    <row r="87" spans="1:5" x14ac:dyDescent="0.25">
      <c r="A87" s="57">
        <v>37979</v>
      </c>
      <c r="B87" s="1">
        <v>2839.32779163636</v>
      </c>
      <c r="C87" s="1">
        <v>1878.9870459090901</v>
      </c>
      <c r="D87" s="1">
        <v>2691.6223233636301</v>
      </c>
      <c r="E87" s="1">
        <v>1866.11616045454</v>
      </c>
    </row>
    <row r="88" spans="1:5" x14ac:dyDescent="0.25">
      <c r="A88" s="57">
        <v>37980</v>
      </c>
      <c r="B88" s="1">
        <v>2851.8276252727201</v>
      </c>
      <c r="C88" s="1">
        <v>1892.39376590909</v>
      </c>
      <c r="D88" s="1">
        <v>2746.3005181818098</v>
      </c>
      <c r="E88" s="1">
        <v>1929.0088237272701</v>
      </c>
    </row>
    <row r="89" spans="1:5" x14ac:dyDescent="0.25">
      <c r="A89" s="57">
        <v>37981</v>
      </c>
      <c r="B89" s="1">
        <v>2860.0678618181801</v>
      </c>
      <c r="C89" s="1">
        <v>1902.3365731818101</v>
      </c>
      <c r="D89" s="1">
        <v>2847.0156220908998</v>
      </c>
      <c r="E89" s="1">
        <v>2037.6657517272699</v>
      </c>
    </row>
    <row r="90" spans="1:5" x14ac:dyDescent="0.25">
      <c r="A90" s="57">
        <v>37982</v>
      </c>
      <c r="B90" s="1">
        <v>2897.9129129090902</v>
      </c>
      <c r="C90" s="1">
        <v>1940.9621401818099</v>
      </c>
      <c r="D90" s="1">
        <v>2904.4665273636301</v>
      </c>
      <c r="E90" s="1">
        <v>2103.2843320000002</v>
      </c>
    </row>
    <row r="91" spans="1:5" x14ac:dyDescent="0.25">
      <c r="A91" s="57">
        <v>37983</v>
      </c>
      <c r="B91" s="1">
        <v>2996.3766092727201</v>
      </c>
      <c r="C91" s="1">
        <v>2040.6735815454499</v>
      </c>
      <c r="D91" s="1">
        <v>2821.6266430909</v>
      </c>
      <c r="E91" s="1">
        <v>2028.44421518181</v>
      </c>
    </row>
    <row r="92" spans="1:5" x14ac:dyDescent="0.25">
      <c r="A92" s="57">
        <v>37984</v>
      </c>
      <c r="B92" s="1">
        <v>2967.55290854545</v>
      </c>
      <c r="C92" s="1">
        <v>2013.81260418181</v>
      </c>
      <c r="D92" s="1">
        <v>2851.3163142727199</v>
      </c>
      <c r="E92" s="1">
        <v>2066.133057</v>
      </c>
    </row>
    <row r="93" spans="1:5" x14ac:dyDescent="0.25">
      <c r="A93" s="57">
        <v>37985</v>
      </c>
      <c r="B93" s="1">
        <v>2946.9075358181799</v>
      </c>
      <c r="C93" s="1">
        <v>1994.2651587272701</v>
      </c>
      <c r="D93" s="1">
        <v>2837.9186446363601</v>
      </c>
      <c r="E93" s="1">
        <v>2060.5570771818102</v>
      </c>
    </row>
    <row r="94" spans="1:5" x14ac:dyDescent="0.25">
      <c r="A94" s="57">
        <v>37986</v>
      </c>
      <c r="B94" s="1">
        <v>3042.4120290000001</v>
      </c>
      <c r="C94" s="1">
        <v>2090.99682690909</v>
      </c>
      <c r="D94" s="1">
        <v>2899.8691196363602</v>
      </c>
      <c r="E94" s="1">
        <v>2130.5027934545401</v>
      </c>
    </row>
    <row r="95" spans="1:5" x14ac:dyDescent="0.25">
      <c r="A95" s="57">
        <v>37987</v>
      </c>
      <c r="B95" s="1">
        <v>3104.83772572727</v>
      </c>
      <c r="C95" s="1">
        <v>2154.12586454545</v>
      </c>
      <c r="D95" s="1">
        <v>2978.97314672727</v>
      </c>
      <c r="E95" s="1">
        <v>2217.5153074545401</v>
      </c>
    </row>
    <row r="96" spans="1:5" x14ac:dyDescent="0.25">
      <c r="A96" s="57">
        <v>37988</v>
      </c>
      <c r="B96" s="1">
        <v>3207.5872685454501</v>
      </c>
      <c r="C96" s="1">
        <v>2258.1128651818099</v>
      </c>
      <c r="D96" s="1">
        <v>2993.1341217272702</v>
      </c>
      <c r="E96" s="1">
        <v>2237.95209018181</v>
      </c>
    </row>
    <row r="97" spans="1:5" x14ac:dyDescent="0.25">
      <c r="A97" s="57">
        <v>37989</v>
      </c>
      <c r="B97" s="1">
        <v>3266.4404528181799</v>
      </c>
      <c r="C97" s="1">
        <v>2318.25189</v>
      </c>
      <c r="D97" s="1">
        <v>2938.9608128181799</v>
      </c>
      <c r="E97" s="1">
        <v>2191.5933887272699</v>
      </c>
    </row>
    <row r="98" spans="1:5" x14ac:dyDescent="0.25">
      <c r="A98" s="57">
        <v>37990</v>
      </c>
      <c r="B98" s="1">
        <v>3227.2294225454498</v>
      </c>
      <c r="C98" s="1">
        <v>2281.7156458181798</v>
      </c>
      <c r="D98" s="1">
        <v>2894.0027225454501</v>
      </c>
      <c r="E98" s="1">
        <v>2154.4083096363602</v>
      </c>
    </row>
    <row r="99" spans="1:5" x14ac:dyDescent="0.25">
      <c r="A99" s="57">
        <v>37991</v>
      </c>
      <c r="B99" s="1">
        <v>3141.23252581818</v>
      </c>
      <c r="C99" s="1">
        <v>2204.8983020000001</v>
      </c>
      <c r="D99" s="1">
        <v>2809.5900903636302</v>
      </c>
      <c r="E99" s="1">
        <v>2077.2853154545401</v>
      </c>
    </row>
    <row r="100" spans="1:5" x14ac:dyDescent="0.25">
      <c r="A100" s="57">
        <v>37992</v>
      </c>
      <c r="B100" s="1">
        <v>3070.6551930909</v>
      </c>
      <c r="C100" s="1">
        <v>2143.4368920909001</v>
      </c>
      <c r="D100" s="1">
        <v>2816.9246553636299</v>
      </c>
      <c r="E100" s="1">
        <v>2091.7751983636299</v>
      </c>
    </row>
    <row r="101" spans="1:5" x14ac:dyDescent="0.25">
      <c r="A101" s="57">
        <v>37993</v>
      </c>
      <c r="B101" s="1">
        <v>3113.2339749090902</v>
      </c>
      <c r="C101" s="1">
        <v>2194.9823658181799</v>
      </c>
      <c r="D101" s="1">
        <v>2733.5882308181799</v>
      </c>
      <c r="E101" s="1">
        <v>2015.98612354545</v>
      </c>
    </row>
    <row r="102" spans="1:5" x14ac:dyDescent="0.25">
      <c r="A102" s="57">
        <v>37994</v>
      </c>
      <c r="B102" s="1">
        <v>3095.6475168181801</v>
      </c>
      <c r="C102" s="1">
        <v>2186.2316037272699</v>
      </c>
      <c r="D102" s="1">
        <v>2632.7524775454499</v>
      </c>
      <c r="E102" s="1">
        <v>1922.58837063636</v>
      </c>
    </row>
    <row r="103" spans="1:5" x14ac:dyDescent="0.25">
      <c r="A103" s="57">
        <v>37995</v>
      </c>
      <c r="B103" s="1">
        <v>3071.3554765454501</v>
      </c>
      <c r="C103" s="1">
        <v>2170.6758726363601</v>
      </c>
      <c r="D103" s="1">
        <v>2717.6721654545399</v>
      </c>
      <c r="E103" s="1">
        <v>2014.8735441818101</v>
      </c>
    </row>
    <row r="104" spans="1:5" x14ac:dyDescent="0.25">
      <c r="A104" s="57">
        <v>37996</v>
      </c>
      <c r="B104" s="1">
        <v>2970.7086929090901</v>
      </c>
      <c r="C104" s="1">
        <v>2078.77708254545</v>
      </c>
      <c r="D104" s="1">
        <v>2647.1487704545402</v>
      </c>
      <c r="E104" s="1">
        <v>1951.72578772727</v>
      </c>
    </row>
    <row r="105" spans="1:5" x14ac:dyDescent="0.25">
      <c r="A105" s="57">
        <v>37997</v>
      </c>
      <c r="B105" s="1">
        <v>2888.87653572727</v>
      </c>
      <c r="C105" s="1">
        <v>2005.93286481818</v>
      </c>
      <c r="D105" s="1">
        <v>2562.01069890909</v>
      </c>
      <c r="E105" s="1">
        <v>1873.91921536363</v>
      </c>
    </row>
    <row r="106" spans="1:5" x14ac:dyDescent="0.25">
      <c r="A106" s="57">
        <v>37998</v>
      </c>
      <c r="B106" s="1">
        <v>2847.05128318181</v>
      </c>
      <c r="C106" s="1">
        <v>1973.37300272727</v>
      </c>
      <c r="D106" s="1">
        <v>2460.2547139090898</v>
      </c>
      <c r="E106" s="1">
        <v>1779.43512163636</v>
      </c>
    </row>
    <row r="107" spans="1:5" x14ac:dyDescent="0.25">
      <c r="A107" s="57">
        <v>37999</v>
      </c>
      <c r="B107" s="1">
        <v>2717.69542136363</v>
      </c>
      <c r="C107" s="1">
        <v>1853.15806990909</v>
      </c>
      <c r="D107" s="1">
        <v>2365.3655794545398</v>
      </c>
      <c r="E107" s="1">
        <v>1691.7647059999999</v>
      </c>
    </row>
    <row r="108" spans="1:5" x14ac:dyDescent="0.25">
      <c r="A108" s="57">
        <v>38000</v>
      </c>
      <c r="B108" s="1">
        <v>2740.7748468181799</v>
      </c>
      <c r="C108" s="1">
        <v>1885.2770439999999</v>
      </c>
      <c r="D108" s="1">
        <v>2254.2925463636302</v>
      </c>
      <c r="E108" s="1">
        <v>1587.8173064545399</v>
      </c>
    </row>
    <row r="109" spans="1:5" x14ac:dyDescent="0.25">
      <c r="A109" s="57">
        <v>38001</v>
      </c>
      <c r="B109" s="1">
        <v>2742.6940796363601</v>
      </c>
      <c r="C109" s="1">
        <v>1896.1263420908999</v>
      </c>
      <c r="D109" s="1">
        <v>2248.2476331818102</v>
      </c>
      <c r="E109" s="1">
        <v>1588.79940027272</v>
      </c>
    </row>
    <row r="110" spans="1:5" x14ac:dyDescent="0.25">
      <c r="A110" s="57">
        <v>38002</v>
      </c>
      <c r="B110" s="1">
        <v>2691.0419181818102</v>
      </c>
      <c r="C110" s="1">
        <v>1853.3112573636299</v>
      </c>
      <c r="D110" s="1">
        <v>2165.7167810000001</v>
      </c>
      <c r="E110" s="1">
        <v>1513.2312773636299</v>
      </c>
    </row>
    <row r="111" spans="1:5" x14ac:dyDescent="0.25">
      <c r="A111" s="57">
        <v>38003</v>
      </c>
      <c r="B111" s="1">
        <v>2684.4979402727199</v>
      </c>
      <c r="C111" s="1">
        <v>1855.5224072727201</v>
      </c>
      <c r="D111" s="1">
        <v>2214.7932230909</v>
      </c>
      <c r="E111" s="1">
        <v>1569.2140969090899</v>
      </c>
    </row>
    <row r="112" spans="1:5" x14ac:dyDescent="0.25">
      <c r="A112" s="57">
        <v>38004</v>
      </c>
      <c r="B112" s="1">
        <v>2574.5894214545401</v>
      </c>
      <c r="C112" s="1">
        <v>1754.25840818181</v>
      </c>
      <c r="D112" s="1">
        <v>2107.2760177272698</v>
      </c>
      <c r="E112" s="1">
        <v>1468.5402377272701</v>
      </c>
    </row>
    <row r="113" spans="1:5" x14ac:dyDescent="0.25">
      <c r="A113" s="57">
        <v>38005</v>
      </c>
      <c r="B113" s="1">
        <v>2400.02371081818</v>
      </c>
      <c r="C113" s="1">
        <v>1588.2617479999999</v>
      </c>
      <c r="D113" s="1">
        <v>2091.9562900909</v>
      </c>
      <c r="E113" s="1">
        <v>1459.3958393636301</v>
      </c>
    </row>
    <row r="114" spans="1:5" x14ac:dyDescent="0.25">
      <c r="A114" s="57">
        <v>38006</v>
      </c>
      <c r="B114" s="1">
        <v>2359.2465997272702</v>
      </c>
      <c r="C114" s="1">
        <v>1555.96260918181</v>
      </c>
      <c r="D114" s="1">
        <v>1964.8260703636299</v>
      </c>
      <c r="E114" s="1">
        <v>1338.41192618181</v>
      </c>
    </row>
    <row r="115" spans="1:5" x14ac:dyDescent="0.25">
      <c r="A115" s="57">
        <v>38007</v>
      </c>
      <c r="B115" s="1">
        <v>2327.84039118181</v>
      </c>
      <c r="C115" s="1">
        <v>1532.933229</v>
      </c>
      <c r="D115" s="1">
        <v>1912.2119451818101</v>
      </c>
      <c r="E115" s="1">
        <v>1289.8632280909001</v>
      </c>
    </row>
    <row r="116" spans="1:5" x14ac:dyDescent="0.25">
      <c r="A116" s="57">
        <v>38008</v>
      </c>
      <c r="B116" s="1">
        <v>2362.7342095454501</v>
      </c>
      <c r="C116" s="1">
        <v>1576.1273336363599</v>
      </c>
      <c r="D116" s="1">
        <v>1818.6383914545399</v>
      </c>
      <c r="E116" s="1">
        <v>1202.90075781818</v>
      </c>
    </row>
    <row r="117" spans="1:5" x14ac:dyDescent="0.25">
      <c r="A117" s="57">
        <v>38009</v>
      </c>
      <c r="B117" s="1">
        <v>2304.4447276363599</v>
      </c>
      <c r="C117" s="1">
        <v>1525.9965388181799</v>
      </c>
      <c r="D117" s="1">
        <v>1769.0414879090899</v>
      </c>
      <c r="E117" s="1">
        <v>1159.27188572727</v>
      </c>
    </row>
    <row r="118" spans="1:5" x14ac:dyDescent="0.25">
      <c r="A118" s="57">
        <v>38010</v>
      </c>
      <c r="B118" s="1">
        <v>2243.1187379090902</v>
      </c>
      <c r="C118" s="1">
        <v>1472.78040381818</v>
      </c>
      <c r="D118" s="1">
        <v>1688.0413570000001</v>
      </c>
      <c r="E118" s="1">
        <v>1084.68115472727</v>
      </c>
    </row>
    <row r="119" spans="1:5" x14ac:dyDescent="0.25">
      <c r="A119" s="57">
        <v>38011</v>
      </c>
      <c r="B119" s="1">
        <v>2279.5014063636299</v>
      </c>
      <c r="C119" s="1">
        <v>1517.21194018181</v>
      </c>
      <c r="D119" s="1">
        <v>1631.6709525454501</v>
      </c>
      <c r="E119" s="1">
        <v>1034.74921436363</v>
      </c>
    </row>
    <row r="120" spans="1:5" x14ac:dyDescent="0.25">
      <c r="A120" s="57">
        <v>38012</v>
      </c>
      <c r="B120" s="1">
        <v>2365.7173573636301</v>
      </c>
      <c r="C120" s="1">
        <v>1611.40940045454</v>
      </c>
      <c r="D120" s="1">
        <v>1650.2024629999901</v>
      </c>
      <c r="E120" s="1">
        <v>1059.68391954545</v>
      </c>
    </row>
    <row r="121" spans="1:5" x14ac:dyDescent="0.25">
      <c r="A121" s="57">
        <v>38013</v>
      </c>
      <c r="B121" s="1">
        <v>2373.9948820908999</v>
      </c>
      <c r="C121" s="1">
        <v>1627.5832572727199</v>
      </c>
      <c r="D121" s="1">
        <v>1751.41041663636</v>
      </c>
      <c r="E121" s="1">
        <v>1167.2330760909001</v>
      </c>
    </row>
    <row r="122" spans="1:5" x14ac:dyDescent="0.25">
      <c r="A122" s="57">
        <v>38014</v>
      </c>
      <c r="B122" s="1">
        <v>2431.7260131818098</v>
      </c>
      <c r="C122" s="1">
        <v>1692.56359372727</v>
      </c>
      <c r="D122" s="1">
        <v>1689.9274370909</v>
      </c>
      <c r="E122" s="1">
        <v>1112.03994163636</v>
      </c>
    </row>
    <row r="123" spans="1:5" x14ac:dyDescent="0.25">
      <c r="A123" s="57">
        <v>38015</v>
      </c>
      <c r="B123" s="1">
        <v>2499.4035666363602</v>
      </c>
      <c r="C123" s="1">
        <v>1768.01571718181</v>
      </c>
      <c r="D123" s="1">
        <v>1630.8104828181799</v>
      </c>
      <c r="E123" s="1">
        <v>1059.16923881818</v>
      </c>
    </row>
    <row r="124" spans="1:5" x14ac:dyDescent="0.25">
      <c r="A124" s="57">
        <v>38016</v>
      </c>
      <c r="B124" s="1">
        <v>2509.20951636363</v>
      </c>
      <c r="C124" s="1">
        <v>1785.52391072727</v>
      </c>
      <c r="D124" s="1">
        <v>1670.3417497272701</v>
      </c>
      <c r="E124" s="1">
        <v>1104.88870836363</v>
      </c>
    </row>
    <row r="125" spans="1:5" x14ac:dyDescent="0.25">
      <c r="A125" s="57">
        <v>38017</v>
      </c>
      <c r="B125" s="1">
        <v>2431.34781727272</v>
      </c>
      <c r="C125" s="1">
        <v>1715.2698770909001</v>
      </c>
      <c r="D125" s="1">
        <v>1664.7380278181799</v>
      </c>
      <c r="E125" s="1">
        <v>1105.4285628181799</v>
      </c>
    </row>
    <row r="126" spans="1:5" x14ac:dyDescent="0.25">
      <c r="A126" s="57">
        <v>38018</v>
      </c>
      <c r="B126" s="1">
        <v>2443.6634962727198</v>
      </c>
      <c r="C126" s="1">
        <v>1735.1339310909</v>
      </c>
      <c r="D126" s="1">
        <v>1576.44390127272</v>
      </c>
      <c r="E126" s="1">
        <v>1021.80080627272</v>
      </c>
    </row>
    <row r="127" spans="1:5" x14ac:dyDescent="0.25">
      <c r="A127" s="57">
        <v>38019</v>
      </c>
      <c r="B127" s="1">
        <v>2500.7328455454499</v>
      </c>
      <c r="C127" s="1">
        <v>1799.6773493636299</v>
      </c>
      <c r="D127" s="1">
        <v>1633.4065123636301</v>
      </c>
      <c r="E127" s="1">
        <v>1082.3116880908999</v>
      </c>
    </row>
    <row r="128" spans="1:5" x14ac:dyDescent="0.25">
      <c r="A128" s="57">
        <v>38020</v>
      </c>
      <c r="B128" s="1">
        <v>2532.8367946363601</v>
      </c>
      <c r="C128" s="1">
        <v>1839.1744079999901</v>
      </c>
      <c r="D128" s="1">
        <v>1737.2099675454499</v>
      </c>
      <c r="E128" s="1">
        <v>1189.64945990909</v>
      </c>
    </row>
    <row r="129" spans="1:5" x14ac:dyDescent="0.25">
      <c r="A129" s="57">
        <v>38021</v>
      </c>
      <c r="B129" s="1">
        <v>2599.68429545454</v>
      </c>
      <c r="C129" s="1">
        <v>1912.76833163636</v>
      </c>
      <c r="D129" s="1">
        <v>1764.9572387272699</v>
      </c>
      <c r="E129" s="1">
        <v>1222.6902639090899</v>
      </c>
    </row>
    <row r="130" spans="1:5" x14ac:dyDescent="0.25">
      <c r="A130" s="57">
        <v>38022</v>
      </c>
      <c r="B130" s="1">
        <v>2611.3743628181801</v>
      </c>
      <c r="C130" s="1">
        <v>1931.18171799999</v>
      </c>
      <c r="D130" s="1">
        <v>1726.5924646363601</v>
      </c>
      <c r="E130" s="1">
        <v>1190.3116059090901</v>
      </c>
    </row>
    <row r="131" spans="1:5" x14ac:dyDescent="0.25">
      <c r="A131" s="57">
        <v>38023</v>
      </c>
      <c r="B131" s="1">
        <v>2564.2590987272702</v>
      </c>
      <c r="C131" s="1">
        <v>1891.2410370908999</v>
      </c>
      <c r="D131" s="1">
        <v>1731.08116327272</v>
      </c>
      <c r="E131" s="1">
        <v>1200.7123092727199</v>
      </c>
    </row>
    <row r="132" spans="1:5" x14ac:dyDescent="0.25">
      <c r="A132" s="57">
        <v>38024</v>
      </c>
      <c r="B132" s="1">
        <v>2498.8494872727201</v>
      </c>
      <c r="C132" s="1">
        <v>1832.4838421818099</v>
      </c>
      <c r="D132" s="1">
        <v>1690.4750089090901</v>
      </c>
      <c r="E132" s="1">
        <v>1165.94615327272</v>
      </c>
    </row>
    <row r="133" spans="1:5" x14ac:dyDescent="0.25">
      <c r="A133" s="57">
        <v>38025</v>
      </c>
      <c r="B133" s="1">
        <v>2473.0223775454501</v>
      </c>
      <c r="C133" s="1">
        <v>1813.6675806363601</v>
      </c>
      <c r="D133" s="1">
        <v>1651.40136890909</v>
      </c>
      <c r="E133" s="1">
        <v>1132.66942390909</v>
      </c>
    </row>
    <row r="134" spans="1:5" x14ac:dyDescent="0.25">
      <c r="A134" s="57">
        <v>38026</v>
      </c>
      <c r="B134" s="1">
        <v>2481.66597890909</v>
      </c>
      <c r="C134" s="1">
        <v>1829.2850328181801</v>
      </c>
      <c r="D134" s="1">
        <v>1614.171601</v>
      </c>
      <c r="E134" s="1">
        <v>1101.1742521818101</v>
      </c>
    </row>
    <row r="135" spans="1:5" x14ac:dyDescent="0.25">
      <c r="A135" s="57">
        <v>38027</v>
      </c>
      <c r="B135" s="1">
        <v>2421.72087672727</v>
      </c>
      <c r="C135" s="1">
        <v>1776.2518883636301</v>
      </c>
      <c r="D135" s="1">
        <v>1694.2561350909</v>
      </c>
      <c r="E135" s="1">
        <v>1186.93459981818</v>
      </c>
    </row>
    <row r="136" spans="1:5" x14ac:dyDescent="0.25">
      <c r="A136" s="57">
        <v>38028</v>
      </c>
      <c r="B136" s="1">
        <v>2368.9398710908999</v>
      </c>
      <c r="C136" s="1">
        <v>1730.30811727272</v>
      </c>
      <c r="D136" s="1">
        <v>1683.6373161818101</v>
      </c>
      <c r="E136" s="1">
        <v>1181.9264396363601</v>
      </c>
    </row>
    <row r="137" spans="1:5" x14ac:dyDescent="0.25">
      <c r="A137" s="57">
        <v>38029</v>
      </c>
      <c r="B137" s="1">
        <v>2324.07525427272</v>
      </c>
      <c r="C137" s="1">
        <v>1692.20865845454</v>
      </c>
      <c r="D137" s="1">
        <v>1680.93282645454</v>
      </c>
      <c r="E137" s="1">
        <v>1184.75977672727</v>
      </c>
    </row>
    <row r="138" spans="1:5" x14ac:dyDescent="0.25">
      <c r="A138" s="57">
        <v>38030</v>
      </c>
      <c r="B138" s="1">
        <v>2252.4467383636302</v>
      </c>
      <c r="C138" s="1">
        <v>1627.27463054545</v>
      </c>
      <c r="D138" s="1">
        <v>1774.503097</v>
      </c>
      <c r="E138" s="1">
        <v>1283.7836087272699</v>
      </c>
    </row>
    <row r="139" spans="1:5" x14ac:dyDescent="0.25">
      <c r="A139" s="57">
        <v>38031</v>
      </c>
      <c r="B139" s="1">
        <v>2351.0130098181799</v>
      </c>
      <c r="C139" s="1">
        <v>1732.46237790909</v>
      </c>
      <c r="D139" s="1">
        <v>1737.5212525454499</v>
      </c>
      <c r="E139" s="1">
        <v>1252.2313488181801</v>
      </c>
    </row>
    <row r="140" spans="1:5" x14ac:dyDescent="0.25">
      <c r="A140" s="57">
        <v>38032</v>
      </c>
      <c r="B140" s="1">
        <v>2298.15626418181</v>
      </c>
      <c r="C140" s="1">
        <v>1686.17441654545</v>
      </c>
      <c r="D140" s="1">
        <v>1586.953317</v>
      </c>
      <c r="E140" s="1">
        <v>1107.07310227272</v>
      </c>
    </row>
    <row r="141" spans="1:5" x14ac:dyDescent="0.25">
      <c r="A141" s="57">
        <v>38033</v>
      </c>
      <c r="B141" s="1">
        <v>2257.0254605454502</v>
      </c>
      <c r="C141" s="1">
        <v>1651.54796854545</v>
      </c>
      <c r="D141" s="1">
        <v>1462.7144729090901</v>
      </c>
      <c r="E141" s="1">
        <v>988.197541</v>
      </c>
    </row>
    <row r="142" spans="1:5" x14ac:dyDescent="0.25">
      <c r="A142" s="57">
        <v>38034</v>
      </c>
      <c r="B142" s="1">
        <v>2234.5039933636299</v>
      </c>
      <c r="C142" s="1">
        <v>1635.486909</v>
      </c>
      <c r="D142" s="1">
        <v>1461.0465027272701</v>
      </c>
      <c r="E142" s="1">
        <v>989.93783418181795</v>
      </c>
    </row>
    <row r="143" spans="1:5" x14ac:dyDescent="0.25">
      <c r="A143" s="57">
        <v>38035</v>
      </c>
      <c r="B143" s="1">
        <v>2269.9945911818099</v>
      </c>
      <c r="C143" s="1">
        <v>1677.3712243636301</v>
      </c>
      <c r="D143" s="1">
        <v>1413.6614009090899</v>
      </c>
      <c r="E143" s="1">
        <v>946.88204545454505</v>
      </c>
    </row>
    <row r="144" spans="1:5" x14ac:dyDescent="0.25">
      <c r="A144" s="57">
        <v>38036</v>
      </c>
      <c r="B144" s="1">
        <v>2402.7381404545399</v>
      </c>
      <c r="C144" s="1">
        <v>1813.0121829090899</v>
      </c>
      <c r="D144" s="1">
        <v>1348.73884881818</v>
      </c>
      <c r="E144" s="1">
        <v>886.78386036363599</v>
      </c>
    </row>
    <row r="145" spans="1:5" x14ac:dyDescent="0.25">
      <c r="A145" s="57">
        <v>38037</v>
      </c>
      <c r="B145" s="1">
        <v>2456.1355840909</v>
      </c>
      <c r="C145" s="1">
        <v>1869.18785090909</v>
      </c>
      <c r="D145" s="1">
        <v>1283.2345547272701</v>
      </c>
      <c r="E145" s="1">
        <v>821.93496327272703</v>
      </c>
    </row>
    <row r="146" spans="1:5" x14ac:dyDescent="0.25">
      <c r="A146" s="57">
        <v>38038</v>
      </c>
      <c r="B146" s="1">
        <v>2571.0365785454501</v>
      </c>
      <c r="C146" s="1">
        <v>1986.7748454545399</v>
      </c>
      <c r="D146" s="1">
        <v>1232.8949956363599</v>
      </c>
      <c r="E146" s="1">
        <v>773.52448154545402</v>
      </c>
    </row>
    <row r="147" spans="1:5" x14ac:dyDescent="0.25">
      <c r="A147" s="57">
        <v>38039</v>
      </c>
      <c r="B147" s="1">
        <v>2630.7138563636299</v>
      </c>
      <c r="C147" s="1">
        <v>2051.9152923636302</v>
      </c>
      <c r="D147" s="1">
        <v>1213.73598990909</v>
      </c>
      <c r="E147" s="1">
        <v>757.76996718181795</v>
      </c>
    </row>
    <row r="148" spans="1:5" x14ac:dyDescent="0.25">
      <c r="A148" s="57">
        <v>38040</v>
      </c>
      <c r="B148" s="1">
        <v>2581.5839269090902</v>
      </c>
      <c r="C148" s="1">
        <v>2009.02492490909</v>
      </c>
      <c r="D148" s="1">
        <v>1416.5975551818101</v>
      </c>
      <c r="E148" s="1">
        <v>964.16460436363604</v>
      </c>
    </row>
    <row r="149" spans="1:5" x14ac:dyDescent="0.25">
      <c r="A149" s="57">
        <v>38041</v>
      </c>
      <c r="B149" s="1">
        <v>2537.1226907272699</v>
      </c>
      <c r="C149" s="1">
        <v>1970.83014754545</v>
      </c>
      <c r="D149" s="1">
        <v>1451.9917029999999</v>
      </c>
      <c r="E149" s="1">
        <v>1003.10919690909</v>
      </c>
    </row>
    <row r="150" spans="1:5" x14ac:dyDescent="0.25">
      <c r="A150" s="57">
        <v>38042</v>
      </c>
      <c r="B150" s="1">
        <v>2529.34584127272</v>
      </c>
      <c r="C150" s="1">
        <v>1969.2363163636301</v>
      </c>
      <c r="D150" s="1">
        <v>1417.8369945454499</v>
      </c>
      <c r="E150" s="1">
        <v>972.478695454545</v>
      </c>
    </row>
    <row r="151" spans="1:5" x14ac:dyDescent="0.25">
      <c r="A151" s="57">
        <v>38043</v>
      </c>
      <c r="B151" s="1">
        <v>2463.4762394545401</v>
      </c>
      <c r="C151" s="1">
        <v>1909.49632954545</v>
      </c>
      <c r="D151" s="1">
        <v>1435.47504981818</v>
      </c>
      <c r="E151" s="1">
        <v>993.651430272727</v>
      </c>
    </row>
    <row r="152" spans="1:5" x14ac:dyDescent="0.25">
      <c r="A152" s="57">
        <v>38044</v>
      </c>
      <c r="B152" s="1">
        <v>2375.2889330909002</v>
      </c>
      <c r="C152" s="1">
        <v>1827.1138160908999</v>
      </c>
      <c r="D152" s="1">
        <v>1499.7994771818101</v>
      </c>
      <c r="E152" s="1">
        <v>1061.6021121818101</v>
      </c>
    </row>
    <row r="153" spans="1:5" x14ac:dyDescent="0.25">
      <c r="A153" s="57">
        <v>38045</v>
      </c>
      <c r="B153" s="1">
        <v>2275.8659594545402</v>
      </c>
      <c r="C153" s="1">
        <v>1733.6624477272701</v>
      </c>
      <c r="D153" s="1">
        <v>1479.1438712727199</v>
      </c>
      <c r="E153" s="1">
        <v>1044.9541301818099</v>
      </c>
    </row>
    <row r="154" spans="1:5" x14ac:dyDescent="0.25">
      <c r="A154" s="57">
        <v>38046</v>
      </c>
      <c r="B154" s="1">
        <v>2211.0985773636298</v>
      </c>
      <c r="C154" s="1">
        <v>1674.83575036363</v>
      </c>
      <c r="D154" s="1" t="e">
        <v>#N/A</v>
      </c>
      <c r="E154" s="1" t="e">
        <v>#N/A</v>
      </c>
    </row>
    <row r="155" spans="1:5" x14ac:dyDescent="0.25">
      <c r="A155" s="57">
        <v>38047</v>
      </c>
      <c r="B155" s="1">
        <v>2235.6597990908999</v>
      </c>
      <c r="C155" s="1">
        <v>1705.26904454545</v>
      </c>
      <c r="D155" s="1">
        <v>1361.1304110909</v>
      </c>
      <c r="E155" s="1">
        <v>930.99376463636304</v>
      </c>
    </row>
    <row r="156" spans="1:5" x14ac:dyDescent="0.25">
      <c r="A156" s="57">
        <v>38048</v>
      </c>
      <c r="B156" s="1">
        <v>2156.6048157272699</v>
      </c>
      <c r="C156" s="1">
        <v>1631.9932558181799</v>
      </c>
      <c r="D156" s="1">
        <v>1440.1990556363601</v>
      </c>
      <c r="E156" s="1">
        <v>1014.15505027272</v>
      </c>
    </row>
    <row r="157" spans="1:5" x14ac:dyDescent="0.25">
      <c r="A157" s="57">
        <v>38049</v>
      </c>
      <c r="B157" s="1">
        <v>2193.9400716363598</v>
      </c>
      <c r="C157" s="1">
        <v>1675.05799263636</v>
      </c>
      <c r="D157" s="1">
        <v>1465.21872827272</v>
      </c>
      <c r="E157" s="1">
        <v>1043.2682543636299</v>
      </c>
    </row>
    <row r="158" spans="1:5" x14ac:dyDescent="0.25">
      <c r="A158" s="57">
        <v>38050</v>
      </c>
      <c r="B158" s="1">
        <v>2123.8262765454501</v>
      </c>
      <c r="C158" s="1">
        <v>1610.60954545454</v>
      </c>
      <c r="D158" s="1">
        <v>1384.66640518181</v>
      </c>
      <c r="E158" s="1">
        <v>966.68365590909002</v>
      </c>
    </row>
    <row r="159" spans="1:5" x14ac:dyDescent="0.25">
      <c r="A159" s="57">
        <v>38051</v>
      </c>
      <c r="B159" s="1">
        <v>2141.47715145454</v>
      </c>
      <c r="C159" s="1">
        <v>1633.8775617272699</v>
      </c>
      <c r="D159" s="1">
        <v>1368.92184018181</v>
      </c>
      <c r="E159" s="1">
        <v>954.981395818181</v>
      </c>
    </row>
    <row r="160" spans="1:5" x14ac:dyDescent="0.25">
      <c r="A160" s="57">
        <v>38052</v>
      </c>
      <c r="B160" s="1">
        <v>2069.6400115454499</v>
      </c>
      <c r="C160" s="1">
        <v>1567.5961674545399</v>
      </c>
      <c r="D160" s="1">
        <v>1423.7766508181801</v>
      </c>
      <c r="E160" s="1">
        <v>1013.86441990909</v>
      </c>
    </row>
    <row r="161" spans="1:5" x14ac:dyDescent="0.25">
      <c r="A161" s="57">
        <v>38053</v>
      </c>
      <c r="B161" s="1">
        <v>2009.1319793636301</v>
      </c>
      <c r="C161" s="1">
        <v>1512.6003245454499</v>
      </c>
      <c r="D161" s="1">
        <v>1486.69851436363</v>
      </c>
      <c r="E161" s="1">
        <v>1080.5283574545399</v>
      </c>
    </row>
    <row r="162" spans="1:5" x14ac:dyDescent="0.25">
      <c r="A162" s="57">
        <v>38054</v>
      </c>
      <c r="B162" s="1">
        <v>1958.4719458181801</v>
      </c>
      <c r="C162" s="1">
        <v>1467.4063155454501</v>
      </c>
      <c r="D162" s="1">
        <v>1507.52388154545</v>
      </c>
      <c r="E162" s="1">
        <v>1105.3084811818101</v>
      </c>
    </row>
    <row r="163" spans="1:5" x14ac:dyDescent="0.25">
      <c r="A163" s="57">
        <v>38055</v>
      </c>
      <c r="B163" s="1">
        <v>1999.0546918181799</v>
      </c>
      <c r="C163" s="1">
        <v>1513.4085569090901</v>
      </c>
      <c r="D163" s="1">
        <v>1560.4036624545399</v>
      </c>
      <c r="E163" s="1">
        <v>1162.2021938181799</v>
      </c>
    </row>
    <row r="164" spans="1:5" x14ac:dyDescent="0.25">
      <c r="A164" s="57">
        <v>38056</v>
      </c>
      <c r="B164" s="1">
        <v>2002.1363040000001</v>
      </c>
      <c r="C164" s="1">
        <v>1521.85542118181</v>
      </c>
      <c r="D164" s="1">
        <v>1708.4674185454501</v>
      </c>
      <c r="E164" s="1">
        <v>1314.2940554545401</v>
      </c>
    </row>
    <row r="165" spans="1:5" x14ac:dyDescent="0.25">
      <c r="A165" s="57">
        <v>38057</v>
      </c>
      <c r="B165" s="1">
        <v>2067.4214974545398</v>
      </c>
      <c r="C165" s="1">
        <v>1592.46458627272</v>
      </c>
      <c r="D165" s="1">
        <v>1750.95116581818</v>
      </c>
      <c r="E165" s="1">
        <v>1360.1029499090901</v>
      </c>
    </row>
    <row r="166" spans="1:5" x14ac:dyDescent="0.25">
      <c r="A166" s="57">
        <v>38058</v>
      </c>
      <c r="B166" s="1">
        <v>1992.3632880908999</v>
      </c>
      <c r="C166" s="1">
        <v>1521.4924040000001</v>
      </c>
      <c r="D166" s="1">
        <v>1669.6782722727201</v>
      </c>
      <c r="E166" s="1">
        <v>1282.8605484545401</v>
      </c>
    </row>
    <row r="167" spans="1:5" x14ac:dyDescent="0.25">
      <c r="A167" s="57">
        <v>38059</v>
      </c>
      <c r="B167" s="1">
        <v>1932.430474</v>
      </c>
      <c r="C167" s="1">
        <v>1466.8005821818099</v>
      </c>
      <c r="D167" s="1">
        <v>1662.1437886363601</v>
      </c>
      <c r="E167" s="1">
        <v>1279.3534495454501</v>
      </c>
    </row>
    <row r="168" spans="1:5" x14ac:dyDescent="0.25">
      <c r="A168" s="57">
        <v>38060</v>
      </c>
      <c r="B168" s="1">
        <v>1917.9217423636301</v>
      </c>
      <c r="C168" s="1">
        <v>1457.4699034545399</v>
      </c>
      <c r="D168" s="1">
        <v>1544.28204954545</v>
      </c>
      <c r="E168" s="1">
        <v>1165.4671359090901</v>
      </c>
    </row>
    <row r="169" spans="1:5" x14ac:dyDescent="0.25">
      <c r="A169" s="57">
        <v>38061</v>
      </c>
      <c r="B169" s="1">
        <v>1912.3137827272701</v>
      </c>
      <c r="C169" s="1">
        <v>1456.99863872727</v>
      </c>
      <c r="D169" s="1">
        <v>1621.1591100909</v>
      </c>
      <c r="E169" s="1">
        <v>1246.31318072727</v>
      </c>
    </row>
    <row r="170" spans="1:5" x14ac:dyDescent="0.25">
      <c r="A170" s="57">
        <v>38062</v>
      </c>
      <c r="B170" s="1">
        <v>1909.57776918181</v>
      </c>
      <c r="C170" s="1">
        <v>1459.34166754545</v>
      </c>
      <c r="D170" s="1">
        <v>1560.75088645454</v>
      </c>
      <c r="E170" s="1">
        <v>1189.8074997272699</v>
      </c>
    </row>
    <row r="171" spans="1:5" x14ac:dyDescent="0.25">
      <c r="A171" s="57">
        <v>38063</v>
      </c>
      <c r="B171" s="1">
        <v>1885.0516593636301</v>
      </c>
      <c r="C171" s="1">
        <v>1439.85091872727</v>
      </c>
      <c r="D171" s="1">
        <v>1492.7513619090901</v>
      </c>
      <c r="E171" s="1">
        <v>1125.67677027272</v>
      </c>
    </row>
    <row r="172" spans="1:5" x14ac:dyDescent="0.25">
      <c r="A172" s="57">
        <v>38064</v>
      </c>
      <c r="B172" s="1">
        <v>1876.1784023636301</v>
      </c>
      <c r="C172" s="1">
        <v>1435.95470245454</v>
      </c>
      <c r="D172" s="1">
        <v>1527.7852090909</v>
      </c>
      <c r="E172" s="1">
        <v>1164.5756649090899</v>
      </c>
    </row>
    <row r="173" spans="1:5" x14ac:dyDescent="0.25">
      <c r="A173" s="57">
        <v>38065</v>
      </c>
      <c r="B173" s="1">
        <v>1855.4459987272701</v>
      </c>
      <c r="C173" s="1">
        <v>1420.24260336363</v>
      </c>
      <c r="D173" s="1">
        <v>1594.4497877272699</v>
      </c>
      <c r="E173" s="1">
        <v>1235.0625219999999</v>
      </c>
    </row>
    <row r="174" spans="1:5" x14ac:dyDescent="0.25">
      <c r="A174" s="57">
        <v>38066</v>
      </c>
      <c r="B174" s="1">
        <v>1817.6060560909</v>
      </c>
      <c r="C174" s="1">
        <v>1387.38231945454</v>
      </c>
      <c r="D174" s="1">
        <v>1522.2121091818101</v>
      </c>
      <c r="E174" s="1">
        <v>1166.5892476363599</v>
      </c>
    </row>
    <row r="175" spans="1:5" x14ac:dyDescent="0.25">
      <c r="A175" s="57">
        <v>38067</v>
      </c>
      <c r="B175" s="1">
        <v>1786.52633963636</v>
      </c>
      <c r="C175" s="1">
        <v>1361.17148081818</v>
      </c>
      <c r="D175" s="1">
        <v>1648.7963922727199</v>
      </c>
      <c r="E175" s="1">
        <v>1296.9196700908999</v>
      </c>
    </row>
    <row r="176" spans="1:5" x14ac:dyDescent="0.25">
      <c r="A176" s="57">
        <v>38068</v>
      </c>
      <c r="B176" s="1">
        <v>1794.0797872727201</v>
      </c>
      <c r="C176" s="1">
        <v>1372.0503610000001</v>
      </c>
      <c r="D176" s="1">
        <v>1696.1732195454499</v>
      </c>
      <c r="E176" s="1">
        <v>1347.8575550909</v>
      </c>
    </row>
    <row r="177" spans="1:5" x14ac:dyDescent="0.25">
      <c r="A177" s="57">
        <v>38069</v>
      </c>
      <c r="B177" s="1">
        <v>1828.84942927272</v>
      </c>
      <c r="C177" s="1">
        <v>1408.8234310908999</v>
      </c>
      <c r="D177" s="1">
        <v>1786.3474177272701</v>
      </c>
      <c r="E177" s="1">
        <v>1441.4680139090899</v>
      </c>
    </row>
    <row r="178" spans="1:5" x14ac:dyDescent="0.25">
      <c r="A178" s="57">
        <v>38070</v>
      </c>
      <c r="B178" s="1">
        <v>1827.97725563636</v>
      </c>
      <c r="C178" s="1">
        <v>1407.9512574545399</v>
      </c>
      <c r="D178" s="1">
        <v>1766.1095960908999</v>
      </c>
      <c r="E178" s="1">
        <v>1424.6470018181799</v>
      </c>
    </row>
    <row r="179" spans="1:5" x14ac:dyDescent="0.25">
      <c r="A179" s="57">
        <v>38071</v>
      </c>
      <c r="B179" s="1">
        <v>1994.06071945454</v>
      </c>
      <c r="C179" s="1">
        <v>1574.0347212727199</v>
      </c>
      <c r="D179" s="1">
        <v>1712.26142354545</v>
      </c>
      <c r="E179" s="1">
        <v>1374.23089690909</v>
      </c>
    </row>
    <row r="180" spans="1:5" x14ac:dyDescent="0.25">
      <c r="A180" s="57">
        <v>38072</v>
      </c>
      <c r="B180" s="1">
        <v>1961.36039445454</v>
      </c>
      <c r="C180" s="1">
        <v>1541.3344287272701</v>
      </c>
      <c r="D180" s="1">
        <v>1759.5295959090899</v>
      </c>
      <c r="E180" s="1">
        <v>1425.1338702727201</v>
      </c>
    </row>
    <row r="181" spans="1:5" x14ac:dyDescent="0.25">
      <c r="A181" s="57">
        <v>38073</v>
      </c>
      <c r="B181" s="1">
        <v>1933.3993925454499</v>
      </c>
      <c r="C181" s="1">
        <v>1513.37342681818</v>
      </c>
      <c r="D181" s="1">
        <v>1734.0315586363599</v>
      </c>
      <c r="E181" s="1">
        <v>1403.35056827272</v>
      </c>
    </row>
    <row r="182" spans="1:5" x14ac:dyDescent="0.25">
      <c r="A182" s="57">
        <v>38074</v>
      </c>
      <c r="B182" s="1">
        <v>1984.539765</v>
      </c>
      <c r="C182" s="1">
        <v>1564.51379927272</v>
      </c>
      <c r="D182" s="1">
        <v>1793.4430164545399</v>
      </c>
      <c r="E182" s="1">
        <v>1465.82164190909</v>
      </c>
    </row>
    <row r="183" spans="1:5" x14ac:dyDescent="0.25">
      <c r="A183" s="57">
        <v>38075</v>
      </c>
      <c r="B183" s="1">
        <v>1967.0312457272701</v>
      </c>
      <c r="C183" s="1">
        <v>1547.0052799999901</v>
      </c>
      <c r="D183" s="1">
        <v>1886.1096982727199</v>
      </c>
      <c r="E183" s="1">
        <v>1562.2767630909</v>
      </c>
    </row>
    <row r="184" spans="1:5" x14ac:dyDescent="0.25">
      <c r="A184" s="57">
        <v>38076</v>
      </c>
      <c r="B184" s="1">
        <v>1960.07616318181</v>
      </c>
      <c r="C184" s="1">
        <v>1540.05019745454</v>
      </c>
      <c r="D184" s="1">
        <v>1883.08707781818</v>
      </c>
      <c r="E184" s="1">
        <v>1562.9082835454501</v>
      </c>
    </row>
    <row r="185" spans="1:5" x14ac:dyDescent="0.25">
      <c r="A185" s="57">
        <v>38077</v>
      </c>
      <c r="B185" s="1">
        <v>1962.4832930908999</v>
      </c>
      <c r="C185" s="1">
        <v>1542.4573273636299</v>
      </c>
      <c r="D185" s="1">
        <v>1989.08568527272</v>
      </c>
      <c r="E185" s="1">
        <v>1672.6436073636301</v>
      </c>
    </row>
    <row r="186" spans="1:5" x14ac:dyDescent="0.25">
      <c r="A186" s="57">
        <v>37895</v>
      </c>
      <c r="B186" s="1">
        <v>2790.9778609999998</v>
      </c>
      <c r="C186" s="1">
        <v>1834.20584136363</v>
      </c>
      <c r="D186" s="1">
        <v>3192.7691965454501</v>
      </c>
      <c r="E186" s="1">
        <v>2099.8513650908999</v>
      </c>
    </row>
    <row r="187" spans="1:5" x14ac:dyDescent="0.25">
      <c r="A187" s="57">
        <v>37896</v>
      </c>
      <c r="B187" s="1">
        <v>2819.9779050909001</v>
      </c>
      <c r="C187" s="1">
        <v>1858.24487863636</v>
      </c>
      <c r="D187" s="1">
        <v>3162.1655453636299</v>
      </c>
      <c r="E187" s="1">
        <v>2067.7598140908999</v>
      </c>
    </row>
    <row r="188" spans="1:5" x14ac:dyDescent="0.25">
      <c r="A188" s="57">
        <v>37897</v>
      </c>
      <c r="B188" s="1">
        <v>2811.62156845454</v>
      </c>
      <c r="C188" s="1">
        <v>1845.1754691818101</v>
      </c>
      <c r="D188" s="1">
        <v>3126.7901579999998</v>
      </c>
      <c r="E188" s="1">
        <v>2032.38442672727</v>
      </c>
    </row>
    <row r="189" spans="1:5" x14ac:dyDescent="0.25">
      <c r="A189" s="57">
        <v>37898</v>
      </c>
      <c r="B189" s="1">
        <v>2914.2938101818099</v>
      </c>
      <c r="C189" s="1">
        <v>1944.0211597272701</v>
      </c>
      <c r="D189" s="1">
        <v>3104.7273375454502</v>
      </c>
      <c r="E189" s="1">
        <v>2009.22775554545</v>
      </c>
    </row>
    <row r="190" spans="1:5" x14ac:dyDescent="0.25">
      <c r="A190" s="57">
        <v>37899</v>
      </c>
      <c r="B190" s="1">
        <v>2907.07275690909</v>
      </c>
      <c r="C190" s="1">
        <v>1933.6192713636301</v>
      </c>
      <c r="D190" s="1">
        <v>3194.4935278181802</v>
      </c>
      <c r="E190" s="1">
        <v>2097.6299824545399</v>
      </c>
    </row>
    <row r="191" spans="1:5" x14ac:dyDescent="0.25">
      <c r="A191" s="57">
        <v>37900</v>
      </c>
      <c r="B191" s="1">
        <v>2892.0938089090901</v>
      </c>
      <c r="C191" s="1">
        <v>1915.1745888181799</v>
      </c>
      <c r="D191" s="1">
        <v>3365.5060687272698</v>
      </c>
      <c r="E191" s="1">
        <v>2268.6177373636301</v>
      </c>
    </row>
    <row r="192" spans="1:5" x14ac:dyDescent="0.25">
      <c r="A192" s="57">
        <v>37901</v>
      </c>
      <c r="B192" s="1">
        <v>2914.2382437272699</v>
      </c>
      <c r="C192" s="1">
        <v>1934.36345954545</v>
      </c>
      <c r="D192" s="1">
        <v>3386.9505529090902</v>
      </c>
      <c r="E192" s="1">
        <v>2290.06222154545</v>
      </c>
    </row>
    <row r="193" spans="1:5" x14ac:dyDescent="0.25">
      <c r="A193" s="57">
        <v>37902</v>
      </c>
      <c r="B193" s="1">
        <v>3092.09457636363</v>
      </c>
      <c r="C193" s="1">
        <v>2108.73315581818</v>
      </c>
      <c r="D193" s="1">
        <v>3384.92886881818</v>
      </c>
      <c r="E193" s="1">
        <v>2288.0405374545398</v>
      </c>
    </row>
    <row r="194" spans="1:5" x14ac:dyDescent="0.25">
      <c r="A194" s="57">
        <v>37903</v>
      </c>
      <c r="B194" s="1">
        <v>3126.64773236363</v>
      </c>
      <c r="C194" s="1">
        <v>2140.1680669090902</v>
      </c>
      <c r="D194" s="1">
        <v>3404.52299836363</v>
      </c>
      <c r="E194" s="1">
        <v>2307.6346669999998</v>
      </c>
    </row>
    <row r="195" spans="1:5" x14ac:dyDescent="0.25">
      <c r="A195" s="57">
        <v>37904</v>
      </c>
      <c r="B195" s="1">
        <v>3091.83410754545</v>
      </c>
      <c r="C195" s="1">
        <v>2104.1646231818099</v>
      </c>
      <c r="D195" s="1">
        <v>3417.1545439090901</v>
      </c>
      <c r="E195" s="1">
        <v>2320.02997672727</v>
      </c>
    </row>
    <row r="196" spans="1:5" x14ac:dyDescent="0.25">
      <c r="A196" s="57">
        <v>37905</v>
      </c>
      <c r="B196" s="1">
        <v>3158.3457908181799</v>
      </c>
      <c r="C196" s="1">
        <v>2169.1023070909</v>
      </c>
      <c r="D196" s="1">
        <v>3403.1645960000001</v>
      </c>
      <c r="E196" s="1">
        <v>2306.04002881818</v>
      </c>
    </row>
    <row r="197" spans="1:5" x14ac:dyDescent="0.25">
      <c r="A197" s="57">
        <v>37906</v>
      </c>
      <c r="B197" s="1">
        <v>3197.9220034545401</v>
      </c>
      <c r="C197" s="1">
        <v>2208.6541808181801</v>
      </c>
      <c r="D197" s="1">
        <v>3356.5284010908999</v>
      </c>
      <c r="E197" s="1">
        <v>2259.4038339090898</v>
      </c>
    </row>
    <row r="198" spans="1:5" x14ac:dyDescent="0.25">
      <c r="A198" s="57">
        <v>37907</v>
      </c>
      <c r="B198" s="1">
        <v>3200.2721619090898</v>
      </c>
      <c r="C198" s="1">
        <v>2211.0043392727198</v>
      </c>
      <c r="D198" s="1">
        <v>3368.2220802727202</v>
      </c>
      <c r="E198" s="1">
        <v>2271.0975130909001</v>
      </c>
    </row>
    <row r="199" spans="1:5" x14ac:dyDescent="0.25">
      <c r="A199" s="57">
        <v>37908</v>
      </c>
      <c r="B199" s="1">
        <v>3263.9214876363599</v>
      </c>
      <c r="C199" s="1">
        <v>2274.6536649999998</v>
      </c>
      <c r="D199" s="1">
        <v>3317.30302954545</v>
      </c>
      <c r="E199" s="1">
        <v>2220.1784623636299</v>
      </c>
    </row>
    <row r="200" spans="1:5" x14ac:dyDescent="0.25">
      <c r="A200" s="57">
        <v>37909</v>
      </c>
      <c r="B200" s="1">
        <v>3372.5730984545398</v>
      </c>
      <c r="C200" s="1">
        <v>2383.3052758181798</v>
      </c>
      <c r="D200" s="1">
        <v>3247.98912372727</v>
      </c>
      <c r="E200" s="1">
        <v>2150.4719901818098</v>
      </c>
    </row>
    <row r="201" spans="1:5" x14ac:dyDescent="0.25">
      <c r="A201" s="57">
        <v>37910</v>
      </c>
      <c r="B201" s="1">
        <v>3365.9815587272701</v>
      </c>
      <c r="C201" s="1">
        <v>2376.7137360909001</v>
      </c>
      <c r="D201" s="1">
        <v>3328.7810103636298</v>
      </c>
      <c r="E201" s="1">
        <v>2230.717318</v>
      </c>
    </row>
    <row r="202" spans="1:5" x14ac:dyDescent="0.25">
      <c r="A202" s="57">
        <v>37911</v>
      </c>
      <c r="B202" s="1">
        <v>3298.9142770909002</v>
      </c>
      <c r="C202" s="1">
        <v>2309.6464544545402</v>
      </c>
      <c r="D202" s="1">
        <v>3333.7876053636301</v>
      </c>
      <c r="E202" s="1">
        <v>2234.9259537272701</v>
      </c>
    </row>
    <row r="203" spans="1:5" x14ac:dyDescent="0.25">
      <c r="A203" s="57">
        <v>37912</v>
      </c>
      <c r="B203" s="1">
        <v>3255.9981686363599</v>
      </c>
      <c r="C203" s="1">
        <v>2265.2521016363598</v>
      </c>
      <c r="D203" s="1">
        <v>3329.27232181818</v>
      </c>
      <c r="E203" s="1">
        <v>2228.896197</v>
      </c>
    </row>
    <row r="204" spans="1:5" x14ac:dyDescent="0.25">
      <c r="A204" s="57">
        <v>37913</v>
      </c>
      <c r="B204" s="1">
        <v>3240.4050666363601</v>
      </c>
      <c r="C204" s="1">
        <v>2246.20212036363</v>
      </c>
      <c r="D204" s="1">
        <v>3337.0784710909002</v>
      </c>
      <c r="E204" s="1">
        <v>2236.0408513636298</v>
      </c>
    </row>
    <row r="205" spans="1:5" x14ac:dyDescent="0.25">
      <c r="A205" s="57">
        <v>37914</v>
      </c>
      <c r="B205" s="1">
        <v>3318.7976454545401</v>
      </c>
      <c r="C205" s="1">
        <v>2321.3500901818102</v>
      </c>
      <c r="D205" s="1">
        <v>3366.6633499090899</v>
      </c>
      <c r="E205" s="1">
        <v>2264.7419087272701</v>
      </c>
    </row>
    <row r="206" spans="1:5" x14ac:dyDescent="0.25">
      <c r="A206" s="57">
        <v>37915</v>
      </c>
      <c r="B206" s="1">
        <v>3318.9894944545399</v>
      </c>
      <c r="C206" s="1">
        <v>2317.5604852727201</v>
      </c>
      <c r="D206" s="1">
        <v>3400.32248690909</v>
      </c>
      <c r="E206" s="1">
        <v>2298.3144253636301</v>
      </c>
    </row>
    <row r="207" spans="1:5" x14ac:dyDescent="0.25">
      <c r="A207" s="57">
        <v>37916</v>
      </c>
      <c r="B207" s="1">
        <v>3310.7625287272699</v>
      </c>
      <c r="C207" s="1">
        <v>2306.5079526363602</v>
      </c>
      <c r="D207" s="1">
        <v>3380.7429468181799</v>
      </c>
      <c r="E207" s="1">
        <v>2278.6255295454498</v>
      </c>
    </row>
    <row r="208" spans="1:5" x14ac:dyDescent="0.25">
      <c r="A208" s="57">
        <v>37917</v>
      </c>
      <c r="B208" s="1">
        <v>3457.7425323636298</v>
      </c>
      <c r="C208" s="1">
        <v>2451.9984541818098</v>
      </c>
      <c r="D208" s="1">
        <v>3363.41855736363</v>
      </c>
      <c r="E208" s="1">
        <v>2261.0875790908999</v>
      </c>
    </row>
    <row r="209" spans="1:5" x14ac:dyDescent="0.25">
      <c r="A209" s="57">
        <v>37918</v>
      </c>
      <c r="B209" s="1">
        <v>3383.8720664545399</v>
      </c>
      <c r="C209" s="1">
        <v>2378.1279882727199</v>
      </c>
      <c r="D209" s="1">
        <v>3361.2462992727201</v>
      </c>
      <c r="E209" s="1">
        <v>2258.9153209999999</v>
      </c>
    </row>
    <row r="210" spans="1:5" x14ac:dyDescent="0.25">
      <c r="A210" s="57">
        <v>37919</v>
      </c>
      <c r="B210" s="1">
        <v>3318.6318798181801</v>
      </c>
      <c r="C210" s="1">
        <v>2312.1271886363602</v>
      </c>
      <c r="D210" s="1">
        <v>3339.67364090909</v>
      </c>
      <c r="E210" s="1">
        <v>2237.3426626363598</v>
      </c>
    </row>
    <row r="211" spans="1:5" x14ac:dyDescent="0.25">
      <c r="A211" s="57">
        <v>37920</v>
      </c>
      <c r="B211" s="1">
        <v>3361.1136902727199</v>
      </c>
      <c r="C211" s="1">
        <v>2354.6089990908999</v>
      </c>
      <c r="D211" s="1">
        <v>3450.1799272727199</v>
      </c>
      <c r="E211" s="1">
        <v>2346.8903392727202</v>
      </c>
    </row>
    <row r="212" spans="1:5" x14ac:dyDescent="0.25">
      <c r="A212" s="57">
        <v>37921</v>
      </c>
      <c r="B212" s="1">
        <v>3356.4322160909001</v>
      </c>
      <c r="C212" s="1">
        <v>2349.9275249090902</v>
      </c>
      <c r="D212" s="1">
        <v>3493.7214940454496</v>
      </c>
      <c r="E212" s="1">
        <v>2388.617032090905</v>
      </c>
    </row>
    <row r="213" spans="1:5" x14ac:dyDescent="0.25">
      <c r="A213" s="57">
        <v>37922</v>
      </c>
      <c r="B213" s="1">
        <v>3401.5980972727202</v>
      </c>
      <c r="C213" s="1">
        <v>2395.0934060908999</v>
      </c>
      <c r="D213" s="1">
        <v>3537.2630608181798</v>
      </c>
      <c r="E213" s="1">
        <v>2430.3437249090898</v>
      </c>
    </row>
    <row r="214" spans="1:5" x14ac:dyDescent="0.25">
      <c r="A214" s="57">
        <v>37923</v>
      </c>
      <c r="B214" s="1">
        <v>3391.2153351818101</v>
      </c>
      <c r="C214" s="1">
        <v>2382.5811085454502</v>
      </c>
      <c r="D214" s="1">
        <v>3586.6122063636299</v>
      </c>
      <c r="E214" s="1">
        <v>2478.3587533636301</v>
      </c>
    </row>
    <row r="215" spans="1:5" x14ac:dyDescent="0.25">
      <c r="A215" s="57">
        <v>37924</v>
      </c>
      <c r="B215" s="1">
        <v>3405.6871740909</v>
      </c>
      <c r="C215" s="1">
        <v>2394.7479312727201</v>
      </c>
      <c r="D215" s="1">
        <v>3583.0981981818099</v>
      </c>
      <c r="E215" s="1">
        <v>2473.9114616363599</v>
      </c>
    </row>
    <row r="216" spans="1:5" x14ac:dyDescent="0.25">
      <c r="A216" s="57">
        <v>37925</v>
      </c>
      <c r="B216" s="1">
        <v>3378.82293427272</v>
      </c>
      <c r="C216" s="1">
        <v>2366.2431623636298</v>
      </c>
      <c r="D216" s="1">
        <v>3652.1195815454498</v>
      </c>
      <c r="E216" s="1">
        <v>2539.2647534545399</v>
      </c>
    </row>
    <row r="217" spans="1:5" x14ac:dyDescent="0.25">
      <c r="A217" s="57">
        <v>37926</v>
      </c>
      <c r="B217" s="1">
        <v>3346.57436672727</v>
      </c>
      <c r="C217" s="1">
        <v>2332.3925135454501</v>
      </c>
      <c r="D217" s="1">
        <v>3640.5330379090901</v>
      </c>
      <c r="E217" s="1">
        <v>2524.1556615454501</v>
      </c>
    </row>
    <row r="218" spans="1:5" x14ac:dyDescent="0.25">
      <c r="A218" s="57">
        <v>37927</v>
      </c>
      <c r="B218" s="1">
        <v>3339.04724472727</v>
      </c>
      <c r="C218" s="1">
        <v>2319.8138785454498</v>
      </c>
      <c r="D218" s="1">
        <v>3613.77159827272</v>
      </c>
      <c r="E218" s="1">
        <v>2494.7287748181802</v>
      </c>
    </row>
    <row r="219" spans="1:5" x14ac:dyDescent="0.25">
      <c r="A219" s="57">
        <v>37928</v>
      </c>
      <c r="B219" s="1">
        <v>3290.5347600908999</v>
      </c>
      <c r="C219" s="1">
        <v>2271.3013939090902</v>
      </c>
      <c r="D219" s="1">
        <v>3610.4065183636299</v>
      </c>
      <c r="E219" s="1">
        <v>2488.6979201818099</v>
      </c>
    </row>
    <row r="220" spans="1:5" x14ac:dyDescent="0.25">
      <c r="A220" s="57">
        <v>37929</v>
      </c>
      <c r="B220" s="1">
        <v>3295.9820852727198</v>
      </c>
      <c r="C220" s="1">
        <v>2275.8642193636301</v>
      </c>
      <c r="D220" s="1">
        <v>3590.6959801818098</v>
      </c>
      <c r="E220" s="1">
        <v>2466.3223754545402</v>
      </c>
    </row>
    <row r="221" spans="1:5" x14ac:dyDescent="0.25">
      <c r="A221" s="57">
        <v>37930</v>
      </c>
      <c r="B221" s="1">
        <v>3332.540238</v>
      </c>
      <c r="C221" s="1">
        <v>2312.4223720908999</v>
      </c>
      <c r="D221" s="1">
        <v>3545.3244546363599</v>
      </c>
      <c r="E221" s="1">
        <v>2418.2863140908999</v>
      </c>
    </row>
    <row r="222" spans="1:5" x14ac:dyDescent="0.25">
      <c r="A222" s="57">
        <v>37931</v>
      </c>
      <c r="B222" s="1">
        <v>3491.911955</v>
      </c>
      <c r="C222" s="1">
        <v>2471.7940890908999</v>
      </c>
      <c r="D222" s="1">
        <v>3536.18184863636</v>
      </c>
      <c r="E222" s="1">
        <v>2409.1437080909</v>
      </c>
    </row>
    <row r="223" spans="1:5" x14ac:dyDescent="0.25">
      <c r="A223" s="57">
        <v>37932</v>
      </c>
      <c r="B223" s="1">
        <v>3461.78700472727</v>
      </c>
      <c r="C223" s="1">
        <v>2437.6218742727201</v>
      </c>
      <c r="D223" s="1">
        <v>3475.3329949090898</v>
      </c>
      <c r="E223" s="1">
        <v>2348.2948543636298</v>
      </c>
    </row>
    <row r="224" spans="1:5" x14ac:dyDescent="0.25">
      <c r="A224" s="57">
        <v>37933</v>
      </c>
      <c r="B224" s="1">
        <v>3576.1386953636302</v>
      </c>
      <c r="C224" s="1">
        <v>2547.3348280908999</v>
      </c>
      <c r="D224" s="1">
        <v>3466.9074447272701</v>
      </c>
      <c r="E224" s="1">
        <v>2339.8693041818101</v>
      </c>
    </row>
    <row r="225" spans="1:5" x14ac:dyDescent="0.25">
      <c r="A225" s="57">
        <v>37934</v>
      </c>
      <c r="B225" s="1">
        <v>3620.1827501818102</v>
      </c>
      <c r="C225" s="1">
        <v>2587.3876489999998</v>
      </c>
      <c r="D225" s="1">
        <v>3565.1545203636301</v>
      </c>
      <c r="E225" s="1">
        <v>2439.31573645454</v>
      </c>
    </row>
    <row r="226" spans="1:5" x14ac:dyDescent="0.25">
      <c r="A226" s="57">
        <v>37935</v>
      </c>
      <c r="B226" s="1">
        <v>3572.3533011818099</v>
      </c>
      <c r="C226" s="1">
        <v>2538.3654589090902</v>
      </c>
      <c r="D226" s="1">
        <v>3620.1912372727202</v>
      </c>
      <c r="E226" s="1">
        <v>2498.9161302727198</v>
      </c>
    </row>
    <row r="227" spans="1:5" x14ac:dyDescent="0.25">
      <c r="A227" s="57">
        <v>37936</v>
      </c>
      <c r="B227" s="1">
        <v>3482.5150443636298</v>
      </c>
      <c r="C227" s="1">
        <v>2444.4694432727201</v>
      </c>
      <c r="D227" s="1">
        <v>3635.29023054545</v>
      </c>
      <c r="E227" s="1">
        <v>2520.8253080908999</v>
      </c>
    </row>
    <row r="228" spans="1:5" x14ac:dyDescent="0.25">
      <c r="A228" s="57">
        <v>37937</v>
      </c>
      <c r="B228" s="1">
        <v>3410.5043942727202</v>
      </c>
      <c r="C228" s="1">
        <v>2371.3912515454499</v>
      </c>
      <c r="D228" s="1">
        <v>3602.21229654545</v>
      </c>
      <c r="E228" s="1">
        <v>2496.1638648181802</v>
      </c>
    </row>
    <row r="229" spans="1:5" x14ac:dyDescent="0.25">
      <c r="A229" s="57">
        <v>37938</v>
      </c>
      <c r="B229" s="1">
        <v>3341.26852890909</v>
      </c>
      <c r="C229" s="1">
        <v>2301.08968536363</v>
      </c>
      <c r="D229" s="1">
        <v>3566.7286541818098</v>
      </c>
      <c r="E229" s="1">
        <v>2468.75162218181</v>
      </c>
    </row>
    <row r="230" spans="1:5" x14ac:dyDescent="0.25">
      <c r="A230" s="57">
        <v>37939</v>
      </c>
      <c r="B230" s="1">
        <v>3293.2749010909001</v>
      </c>
      <c r="C230" s="1">
        <v>2249.8117891818101</v>
      </c>
      <c r="D230" s="1">
        <v>3517.9605769090899</v>
      </c>
      <c r="E230" s="1">
        <v>2426.8800871818098</v>
      </c>
    </row>
    <row r="231" spans="1:5" x14ac:dyDescent="0.25">
      <c r="A231" s="57">
        <v>37940</v>
      </c>
      <c r="B231" s="1">
        <v>3253.7065520909</v>
      </c>
      <c r="C231" s="1">
        <v>2206.7446982727201</v>
      </c>
      <c r="D231" s="1">
        <v>3474.5957520909001</v>
      </c>
      <c r="E231" s="1">
        <v>2392.0438569999901</v>
      </c>
    </row>
    <row r="232" spans="1:5" x14ac:dyDescent="0.25">
      <c r="A232" s="57">
        <v>37941</v>
      </c>
      <c r="B232" s="1">
        <v>3405.216868</v>
      </c>
      <c r="C232" s="1">
        <v>2355.3601359090899</v>
      </c>
      <c r="D232" s="1">
        <v>3533.7908992727198</v>
      </c>
      <c r="E232" s="1">
        <v>2453.9634226363601</v>
      </c>
    </row>
    <row r="233" spans="1:5" x14ac:dyDescent="0.25">
      <c r="A233" s="57">
        <v>37942</v>
      </c>
      <c r="B233" s="1">
        <v>3339.78412381818</v>
      </c>
      <c r="C233" s="1">
        <v>2288.3050015454501</v>
      </c>
      <c r="D233" s="1">
        <v>3538.4602875454498</v>
      </c>
      <c r="E233" s="1">
        <v>2459.6225311818098</v>
      </c>
    </row>
    <row r="234" spans="1:5" x14ac:dyDescent="0.25">
      <c r="A234" s="57">
        <v>37943</v>
      </c>
      <c r="B234" s="1">
        <v>3374.1018930908999</v>
      </c>
      <c r="C234" s="1">
        <v>2319.3706910000001</v>
      </c>
      <c r="D234" s="1">
        <v>3517.8810143636301</v>
      </c>
      <c r="E234" s="1">
        <v>2441.8387993636302</v>
      </c>
    </row>
    <row r="235" spans="1:5" x14ac:dyDescent="0.25">
      <c r="A235" s="57">
        <v>37944</v>
      </c>
      <c r="B235" s="1">
        <v>3519.4133520908999</v>
      </c>
      <c r="C235" s="1">
        <v>2461.5668454545398</v>
      </c>
      <c r="D235" s="1">
        <v>3399.546022</v>
      </c>
      <c r="E235" s="1">
        <v>2332.07962754545</v>
      </c>
    </row>
    <row r="236" spans="1:5" x14ac:dyDescent="0.25">
      <c r="A236" s="57">
        <v>37945</v>
      </c>
      <c r="B236" s="1">
        <v>3543.9318100908999</v>
      </c>
      <c r="C236" s="1">
        <v>2483.0956154545402</v>
      </c>
      <c r="D236" s="1">
        <v>3369.8442415454501</v>
      </c>
      <c r="E236" s="1">
        <v>2312.7585272727201</v>
      </c>
    </row>
    <row r="237" spans="1:5" x14ac:dyDescent="0.25">
      <c r="A237" s="57">
        <v>37946</v>
      </c>
      <c r="B237" s="1">
        <v>3520.74364236363</v>
      </c>
      <c r="C237" s="1">
        <v>2456.4459870000001</v>
      </c>
      <c r="D237" s="1">
        <v>3410.90933618181</v>
      </c>
      <c r="E237" s="1">
        <v>2363.4082984545398</v>
      </c>
    </row>
    <row r="238" spans="1:5" x14ac:dyDescent="0.25">
      <c r="A238" s="57">
        <v>37947</v>
      </c>
      <c r="B238" s="1">
        <v>3512.06538845454</v>
      </c>
      <c r="C238" s="1">
        <v>2445.9035088181799</v>
      </c>
      <c r="D238" s="1">
        <v>3260.0024687272698</v>
      </c>
      <c r="E238" s="1">
        <v>2222.88385990909</v>
      </c>
    </row>
    <row r="239" spans="1:5" x14ac:dyDescent="0.25">
      <c r="A239" s="57">
        <v>37948</v>
      </c>
      <c r="B239" s="1">
        <v>3529.2208320908999</v>
      </c>
      <c r="C239" s="1">
        <v>2460.1539889999999</v>
      </c>
      <c r="D239" s="1">
        <v>3227.7845581818101</v>
      </c>
      <c r="E239" s="1">
        <v>2201.04350463636</v>
      </c>
    </row>
    <row r="240" spans="1:5" x14ac:dyDescent="0.25">
      <c r="A240" s="57">
        <v>37949</v>
      </c>
      <c r="B240" s="1">
        <v>3545.6664023636299</v>
      </c>
      <c r="C240" s="1">
        <v>2474.0880970909002</v>
      </c>
      <c r="D240" s="1">
        <v>3184.8621313636299</v>
      </c>
      <c r="E240" s="1">
        <v>2162.4315392727199</v>
      </c>
    </row>
    <row r="241" spans="1:5" x14ac:dyDescent="0.25">
      <c r="A241" s="57">
        <v>37950</v>
      </c>
      <c r="B241" s="1">
        <v>3586.7235185454501</v>
      </c>
      <c r="C241" s="1">
        <v>2513.5169910908999</v>
      </c>
      <c r="D241" s="1">
        <v>3189.5260728181802</v>
      </c>
      <c r="E241" s="1">
        <v>2169.5011851818099</v>
      </c>
    </row>
    <row r="242" spans="1:5" x14ac:dyDescent="0.25">
      <c r="A242" s="57">
        <v>37951</v>
      </c>
      <c r="B242" s="1">
        <v>3525.8640030909</v>
      </c>
      <c r="C242" s="1">
        <v>2452.6574756363598</v>
      </c>
      <c r="D242" s="1">
        <v>3264.56707490909</v>
      </c>
      <c r="E242" s="1">
        <v>2249.29695527272</v>
      </c>
    </row>
    <row r="243" spans="1:5" x14ac:dyDescent="0.25">
      <c r="A243" s="57">
        <v>37952</v>
      </c>
      <c r="B243" s="1">
        <v>3433.0381495454499</v>
      </c>
      <c r="C243" s="1">
        <v>2359.8316220909001</v>
      </c>
      <c r="D243" s="1">
        <v>3257.8242249999998</v>
      </c>
      <c r="E243" s="1">
        <v>2247.9533098181801</v>
      </c>
    </row>
    <row r="244" spans="1:5" x14ac:dyDescent="0.25">
      <c r="A244" s="57">
        <v>37953</v>
      </c>
      <c r="B244" s="1">
        <v>3349.43100090909</v>
      </c>
      <c r="C244" s="1">
        <v>2277.3205460908998</v>
      </c>
      <c r="D244" s="1">
        <v>3199.9501920909001</v>
      </c>
      <c r="E244" s="1">
        <v>2197.642468</v>
      </c>
    </row>
    <row r="245" spans="1:5" x14ac:dyDescent="0.25">
      <c r="A245" s="57">
        <v>37954</v>
      </c>
      <c r="B245" s="1">
        <v>3261.4774497272701</v>
      </c>
      <c r="C245" s="1">
        <v>2194.9597045454502</v>
      </c>
      <c r="D245" s="1">
        <v>3056.5007566363602</v>
      </c>
      <c r="E245" s="1">
        <v>2059.3074849090899</v>
      </c>
    </row>
    <row r="246" spans="1:5" x14ac:dyDescent="0.25">
      <c r="A246" s="57">
        <v>37955</v>
      </c>
      <c r="B246" s="1">
        <v>3187.91766763636</v>
      </c>
      <c r="C246" s="1">
        <v>2129.8326390909001</v>
      </c>
      <c r="D246" s="1">
        <v>2969.5954762727201</v>
      </c>
      <c r="E246" s="1">
        <v>1979.32804472727</v>
      </c>
    </row>
    <row r="247" spans="1:5" x14ac:dyDescent="0.25">
      <c r="A247" s="57">
        <v>37956</v>
      </c>
      <c r="B247" s="1">
        <v>3072.1091911818098</v>
      </c>
      <c r="C247" s="1">
        <v>2023.26740990909</v>
      </c>
      <c r="D247" s="1">
        <v>3116.8123841818101</v>
      </c>
      <c r="E247" s="1">
        <v>2132.7144123636299</v>
      </c>
    </row>
    <row r="248" spans="1:5" x14ac:dyDescent="0.25">
      <c r="A248" s="57">
        <v>37957</v>
      </c>
      <c r="B248" s="1">
        <v>2861.7161786363599</v>
      </c>
      <c r="C248" s="1">
        <v>1821.35920518181</v>
      </c>
      <c r="D248" s="1">
        <v>3195.87266490909</v>
      </c>
      <c r="E248" s="1">
        <v>2219.5376326363598</v>
      </c>
    </row>
    <row r="249" spans="1:5" x14ac:dyDescent="0.25">
      <c r="A249" s="57">
        <v>37958</v>
      </c>
      <c r="B249" s="1">
        <v>2866.45349827272</v>
      </c>
      <c r="C249" s="1">
        <v>1834.1811720909</v>
      </c>
      <c r="D249" s="1">
        <v>3126.1777976363601</v>
      </c>
      <c r="E249" s="1">
        <v>2155.8279692727201</v>
      </c>
    </row>
    <row r="250" spans="1:5" x14ac:dyDescent="0.25">
      <c r="A250" s="57">
        <v>37959</v>
      </c>
      <c r="B250" s="1">
        <v>2868.2551386363598</v>
      </c>
      <c r="C250" s="1">
        <v>1844.32664181818</v>
      </c>
      <c r="D250" s="1">
        <v>3098.1375447272699</v>
      </c>
      <c r="E250" s="1">
        <v>2136.98739245454</v>
      </c>
    </row>
    <row r="251" spans="1:5" x14ac:dyDescent="0.25">
      <c r="A251" s="57">
        <v>37960</v>
      </c>
      <c r="B251" s="1">
        <v>2741.4130568181799</v>
      </c>
      <c r="C251" s="1">
        <v>1721.8200916363601</v>
      </c>
      <c r="D251" s="1">
        <v>3156.9079011818098</v>
      </c>
      <c r="E251" s="1">
        <v>2204.70710454545</v>
      </c>
    </row>
    <row r="252" spans="1:5" x14ac:dyDescent="0.25">
      <c r="A252" s="57">
        <v>37961</v>
      </c>
      <c r="B252" s="1">
        <v>2687.6097140909001</v>
      </c>
      <c r="C252" s="1">
        <v>1674.68761527272</v>
      </c>
      <c r="D252" s="1">
        <v>3126.7554052727201</v>
      </c>
      <c r="E252" s="1">
        <v>2181.7667569999999</v>
      </c>
    </row>
    <row r="253" spans="1:5" x14ac:dyDescent="0.25">
      <c r="A253" s="57">
        <v>37962</v>
      </c>
      <c r="B253" s="1">
        <v>2659.01393845454</v>
      </c>
      <c r="C253" s="1">
        <v>1655.73241290909</v>
      </c>
      <c r="D253" s="1">
        <v>3066.574619</v>
      </c>
      <c r="E253" s="1">
        <v>2130.4017419090901</v>
      </c>
    </row>
    <row r="254" spans="1:5" x14ac:dyDescent="0.25">
      <c r="A254" s="57">
        <v>37963</v>
      </c>
      <c r="B254" s="1">
        <v>2648.805116</v>
      </c>
      <c r="C254" s="1">
        <v>1653.5195371818099</v>
      </c>
      <c r="D254" s="1">
        <v>3010.4037538181801</v>
      </c>
      <c r="E254" s="1">
        <v>2080.7994914545402</v>
      </c>
    </row>
    <row r="255" spans="1:5" x14ac:dyDescent="0.25">
      <c r="A255" s="57">
        <v>37964</v>
      </c>
      <c r="B255" s="1">
        <v>2591.9366245454498</v>
      </c>
      <c r="C255" s="1">
        <v>1603.31790418181</v>
      </c>
      <c r="D255" s="1">
        <v>2953.1383540000002</v>
      </c>
      <c r="E255" s="1">
        <v>2030.1010687272701</v>
      </c>
    </row>
    <row r="256" spans="1:5" x14ac:dyDescent="0.25">
      <c r="A256" s="57">
        <v>37965</v>
      </c>
      <c r="B256" s="1">
        <v>2598.0827049999998</v>
      </c>
      <c r="C256" s="1">
        <v>1612.1305628181799</v>
      </c>
      <c r="D256" s="1">
        <v>3008.86080254545</v>
      </c>
      <c r="E256" s="1">
        <v>2092.8376299090901</v>
      </c>
    </row>
    <row r="257" spans="1:5" x14ac:dyDescent="0.25">
      <c r="A257" s="57">
        <v>37966</v>
      </c>
      <c r="B257" s="1">
        <v>2595.48124090909</v>
      </c>
      <c r="C257" s="1">
        <v>1613.14433227272</v>
      </c>
      <c r="D257" s="1">
        <v>2873.97666863636</v>
      </c>
      <c r="E257" s="1">
        <v>1966.0132671818101</v>
      </c>
    </row>
    <row r="258" spans="1:5" x14ac:dyDescent="0.25">
      <c r="A258" s="57">
        <v>37967</v>
      </c>
      <c r="B258" s="1">
        <v>2535.3208401818101</v>
      </c>
      <c r="C258" s="1">
        <v>1555.65888572727</v>
      </c>
      <c r="D258" s="1">
        <v>2820.51880472727</v>
      </c>
      <c r="E258" s="1">
        <v>1920.63314763636</v>
      </c>
    </row>
    <row r="259" spans="1:5" x14ac:dyDescent="0.25">
      <c r="A259" s="57">
        <v>37968</v>
      </c>
      <c r="B259" s="1">
        <v>2517.6301537272702</v>
      </c>
      <c r="C259" s="1">
        <v>1539.8464208181799</v>
      </c>
      <c r="D259" s="1">
        <v>2790.1686241818102</v>
      </c>
      <c r="E259" s="1">
        <v>1893.2079029090901</v>
      </c>
    </row>
    <row r="260" spans="1:5" x14ac:dyDescent="0.25">
      <c r="A260" s="57">
        <v>37969</v>
      </c>
      <c r="B260" s="1">
        <v>2574.42572636363</v>
      </c>
      <c r="C260" s="1">
        <v>1598.0032099090899</v>
      </c>
      <c r="D260" s="1">
        <v>2658.6643011818101</v>
      </c>
      <c r="E260" s="1">
        <v>1764.9377930000001</v>
      </c>
    </row>
    <row r="261" spans="1:5" x14ac:dyDescent="0.25">
      <c r="A261" s="57">
        <v>37970</v>
      </c>
      <c r="B261" s="1">
        <v>2494.67890654545</v>
      </c>
      <c r="C261" s="1">
        <v>1519.6240670909001</v>
      </c>
      <c r="D261" s="1">
        <v>2728.1364208181799</v>
      </c>
      <c r="E261" s="1">
        <v>1840.6931894545401</v>
      </c>
    </row>
    <row r="262" spans="1:5" x14ac:dyDescent="0.25">
      <c r="A262" s="57">
        <v>37971</v>
      </c>
      <c r="B262" s="1">
        <v>2623.3955115454501</v>
      </c>
      <c r="C262" s="1">
        <v>1649.67500681818</v>
      </c>
      <c r="D262" s="1">
        <v>2753.1614570909001</v>
      </c>
      <c r="E262" s="1">
        <v>1870.4207448181801</v>
      </c>
    </row>
    <row r="263" spans="1:5" x14ac:dyDescent="0.25">
      <c r="A263" s="57">
        <v>37972</v>
      </c>
      <c r="B263" s="1">
        <v>2699.0577450909</v>
      </c>
      <c r="C263" s="1">
        <v>1726.68469954545</v>
      </c>
      <c r="D263" s="1">
        <v>2839.77922081818</v>
      </c>
      <c r="E263" s="1">
        <v>1961.8427035454499</v>
      </c>
    </row>
    <row r="264" spans="1:5" x14ac:dyDescent="0.25">
      <c r="A264" s="57">
        <v>37973</v>
      </c>
      <c r="B264" s="1">
        <v>2729.0875869090901</v>
      </c>
      <c r="C264" s="1">
        <v>1758.0559505454501</v>
      </c>
      <c r="D264" s="1">
        <v>2824.3944471818099</v>
      </c>
      <c r="E264" s="1">
        <v>1953.76745627272</v>
      </c>
    </row>
    <row r="265" spans="1:5" x14ac:dyDescent="0.25">
      <c r="A265" s="57">
        <v>37974</v>
      </c>
      <c r="B265" s="1">
        <v>2679.4051537272699</v>
      </c>
      <c r="C265" s="1">
        <v>1709.71840990909</v>
      </c>
      <c r="D265" s="1">
        <v>2784.9805978181798</v>
      </c>
      <c r="E265" s="1">
        <v>1918.7642251818099</v>
      </c>
    </row>
    <row r="266" spans="1:5" x14ac:dyDescent="0.25">
      <c r="A266" s="57">
        <v>37975</v>
      </c>
      <c r="B266" s="1">
        <v>2774.85430127272</v>
      </c>
      <c r="C266" s="1">
        <v>1806.53124427272</v>
      </c>
      <c r="D266" s="1">
        <v>2714.0598741818098</v>
      </c>
      <c r="E266" s="1">
        <v>1853.9173389090899</v>
      </c>
    </row>
    <row r="267" spans="1:5" x14ac:dyDescent="0.25">
      <c r="A267" s="57">
        <v>37976</v>
      </c>
      <c r="B267" s="1">
        <v>2748.34926618181</v>
      </c>
      <c r="C267" s="1">
        <v>1781.3812610908999</v>
      </c>
      <c r="D267" s="1">
        <v>2637.9946189999901</v>
      </c>
      <c r="E267" s="1">
        <v>1786.667518</v>
      </c>
    </row>
    <row r="268" spans="1:5" x14ac:dyDescent="0.25">
      <c r="A268" s="57">
        <v>37977</v>
      </c>
      <c r="B268" s="1">
        <v>2709.0776112727199</v>
      </c>
      <c r="C268" s="1">
        <v>1745.90742</v>
      </c>
      <c r="D268" s="1">
        <v>2606.3279470909001</v>
      </c>
      <c r="E268" s="1">
        <v>1763.72809090909</v>
      </c>
    </row>
    <row r="269" spans="1:5" x14ac:dyDescent="0.25">
      <c r="A269" s="57">
        <v>37978</v>
      </c>
      <c r="B269" s="1">
        <v>2663.5762752727201</v>
      </c>
      <c r="C269" s="1">
        <v>1701.8556727272701</v>
      </c>
      <c r="D269" s="1">
        <v>2552.9919036363599</v>
      </c>
      <c r="E269" s="1">
        <v>1719.0000130000001</v>
      </c>
    </row>
    <row r="270" spans="1:5" x14ac:dyDescent="0.25">
      <c r="A270" s="57">
        <v>37979</v>
      </c>
      <c r="B270" s="1">
        <v>2839.32779163636</v>
      </c>
      <c r="C270" s="1">
        <v>1878.9870459090901</v>
      </c>
      <c r="D270" s="1">
        <v>2691.6223233636301</v>
      </c>
      <c r="E270" s="1">
        <v>1866.11616045454</v>
      </c>
    </row>
    <row r="271" spans="1:5" x14ac:dyDescent="0.25">
      <c r="A271" s="57">
        <v>37980</v>
      </c>
      <c r="B271" s="1">
        <v>2851.8276252727201</v>
      </c>
      <c r="C271" s="1">
        <v>1892.39376590909</v>
      </c>
      <c r="D271" s="1">
        <v>2746.3005181818098</v>
      </c>
      <c r="E271" s="1">
        <v>1929.0088237272701</v>
      </c>
    </row>
    <row r="272" spans="1:5" x14ac:dyDescent="0.25">
      <c r="A272" s="57">
        <v>37981</v>
      </c>
      <c r="B272" s="1">
        <v>2860.0678618181801</v>
      </c>
      <c r="C272" s="1">
        <v>1902.3365731818101</v>
      </c>
      <c r="D272" s="1">
        <v>2847.0156220908998</v>
      </c>
      <c r="E272" s="1">
        <v>2037.6657517272699</v>
      </c>
    </row>
    <row r="273" spans="1:5" x14ac:dyDescent="0.25">
      <c r="A273" s="57">
        <v>37982</v>
      </c>
      <c r="B273" s="1">
        <v>2897.9129129090902</v>
      </c>
      <c r="C273" s="1">
        <v>1940.9621401818099</v>
      </c>
      <c r="D273" s="1">
        <v>2904.4665273636301</v>
      </c>
      <c r="E273" s="1">
        <v>2103.2843320000002</v>
      </c>
    </row>
    <row r="274" spans="1:5" x14ac:dyDescent="0.25">
      <c r="A274" s="57">
        <v>37983</v>
      </c>
      <c r="B274" s="1">
        <v>2996.3766092727201</v>
      </c>
      <c r="C274" s="1">
        <v>2040.6735815454499</v>
      </c>
      <c r="D274" s="1">
        <v>2821.6266430909</v>
      </c>
      <c r="E274" s="1">
        <v>2028.44421518181</v>
      </c>
    </row>
    <row r="275" spans="1:5" x14ac:dyDescent="0.25">
      <c r="A275" s="57">
        <v>37984</v>
      </c>
      <c r="B275" s="1">
        <v>2967.55290854545</v>
      </c>
      <c r="C275" s="1">
        <v>2013.81260418181</v>
      </c>
      <c r="D275" s="1">
        <v>2851.3163142727199</v>
      </c>
      <c r="E275" s="1">
        <v>2066.133057</v>
      </c>
    </row>
    <row r="276" spans="1:5" x14ac:dyDescent="0.25">
      <c r="A276" s="57">
        <v>37985</v>
      </c>
      <c r="B276" s="1">
        <v>2946.9075358181799</v>
      </c>
      <c r="C276" s="1">
        <v>1994.2651587272701</v>
      </c>
      <c r="D276" s="1">
        <v>2837.9186446363601</v>
      </c>
      <c r="E276" s="1">
        <v>2060.5570771818102</v>
      </c>
    </row>
    <row r="277" spans="1:5" x14ac:dyDescent="0.25">
      <c r="A277" s="57">
        <v>37986</v>
      </c>
      <c r="B277" s="1">
        <v>3042.4120290000001</v>
      </c>
      <c r="C277" s="1">
        <v>2090.99682690909</v>
      </c>
      <c r="D277" s="1">
        <v>2899.8691196363602</v>
      </c>
      <c r="E277" s="1">
        <v>2130.5027934545401</v>
      </c>
    </row>
    <row r="278" spans="1:5" x14ac:dyDescent="0.25">
      <c r="A278" s="57">
        <v>37987</v>
      </c>
      <c r="B278" s="1">
        <v>3104.83772572727</v>
      </c>
      <c r="C278" s="1">
        <v>2154.12586454545</v>
      </c>
      <c r="D278" s="1">
        <v>2978.97314672727</v>
      </c>
      <c r="E278" s="1">
        <v>2217.5153074545401</v>
      </c>
    </row>
    <row r="279" spans="1:5" x14ac:dyDescent="0.25">
      <c r="A279" s="57">
        <v>37988</v>
      </c>
      <c r="B279" s="1">
        <v>3207.5872685454501</v>
      </c>
      <c r="C279" s="1">
        <v>2258.1128651818099</v>
      </c>
      <c r="D279" s="1">
        <v>2993.1341217272702</v>
      </c>
      <c r="E279" s="1">
        <v>2237.95209018181</v>
      </c>
    </row>
    <row r="280" spans="1:5" x14ac:dyDescent="0.25">
      <c r="A280" s="57">
        <v>37989</v>
      </c>
      <c r="B280" s="1">
        <v>3266.4404528181799</v>
      </c>
      <c r="C280" s="1">
        <v>2318.25189</v>
      </c>
      <c r="D280" s="1">
        <v>2938.9608128181799</v>
      </c>
      <c r="E280" s="1">
        <v>2191.5933887272699</v>
      </c>
    </row>
    <row r="281" spans="1:5" x14ac:dyDescent="0.25">
      <c r="A281" s="57">
        <v>37990</v>
      </c>
      <c r="B281" s="1">
        <v>3227.2294225454498</v>
      </c>
      <c r="C281" s="1">
        <v>2281.7156458181798</v>
      </c>
      <c r="D281" s="1">
        <v>2894.0027225454501</v>
      </c>
      <c r="E281" s="1">
        <v>2154.4083096363602</v>
      </c>
    </row>
    <row r="282" spans="1:5" x14ac:dyDescent="0.25">
      <c r="A282" s="57">
        <v>37991</v>
      </c>
      <c r="B282" s="1">
        <v>3141.23252581818</v>
      </c>
      <c r="C282" s="1">
        <v>2204.8983020000001</v>
      </c>
      <c r="D282" s="1">
        <v>2809.5900903636302</v>
      </c>
      <c r="E282" s="1">
        <v>2077.2853154545401</v>
      </c>
    </row>
    <row r="283" spans="1:5" x14ac:dyDescent="0.25">
      <c r="A283" s="57">
        <v>37992</v>
      </c>
      <c r="B283" s="1">
        <v>3070.6551930909</v>
      </c>
      <c r="C283" s="1">
        <v>2143.4368920909001</v>
      </c>
      <c r="D283" s="1">
        <v>2816.9246553636299</v>
      </c>
      <c r="E283" s="1">
        <v>2091.7751983636299</v>
      </c>
    </row>
    <row r="284" spans="1:5" x14ac:dyDescent="0.25">
      <c r="A284" s="57">
        <v>37993</v>
      </c>
      <c r="B284" s="1">
        <v>3113.2339749090902</v>
      </c>
      <c r="C284" s="1">
        <v>2194.9823658181799</v>
      </c>
      <c r="D284" s="1">
        <v>2733.5882308181799</v>
      </c>
      <c r="E284" s="1">
        <v>2015.98612354545</v>
      </c>
    </row>
    <row r="285" spans="1:5" x14ac:dyDescent="0.25">
      <c r="A285" s="57">
        <v>37994</v>
      </c>
      <c r="B285" s="1">
        <v>3095.6475168181801</v>
      </c>
      <c r="C285" s="1">
        <v>2186.2316037272699</v>
      </c>
      <c r="D285" s="1">
        <v>2632.7524775454499</v>
      </c>
      <c r="E285" s="1">
        <v>1922.58837063636</v>
      </c>
    </row>
    <row r="286" spans="1:5" x14ac:dyDescent="0.25">
      <c r="A286" s="57">
        <v>37995</v>
      </c>
      <c r="B286" s="1">
        <v>3071.3554765454501</v>
      </c>
      <c r="C286" s="1">
        <v>2170.6758726363601</v>
      </c>
      <c r="D286" s="1">
        <v>2717.6721654545399</v>
      </c>
      <c r="E286" s="1">
        <v>2014.8735441818101</v>
      </c>
    </row>
    <row r="287" spans="1:5" x14ac:dyDescent="0.25">
      <c r="A287" s="57">
        <v>37996</v>
      </c>
      <c r="B287" s="1">
        <v>2970.7086929090901</v>
      </c>
      <c r="C287" s="1">
        <v>2078.77708254545</v>
      </c>
      <c r="D287" s="1">
        <v>2647.1487704545402</v>
      </c>
      <c r="E287" s="1">
        <v>1951.72578772727</v>
      </c>
    </row>
    <row r="288" spans="1:5" x14ac:dyDescent="0.25">
      <c r="A288" s="57">
        <v>37997</v>
      </c>
      <c r="B288" s="1">
        <v>2888.87653572727</v>
      </c>
      <c r="C288" s="1">
        <v>2005.93286481818</v>
      </c>
      <c r="D288" s="1">
        <v>2562.01069890909</v>
      </c>
      <c r="E288" s="1">
        <v>1873.91921536363</v>
      </c>
    </row>
    <row r="289" spans="1:5" x14ac:dyDescent="0.25">
      <c r="A289" s="57">
        <v>37998</v>
      </c>
      <c r="B289" s="1">
        <v>2847.05128318181</v>
      </c>
      <c r="C289" s="1">
        <v>1973.37300272727</v>
      </c>
      <c r="D289" s="1">
        <v>2460.2547139090898</v>
      </c>
      <c r="E289" s="1">
        <v>1779.43512163636</v>
      </c>
    </row>
    <row r="290" spans="1:5" x14ac:dyDescent="0.25">
      <c r="A290" s="57">
        <v>37999</v>
      </c>
      <c r="B290" s="1">
        <v>2717.69542136363</v>
      </c>
      <c r="C290" s="1">
        <v>1853.15806990909</v>
      </c>
      <c r="D290" s="1">
        <v>2365.3655794545398</v>
      </c>
      <c r="E290" s="1">
        <v>1691.7647059999999</v>
      </c>
    </row>
    <row r="291" spans="1:5" x14ac:dyDescent="0.25">
      <c r="A291" s="57">
        <v>38000</v>
      </c>
      <c r="B291" s="1">
        <v>2740.7748468181799</v>
      </c>
      <c r="C291" s="1">
        <v>1885.2770439999999</v>
      </c>
      <c r="D291" s="1">
        <v>2254.2925463636302</v>
      </c>
      <c r="E291" s="1">
        <v>1587.8173064545399</v>
      </c>
    </row>
    <row r="292" spans="1:5" x14ac:dyDescent="0.25">
      <c r="A292" s="57">
        <v>38001</v>
      </c>
      <c r="B292" s="1">
        <v>2742.6940796363601</v>
      </c>
      <c r="C292" s="1">
        <v>1896.1263420908999</v>
      </c>
      <c r="D292" s="1">
        <v>2248.2476331818102</v>
      </c>
      <c r="E292" s="1">
        <v>1588.79940027272</v>
      </c>
    </row>
    <row r="293" spans="1:5" x14ac:dyDescent="0.25">
      <c r="A293" s="57">
        <v>38002</v>
      </c>
      <c r="B293" s="1">
        <v>2691.0419181818102</v>
      </c>
      <c r="C293" s="1">
        <v>1853.3112573636299</v>
      </c>
      <c r="D293" s="1">
        <v>2165.7167810000001</v>
      </c>
      <c r="E293" s="1">
        <v>1513.2312773636299</v>
      </c>
    </row>
    <row r="294" spans="1:5" x14ac:dyDescent="0.25">
      <c r="A294" s="57">
        <v>38003</v>
      </c>
      <c r="B294" s="1">
        <v>2684.4979402727199</v>
      </c>
      <c r="C294" s="1">
        <v>1855.5224072727201</v>
      </c>
      <c r="D294" s="1">
        <v>2214.7932230909</v>
      </c>
      <c r="E294" s="1">
        <v>1569.2140969090899</v>
      </c>
    </row>
    <row r="295" spans="1:5" x14ac:dyDescent="0.25">
      <c r="A295" s="57">
        <v>38004</v>
      </c>
      <c r="B295" s="1">
        <v>2574.5894214545401</v>
      </c>
      <c r="C295" s="1">
        <v>1754.25840818181</v>
      </c>
      <c r="D295" s="1">
        <v>2107.2760177272698</v>
      </c>
      <c r="E295" s="1">
        <v>1468.5402377272701</v>
      </c>
    </row>
    <row r="296" spans="1:5" x14ac:dyDescent="0.25">
      <c r="A296" s="57">
        <v>38005</v>
      </c>
      <c r="B296" s="1">
        <v>2400.02371081818</v>
      </c>
      <c r="C296" s="1">
        <v>1588.2617479999999</v>
      </c>
      <c r="D296" s="1">
        <v>2091.9562900909</v>
      </c>
      <c r="E296" s="1">
        <v>1459.3958393636301</v>
      </c>
    </row>
    <row r="297" spans="1:5" x14ac:dyDescent="0.25">
      <c r="A297" s="57">
        <v>38006</v>
      </c>
      <c r="B297" s="1">
        <v>2359.2465997272702</v>
      </c>
      <c r="C297" s="1">
        <v>1555.96260918181</v>
      </c>
      <c r="D297" s="1">
        <v>1964.8260703636299</v>
      </c>
      <c r="E297" s="1">
        <v>1338.41192618181</v>
      </c>
    </row>
    <row r="298" spans="1:5" x14ac:dyDescent="0.25">
      <c r="A298" s="57">
        <v>38007</v>
      </c>
      <c r="B298" s="1">
        <v>2327.84039118181</v>
      </c>
      <c r="C298" s="1">
        <v>1532.933229</v>
      </c>
      <c r="D298" s="1">
        <v>1912.2119451818101</v>
      </c>
      <c r="E298" s="1">
        <v>1289.8632280909001</v>
      </c>
    </row>
    <row r="299" spans="1:5" x14ac:dyDescent="0.25">
      <c r="A299" s="57">
        <v>38008</v>
      </c>
      <c r="B299" s="1">
        <v>2362.7342095454501</v>
      </c>
      <c r="C299" s="1">
        <v>1576.1273336363599</v>
      </c>
      <c r="D299" s="1">
        <v>1818.6383914545399</v>
      </c>
      <c r="E299" s="1">
        <v>1202.90075781818</v>
      </c>
    </row>
    <row r="300" spans="1:5" x14ac:dyDescent="0.25">
      <c r="A300" s="57">
        <v>38009</v>
      </c>
      <c r="B300" s="1">
        <v>2304.4447276363599</v>
      </c>
      <c r="C300" s="1">
        <v>1525.9965388181799</v>
      </c>
      <c r="D300" s="1">
        <v>1769.0414879090899</v>
      </c>
      <c r="E300" s="1">
        <v>1159.27188572727</v>
      </c>
    </row>
    <row r="301" spans="1:5" x14ac:dyDescent="0.25">
      <c r="A301" s="57">
        <v>38010</v>
      </c>
      <c r="B301" s="1">
        <v>2243.1187379090902</v>
      </c>
      <c r="C301" s="1">
        <v>1472.78040381818</v>
      </c>
      <c r="D301" s="1">
        <v>1688.0413570000001</v>
      </c>
      <c r="E301" s="1">
        <v>1084.68115472727</v>
      </c>
    </row>
    <row r="302" spans="1:5" x14ac:dyDescent="0.25">
      <c r="A302" s="57">
        <v>38011</v>
      </c>
      <c r="B302" s="1">
        <v>2279.5014063636299</v>
      </c>
      <c r="C302" s="1">
        <v>1517.21194018181</v>
      </c>
      <c r="D302" s="1">
        <v>1631.6709525454501</v>
      </c>
      <c r="E302" s="1">
        <v>1034.74921436363</v>
      </c>
    </row>
    <row r="303" spans="1:5" x14ac:dyDescent="0.25">
      <c r="A303" s="57">
        <v>38012</v>
      </c>
      <c r="B303" s="1">
        <v>2365.7173573636301</v>
      </c>
      <c r="C303" s="1">
        <v>1611.40940045454</v>
      </c>
      <c r="D303" s="1">
        <v>1650.2024629999901</v>
      </c>
      <c r="E303" s="1">
        <v>1059.68391954545</v>
      </c>
    </row>
    <row r="304" spans="1:5" x14ac:dyDescent="0.25">
      <c r="A304" s="57">
        <v>38013</v>
      </c>
      <c r="B304" s="1">
        <v>2373.9948820908999</v>
      </c>
      <c r="C304" s="1">
        <v>1627.5832572727199</v>
      </c>
      <c r="D304" s="1">
        <v>1751.41041663636</v>
      </c>
      <c r="E304" s="1">
        <v>1167.2330760909001</v>
      </c>
    </row>
    <row r="305" spans="1:5" x14ac:dyDescent="0.25">
      <c r="A305" s="57">
        <v>38014</v>
      </c>
      <c r="B305" s="1">
        <v>2431.7260131818098</v>
      </c>
      <c r="C305" s="1">
        <v>1692.56359372727</v>
      </c>
      <c r="D305" s="1">
        <v>1689.9274370909</v>
      </c>
      <c r="E305" s="1">
        <v>1112.03994163636</v>
      </c>
    </row>
    <row r="306" spans="1:5" x14ac:dyDescent="0.25">
      <c r="A306" s="57">
        <v>38015</v>
      </c>
      <c r="B306" s="1">
        <v>2499.4035666363602</v>
      </c>
      <c r="C306" s="1">
        <v>1768.01571718181</v>
      </c>
      <c r="D306" s="1">
        <v>1630.8104828181799</v>
      </c>
      <c r="E306" s="1">
        <v>1059.16923881818</v>
      </c>
    </row>
    <row r="307" spans="1:5" x14ac:dyDescent="0.25">
      <c r="A307" s="57">
        <v>38016</v>
      </c>
      <c r="B307" s="1">
        <v>2509.20951636363</v>
      </c>
      <c r="C307" s="1">
        <v>1785.52391072727</v>
      </c>
      <c r="D307" s="1">
        <v>1670.3417497272701</v>
      </c>
      <c r="E307" s="1">
        <v>1104.88870836363</v>
      </c>
    </row>
    <row r="308" spans="1:5" x14ac:dyDescent="0.25">
      <c r="A308" s="57">
        <v>38017</v>
      </c>
      <c r="B308" s="1">
        <v>2431.34781727272</v>
      </c>
      <c r="C308" s="1">
        <v>1715.2698770909001</v>
      </c>
      <c r="D308" s="1">
        <v>1664.7380278181799</v>
      </c>
      <c r="E308" s="1">
        <v>1105.4285628181799</v>
      </c>
    </row>
    <row r="309" spans="1:5" x14ac:dyDescent="0.25">
      <c r="A309" s="57">
        <v>38018</v>
      </c>
      <c r="B309" s="1">
        <v>2443.6634962727198</v>
      </c>
      <c r="C309" s="1">
        <v>1735.1339310909</v>
      </c>
      <c r="D309" s="1">
        <v>1576.44390127272</v>
      </c>
      <c r="E309" s="1">
        <v>1021.80080627272</v>
      </c>
    </row>
    <row r="310" spans="1:5" x14ac:dyDescent="0.25">
      <c r="A310" s="57">
        <v>38019</v>
      </c>
      <c r="B310" s="1">
        <v>2500.7328455454499</v>
      </c>
      <c r="C310" s="1">
        <v>1799.6773493636299</v>
      </c>
      <c r="D310" s="1">
        <v>1633.4065123636301</v>
      </c>
      <c r="E310" s="1">
        <v>1082.3116880908999</v>
      </c>
    </row>
    <row r="311" spans="1:5" x14ac:dyDescent="0.25">
      <c r="A311" s="57">
        <v>38020</v>
      </c>
      <c r="B311" s="1">
        <v>2532.8367946363601</v>
      </c>
      <c r="C311" s="1">
        <v>1839.1744079999901</v>
      </c>
      <c r="D311" s="1">
        <v>1737.2099675454499</v>
      </c>
      <c r="E311" s="1">
        <v>1189.64945990909</v>
      </c>
    </row>
    <row r="312" spans="1:5" x14ac:dyDescent="0.25">
      <c r="A312" s="57">
        <v>38021</v>
      </c>
      <c r="B312" s="1">
        <v>2599.68429545454</v>
      </c>
      <c r="C312" s="1">
        <v>1912.76833163636</v>
      </c>
      <c r="D312" s="1">
        <v>1764.9572387272699</v>
      </c>
      <c r="E312" s="1">
        <v>1222.6902639090899</v>
      </c>
    </row>
    <row r="313" spans="1:5" x14ac:dyDescent="0.25">
      <c r="A313" s="57">
        <v>38022</v>
      </c>
      <c r="B313" s="1">
        <v>2611.3743628181801</v>
      </c>
      <c r="C313" s="1">
        <v>1931.18171799999</v>
      </c>
      <c r="D313" s="1">
        <v>1726.5924646363601</v>
      </c>
      <c r="E313" s="1">
        <v>1190.3116059090901</v>
      </c>
    </row>
    <row r="314" spans="1:5" x14ac:dyDescent="0.25">
      <c r="A314" s="57">
        <v>38023</v>
      </c>
      <c r="B314" s="1">
        <v>2564.2590987272702</v>
      </c>
      <c r="C314" s="1">
        <v>1891.2410370908999</v>
      </c>
      <c r="D314" s="1">
        <v>1731.08116327272</v>
      </c>
      <c r="E314" s="1">
        <v>1200.7123092727199</v>
      </c>
    </row>
    <row r="315" spans="1:5" x14ac:dyDescent="0.25">
      <c r="A315" s="57">
        <v>38024</v>
      </c>
      <c r="B315" s="1">
        <v>2498.8494872727201</v>
      </c>
      <c r="C315" s="1">
        <v>1832.4838421818099</v>
      </c>
      <c r="D315" s="1">
        <v>1690.4750089090901</v>
      </c>
      <c r="E315" s="1">
        <v>1165.94615327272</v>
      </c>
    </row>
    <row r="316" spans="1:5" x14ac:dyDescent="0.25">
      <c r="A316" s="57">
        <v>38025</v>
      </c>
      <c r="B316" s="1">
        <v>2473.0223775454501</v>
      </c>
      <c r="C316" s="1">
        <v>1813.6675806363601</v>
      </c>
      <c r="D316" s="1">
        <v>1651.40136890909</v>
      </c>
      <c r="E316" s="1">
        <v>1132.66942390909</v>
      </c>
    </row>
    <row r="317" spans="1:5" x14ac:dyDescent="0.25">
      <c r="A317" s="57">
        <v>38026</v>
      </c>
      <c r="B317" s="1">
        <v>2481.66597890909</v>
      </c>
      <c r="C317" s="1">
        <v>1829.2850328181801</v>
      </c>
      <c r="D317" s="1">
        <v>1614.171601</v>
      </c>
      <c r="E317" s="1">
        <v>1101.1742521818101</v>
      </c>
    </row>
    <row r="318" spans="1:5" x14ac:dyDescent="0.25">
      <c r="A318" s="57">
        <v>38027</v>
      </c>
      <c r="B318" s="1">
        <v>2421.72087672727</v>
      </c>
      <c r="C318" s="1">
        <v>1776.2518883636301</v>
      </c>
      <c r="D318" s="1">
        <v>1694.2561350909</v>
      </c>
      <c r="E318" s="1">
        <v>1186.93459981818</v>
      </c>
    </row>
    <row r="319" spans="1:5" x14ac:dyDescent="0.25">
      <c r="A319" s="57">
        <v>38028</v>
      </c>
      <c r="B319" s="1">
        <v>2368.9398710908999</v>
      </c>
      <c r="C319" s="1">
        <v>1730.30811727272</v>
      </c>
      <c r="D319" s="1">
        <v>1683.6373161818101</v>
      </c>
      <c r="E319" s="1">
        <v>1181.9264396363601</v>
      </c>
    </row>
    <row r="320" spans="1:5" x14ac:dyDescent="0.25">
      <c r="A320" s="57">
        <v>38029</v>
      </c>
      <c r="B320" s="1">
        <v>2324.07525427272</v>
      </c>
      <c r="C320" s="1">
        <v>1692.20865845454</v>
      </c>
      <c r="D320" s="1">
        <v>1680.93282645454</v>
      </c>
      <c r="E320" s="1">
        <v>1184.75977672727</v>
      </c>
    </row>
    <row r="321" spans="1:5" x14ac:dyDescent="0.25">
      <c r="A321" s="57">
        <v>38030</v>
      </c>
      <c r="B321" s="1">
        <v>2252.4467383636302</v>
      </c>
      <c r="C321" s="1">
        <v>1627.27463054545</v>
      </c>
      <c r="D321" s="1">
        <v>1774.503097</v>
      </c>
      <c r="E321" s="1">
        <v>1283.7836087272699</v>
      </c>
    </row>
    <row r="322" spans="1:5" x14ac:dyDescent="0.25">
      <c r="A322" s="57">
        <v>38031</v>
      </c>
      <c r="B322" s="1">
        <v>2351.0130098181799</v>
      </c>
      <c r="C322" s="1">
        <v>1732.46237790909</v>
      </c>
      <c r="D322" s="1">
        <v>1737.5212525454499</v>
      </c>
      <c r="E322" s="1">
        <v>1252.2313488181801</v>
      </c>
    </row>
    <row r="323" spans="1:5" x14ac:dyDescent="0.25">
      <c r="A323" s="57">
        <v>38032</v>
      </c>
      <c r="B323" s="1">
        <v>2298.15626418181</v>
      </c>
      <c r="C323" s="1">
        <v>1686.17441654545</v>
      </c>
      <c r="D323" s="1">
        <v>1586.953317</v>
      </c>
      <c r="E323" s="1">
        <v>1107.07310227272</v>
      </c>
    </row>
    <row r="324" spans="1:5" x14ac:dyDescent="0.25">
      <c r="A324" s="57">
        <v>38033</v>
      </c>
      <c r="B324" s="1">
        <v>2257.0254605454502</v>
      </c>
      <c r="C324" s="1">
        <v>1651.54796854545</v>
      </c>
      <c r="D324" s="1">
        <v>1462.7144729090901</v>
      </c>
      <c r="E324" s="1">
        <v>988.197541</v>
      </c>
    </row>
    <row r="325" spans="1:5" x14ac:dyDescent="0.25">
      <c r="A325" s="57">
        <v>38034</v>
      </c>
      <c r="B325" s="1">
        <v>2234.5039933636299</v>
      </c>
      <c r="C325" s="1">
        <v>1635.486909</v>
      </c>
      <c r="D325" s="1">
        <v>1461.0465027272701</v>
      </c>
      <c r="E325" s="1">
        <v>989.93783418181795</v>
      </c>
    </row>
    <row r="326" spans="1:5" x14ac:dyDescent="0.25">
      <c r="A326" s="57">
        <v>38035</v>
      </c>
      <c r="B326" s="1">
        <v>2269.9945911818099</v>
      </c>
      <c r="C326" s="1">
        <v>1677.3712243636301</v>
      </c>
      <c r="D326" s="1">
        <v>1413.6614009090899</v>
      </c>
      <c r="E326" s="1">
        <v>946.88204545454505</v>
      </c>
    </row>
    <row r="327" spans="1:5" x14ac:dyDescent="0.25">
      <c r="A327" s="57">
        <v>38036</v>
      </c>
      <c r="B327" s="1">
        <v>2402.7381404545399</v>
      </c>
      <c r="C327" s="1">
        <v>1813.0121829090899</v>
      </c>
      <c r="D327" s="1">
        <v>1348.73884881818</v>
      </c>
      <c r="E327" s="1">
        <v>886.78386036363599</v>
      </c>
    </row>
    <row r="328" spans="1:5" x14ac:dyDescent="0.25">
      <c r="A328" s="57">
        <v>38037</v>
      </c>
      <c r="B328" s="1">
        <v>2456.1355840909</v>
      </c>
      <c r="C328" s="1">
        <v>1869.18785090909</v>
      </c>
      <c r="D328" s="1">
        <v>1283.2345547272701</v>
      </c>
      <c r="E328" s="1">
        <v>821.93496327272703</v>
      </c>
    </row>
    <row r="329" spans="1:5" x14ac:dyDescent="0.25">
      <c r="A329" s="57">
        <v>38038</v>
      </c>
      <c r="B329" s="1">
        <v>2571.0365785454501</v>
      </c>
      <c r="C329" s="1">
        <v>1986.7748454545399</v>
      </c>
      <c r="D329" s="1">
        <v>1232.8949956363599</v>
      </c>
      <c r="E329" s="1">
        <v>773.52448154545402</v>
      </c>
    </row>
    <row r="330" spans="1:5" x14ac:dyDescent="0.25">
      <c r="A330" s="57">
        <v>38039</v>
      </c>
      <c r="B330" s="1">
        <v>2630.7138563636299</v>
      </c>
      <c r="C330" s="1">
        <v>2051.9152923636302</v>
      </c>
      <c r="D330" s="1">
        <v>1213.73598990909</v>
      </c>
      <c r="E330" s="1">
        <v>757.76996718181795</v>
      </c>
    </row>
    <row r="331" spans="1:5" x14ac:dyDescent="0.25">
      <c r="A331" s="57">
        <v>38040</v>
      </c>
      <c r="B331" s="1">
        <v>2581.5839269090902</v>
      </c>
      <c r="C331" s="1">
        <v>2009.02492490909</v>
      </c>
      <c r="D331" s="1">
        <v>1416.5975551818101</v>
      </c>
      <c r="E331" s="1">
        <v>964.16460436363604</v>
      </c>
    </row>
    <row r="332" spans="1:5" x14ac:dyDescent="0.25">
      <c r="A332" s="57">
        <v>38041</v>
      </c>
      <c r="B332" s="1">
        <v>2537.1226907272699</v>
      </c>
      <c r="C332" s="1">
        <v>1970.83014754545</v>
      </c>
      <c r="D332" s="1">
        <v>1451.9917029999999</v>
      </c>
      <c r="E332" s="1">
        <v>1003.10919690909</v>
      </c>
    </row>
    <row r="333" spans="1:5" x14ac:dyDescent="0.25">
      <c r="A333" s="57">
        <v>38042</v>
      </c>
      <c r="B333" s="1">
        <v>2529.34584127272</v>
      </c>
      <c r="C333" s="1">
        <v>1969.2363163636301</v>
      </c>
      <c r="D333" s="1">
        <v>1417.8369945454499</v>
      </c>
      <c r="E333" s="1">
        <v>972.478695454545</v>
      </c>
    </row>
    <row r="334" spans="1:5" x14ac:dyDescent="0.25">
      <c r="A334" s="57">
        <v>38043</v>
      </c>
      <c r="B334" s="1">
        <v>2463.4762394545401</v>
      </c>
      <c r="C334" s="1">
        <v>1909.49632954545</v>
      </c>
      <c r="D334" s="1">
        <v>1435.47504981818</v>
      </c>
      <c r="E334" s="1">
        <v>993.651430272727</v>
      </c>
    </row>
    <row r="335" spans="1:5" x14ac:dyDescent="0.25">
      <c r="A335" s="57">
        <v>38044</v>
      </c>
      <c r="B335" s="1">
        <v>2375.2889330909002</v>
      </c>
      <c r="C335" s="1">
        <v>1827.1138160908999</v>
      </c>
      <c r="D335" s="1">
        <v>1499.7994771818101</v>
      </c>
      <c r="E335" s="1">
        <v>1061.6021121818101</v>
      </c>
    </row>
    <row r="336" spans="1:5" x14ac:dyDescent="0.25">
      <c r="A336" s="57">
        <v>38045</v>
      </c>
      <c r="B336" s="1">
        <v>2275.8659594545402</v>
      </c>
      <c r="C336" s="1">
        <v>1733.6624477272701</v>
      </c>
      <c r="D336" s="1">
        <v>1479.1438712727199</v>
      </c>
      <c r="E336" s="1">
        <v>1044.9541301818099</v>
      </c>
    </row>
    <row r="337" spans="1:5" x14ac:dyDescent="0.25">
      <c r="A337" s="57">
        <v>38046</v>
      </c>
      <c r="B337" s="1">
        <v>2211.0985773636298</v>
      </c>
      <c r="C337" s="1">
        <v>1674.83575036363</v>
      </c>
      <c r="D337" s="1" t="e">
        <v>#N/A</v>
      </c>
      <c r="E337" s="1" t="e">
        <v>#N/A</v>
      </c>
    </row>
    <row r="338" spans="1:5" x14ac:dyDescent="0.25">
      <c r="A338" s="57">
        <v>38047</v>
      </c>
      <c r="B338" s="1">
        <v>2235.6597990908999</v>
      </c>
      <c r="C338" s="1">
        <v>1705.26904454545</v>
      </c>
      <c r="D338" s="1">
        <v>1361.1304110909</v>
      </c>
      <c r="E338" s="1">
        <v>930.99376463636304</v>
      </c>
    </row>
    <row r="339" spans="1:5" x14ac:dyDescent="0.25">
      <c r="A339" s="57">
        <v>38048</v>
      </c>
      <c r="B339" s="1">
        <v>2156.6048157272699</v>
      </c>
      <c r="C339" s="1">
        <v>1631.9932558181799</v>
      </c>
      <c r="D339" s="1">
        <v>1440.1990556363601</v>
      </c>
      <c r="E339" s="1">
        <v>1014.15505027272</v>
      </c>
    </row>
    <row r="340" spans="1:5" x14ac:dyDescent="0.25">
      <c r="A340" s="57">
        <v>38049</v>
      </c>
      <c r="B340" s="1">
        <v>2193.9400716363598</v>
      </c>
      <c r="C340" s="1">
        <v>1675.05799263636</v>
      </c>
      <c r="D340" s="1">
        <v>1465.21872827272</v>
      </c>
      <c r="E340" s="1">
        <v>1043.2682543636299</v>
      </c>
    </row>
    <row r="341" spans="1:5" x14ac:dyDescent="0.25">
      <c r="A341" s="57">
        <v>38050</v>
      </c>
      <c r="B341" s="1">
        <v>2123.8262765454501</v>
      </c>
      <c r="C341" s="1">
        <v>1610.60954545454</v>
      </c>
      <c r="D341" s="1">
        <v>1384.66640518181</v>
      </c>
      <c r="E341" s="1">
        <v>966.68365590909002</v>
      </c>
    </row>
    <row r="342" spans="1:5" x14ac:dyDescent="0.25">
      <c r="A342" s="57">
        <v>38051</v>
      </c>
      <c r="B342" s="1">
        <v>2141.47715145454</v>
      </c>
      <c r="C342" s="1">
        <v>1633.8775617272699</v>
      </c>
      <c r="D342" s="1">
        <v>1368.92184018181</v>
      </c>
      <c r="E342" s="1">
        <v>954.981395818181</v>
      </c>
    </row>
    <row r="343" spans="1:5" x14ac:dyDescent="0.25">
      <c r="A343" s="57">
        <v>38052</v>
      </c>
      <c r="B343" s="1">
        <v>2069.6400115454499</v>
      </c>
      <c r="C343" s="1">
        <v>1567.5961674545399</v>
      </c>
      <c r="D343" s="1">
        <v>1423.7766508181801</v>
      </c>
      <c r="E343" s="1">
        <v>1013.86441990909</v>
      </c>
    </row>
    <row r="344" spans="1:5" x14ac:dyDescent="0.25">
      <c r="A344" s="57">
        <v>38053</v>
      </c>
      <c r="B344" s="1">
        <v>2009.1319793636301</v>
      </c>
      <c r="C344" s="1">
        <v>1512.6003245454499</v>
      </c>
      <c r="D344" s="1">
        <v>1486.69851436363</v>
      </c>
      <c r="E344" s="1">
        <v>1080.5283574545399</v>
      </c>
    </row>
    <row r="345" spans="1:5" x14ac:dyDescent="0.25">
      <c r="A345" s="57">
        <v>38054</v>
      </c>
      <c r="B345" s="1">
        <v>1958.4719458181801</v>
      </c>
      <c r="C345" s="1">
        <v>1467.4063155454501</v>
      </c>
      <c r="D345" s="1">
        <v>1507.52388154545</v>
      </c>
      <c r="E345" s="1">
        <v>1105.3084811818101</v>
      </c>
    </row>
    <row r="346" spans="1:5" x14ac:dyDescent="0.25">
      <c r="A346" s="57">
        <v>38055</v>
      </c>
      <c r="B346" s="1">
        <v>1999.0546918181799</v>
      </c>
      <c r="C346" s="1">
        <v>1513.4085569090901</v>
      </c>
      <c r="D346" s="1">
        <v>1560.4036624545399</v>
      </c>
      <c r="E346" s="1">
        <v>1162.2021938181799</v>
      </c>
    </row>
    <row r="347" spans="1:5" x14ac:dyDescent="0.25">
      <c r="A347" s="57">
        <v>38056</v>
      </c>
      <c r="B347" s="1">
        <v>2002.1363040000001</v>
      </c>
      <c r="C347" s="1">
        <v>1521.85542118181</v>
      </c>
      <c r="D347" s="1">
        <v>1708.4674185454501</v>
      </c>
      <c r="E347" s="1">
        <v>1314.2940554545401</v>
      </c>
    </row>
    <row r="348" spans="1:5" x14ac:dyDescent="0.25">
      <c r="A348" s="57">
        <v>38057</v>
      </c>
      <c r="B348" s="1">
        <v>2067.4214974545398</v>
      </c>
      <c r="C348" s="1">
        <v>1592.46458627272</v>
      </c>
      <c r="D348" s="1">
        <v>1750.95116581818</v>
      </c>
      <c r="E348" s="1">
        <v>1360.1029499090901</v>
      </c>
    </row>
    <row r="349" spans="1:5" x14ac:dyDescent="0.25">
      <c r="A349" s="57">
        <v>38058</v>
      </c>
      <c r="B349" s="1">
        <v>1992.3632880908999</v>
      </c>
      <c r="C349" s="1">
        <v>1521.4924040000001</v>
      </c>
      <c r="D349" s="1">
        <v>1669.6782722727201</v>
      </c>
      <c r="E349" s="1">
        <v>1282.8605484545401</v>
      </c>
    </row>
    <row r="350" spans="1:5" x14ac:dyDescent="0.25">
      <c r="A350" s="57">
        <v>38059</v>
      </c>
      <c r="B350" s="1">
        <v>1932.430474</v>
      </c>
      <c r="C350" s="1">
        <v>1466.8005821818099</v>
      </c>
      <c r="D350" s="1">
        <v>1662.1437886363601</v>
      </c>
      <c r="E350" s="1">
        <v>1279.3534495454501</v>
      </c>
    </row>
    <row r="351" spans="1:5" x14ac:dyDescent="0.25">
      <c r="A351" s="57">
        <v>38060</v>
      </c>
      <c r="B351" s="1">
        <v>1917.9217423636301</v>
      </c>
      <c r="C351" s="1">
        <v>1457.4699034545399</v>
      </c>
      <c r="D351" s="1">
        <v>1544.28204954545</v>
      </c>
      <c r="E351" s="1">
        <v>1165.4671359090901</v>
      </c>
    </row>
    <row r="352" spans="1:5" x14ac:dyDescent="0.25">
      <c r="A352" s="57">
        <v>38061</v>
      </c>
      <c r="B352" s="1">
        <v>1912.3137827272701</v>
      </c>
      <c r="C352" s="1">
        <v>1456.99863872727</v>
      </c>
      <c r="D352" s="1">
        <v>1621.1591100909</v>
      </c>
      <c r="E352" s="1">
        <v>1246.31318072727</v>
      </c>
    </row>
    <row r="353" spans="1:5" x14ac:dyDescent="0.25">
      <c r="A353" s="57">
        <v>38062</v>
      </c>
      <c r="B353" s="1">
        <v>1909.57776918181</v>
      </c>
      <c r="C353" s="1">
        <v>1459.34166754545</v>
      </c>
      <c r="D353" s="1">
        <v>1560.75088645454</v>
      </c>
      <c r="E353" s="1">
        <v>1189.8074997272699</v>
      </c>
    </row>
    <row r="354" spans="1:5" x14ac:dyDescent="0.25">
      <c r="A354" s="57">
        <v>38063</v>
      </c>
      <c r="B354" s="1">
        <v>1885.0516593636301</v>
      </c>
      <c r="C354" s="1">
        <v>1439.85091872727</v>
      </c>
      <c r="D354" s="1">
        <v>1492.7513619090901</v>
      </c>
      <c r="E354" s="1">
        <v>1125.67677027272</v>
      </c>
    </row>
    <row r="355" spans="1:5" x14ac:dyDescent="0.25">
      <c r="A355" s="57">
        <v>38064</v>
      </c>
      <c r="B355" s="1">
        <v>1876.1784023636301</v>
      </c>
      <c r="C355" s="1">
        <v>1435.95470245454</v>
      </c>
      <c r="D355" s="1">
        <v>1527.7852090909</v>
      </c>
      <c r="E355" s="1">
        <v>1164.5756649090899</v>
      </c>
    </row>
    <row r="356" spans="1:5" x14ac:dyDescent="0.25">
      <c r="A356" s="57">
        <v>38065</v>
      </c>
      <c r="B356" s="1">
        <v>1855.4459987272701</v>
      </c>
      <c r="C356" s="1">
        <v>1420.24260336363</v>
      </c>
      <c r="D356" s="1">
        <v>1594.4497877272699</v>
      </c>
      <c r="E356" s="1">
        <v>1235.0625219999999</v>
      </c>
    </row>
    <row r="357" spans="1:5" x14ac:dyDescent="0.25">
      <c r="A357" s="57">
        <v>38066</v>
      </c>
      <c r="B357" s="1">
        <v>1817.6060560909</v>
      </c>
      <c r="C357" s="1">
        <v>1387.38231945454</v>
      </c>
      <c r="D357" s="1">
        <v>1522.2121091818101</v>
      </c>
      <c r="E357" s="1">
        <v>1166.5892476363599</v>
      </c>
    </row>
    <row r="358" spans="1:5" x14ac:dyDescent="0.25">
      <c r="A358" s="57">
        <v>38067</v>
      </c>
      <c r="B358" s="1">
        <v>1786.52633963636</v>
      </c>
      <c r="C358" s="1">
        <v>1361.17148081818</v>
      </c>
      <c r="D358" s="1">
        <v>1648.7963922727199</v>
      </c>
      <c r="E358" s="1">
        <v>1296.9196700908999</v>
      </c>
    </row>
    <row r="359" spans="1:5" x14ac:dyDescent="0.25">
      <c r="A359" s="57">
        <v>38068</v>
      </c>
      <c r="B359" s="1">
        <v>1794.0797872727201</v>
      </c>
      <c r="C359" s="1">
        <v>1372.0503610000001</v>
      </c>
      <c r="D359" s="1">
        <v>1696.1732195454499</v>
      </c>
      <c r="E359" s="1">
        <v>1347.8575550909</v>
      </c>
    </row>
    <row r="360" spans="1:5" x14ac:dyDescent="0.25">
      <c r="A360" s="57">
        <v>38069</v>
      </c>
      <c r="B360" s="1">
        <v>1828.84942927272</v>
      </c>
      <c r="C360" s="1">
        <v>1408.8234310908999</v>
      </c>
      <c r="D360" s="1">
        <v>1786.3474177272701</v>
      </c>
      <c r="E360" s="1">
        <v>1441.4680139090899</v>
      </c>
    </row>
    <row r="361" spans="1:5" x14ac:dyDescent="0.25">
      <c r="A361" s="57">
        <v>38070</v>
      </c>
      <c r="B361" s="1">
        <v>1827.97725563636</v>
      </c>
      <c r="C361" s="1">
        <v>1407.9512574545399</v>
      </c>
      <c r="D361" s="1">
        <v>1766.1095960908999</v>
      </c>
      <c r="E361" s="1">
        <v>1424.6470018181799</v>
      </c>
    </row>
    <row r="362" spans="1:5" x14ac:dyDescent="0.25">
      <c r="A362" s="57">
        <v>38071</v>
      </c>
      <c r="B362" s="1">
        <v>1994.06071945454</v>
      </c>
      <c r="C362" s="1">
        <v>1574.0347212727199</v>
      </c>
      <c r="D362" s="1">
        <v>1712.26142354545</v>
      </c>
      <c r="E362" s="1">
        <v>1374.23089690909</v>
      </c>
    </row>
    <row r="363" spans="1:5" x14ac:dyDescent="0.25">
      <c r="A363" s="57">
        <v>38072</v>
      </c>
      <c r="B363" s="1">
        <v>1961.36039445454</v>
      </c>
      <c r="C363" s="1">
        <v>1541.3344287272701</v>
      </c>
      <c r="D363" s="1">
        <v>1759.5295959090899</v>
      </c>
      <c r="E363" s="1">
        <v>1425.1338702727201</v>
      </c>
    </row>
    <row r="364" spans="1:5" x14ac:dyDescent="0.25">
      <c r="A364" s="57">
        <v>38073</v>
      </c>
      <c r="B364" s="1">
        <v>1933.3993925454499</v>
      </c>
      <c r="C364" s="1">
        <v>1513.37342681818</v>
      </c>
      <c r="D364" s="1">
        <v>1734.0315586363599</v>
      </c>
      <c r="E364" s="1">
        <v>1403.35056827272</v>
      </c>
    </row>
    <row r="365" spans="1:5" x14ac:dyDescent="0.25">
      <c r="A365" s="57">
        <v>38074</v>
      </c>
      <c r="B365" s="1">
        <v>1984.539765</v>
      </c>
      <c r="C365" s="1">
        <v>1564.51379927272</v>
      </c>
      <c r="D365" s="1">
        <v>1793.4430164545399</v>
      </c>
      <c r="E365" s="1">
        <v>1465.82164190909</v>
      </c>
    </row>
    <row r="366" spans="1:5" x14ac:dyDescent="0.25">
      <c r="A366" s="57">
        <v>38075</v>
      </c>
      <c r="B366" s="1">
        <v>1967.0312457272701</v>
      </c>
      <c r="C366" s="1">
        <v>1547.0052799999901</v>
      </c>
      <c r="D366" s="1">
        <v>1886.1096982727199</v>
      </c>
      <c r="E366" s="1">
        <v>1562.2767630909</v>
      </c>
    </row>
    <row r="367" spans="1:5" x14ac:dyDescent="0.25">
      <c r="A367" s="57">
        <v>38076</v>
      </c>
      <c r="B367" s="1">
        <v>1960.07616318181</v>
      </c>
      <c r="C367" s="1">
        <v>1540.05019745454</v>
      </c>
      <c r="D367" s="1">
        <v>1883.08707781818</v>
      </c>
      <c r="E367" s="1">
        <v>1562.9082835454501</v>
      </c>
    </row>
    <row r="368" spans="1:5" x14ac:dyDescent="0.25">
      <c r="A368" s="57">
        <v>38077</v>
      </c>
      <c r="B368" s="1">
        <v>1962.4832930908999</v>
      </c>
      <c r="C368" s="1">
        <v>1542.4573273636299</v>
      </c>
      <c r="D368" s="1">
        <v>1989.08568527272</v>
      </c>
      <c r="E368" s="1">
        <v>1672.6436073636301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CA42A-E48E-46C9-BBDE-7A4D306DFF27}">
  <dimension ref="A2:J191"/>
  <sheetViews>
    <sheetView workbookViewId="0"/>
  </sheetViews>
  <sheetFormatPr defaultRowHeight="15" x14ac:dyDescent="0.25"/>
  <sheetData>
    <row r="2" spans="1:9" x14ac:dyDescent="0.25">
      <c r="A2" t="str">
        <f>HYPERLINK("#'Contents'!A1","Contents Page")</f>
        <v>Contents Page</v>
      </c>
    </row>
    <row r="3" spans="1:9" x14ac:dyDescent="0.25">
      <c r="A3" s="172" t="s">
        <v>51</v>
      </c>
      <c r="B3" s="172"/>
      <c r="C3" s="172"/>
      <c r="D3" s="172"/>
      <c r="E3" s="172"/>
      <c r="F3" s="172"/>
    </row>
    <row r="4" spans="1:9" x14ac:dyDescent="0.25">
      <c r="A4" s="1"/>
      <c r="B4" s="172" t="s">
        <v>61</v>
      </c>
      <c r="C4" s="172"/>
      <c r="D4" s="1"/>
      <c r="E4" s="172" t="s">
        <v>62</v>
      </c>
      <c r="F4" s="172"/>
      <c r="I4" s="13"/>
    </row>
    <row r="5" spans="1:9" x14ac:dyDescent="0.25">
      <c r="A5" s="57" t="s">
        <v>65</v>
      </c>
      <c r="B5" s="1" t="s">
        <v>111</v>
      </c>
      <c r="C5" s="1" t="s">
        <v>112</v>
      </c>
      <c r="D5" s="1" t="s">
        <v>65</v>
      </c>
      <c r="E5" s="1" t="s">
        <v>111</v>
      </c>
      <c r="F5" s="1" t="s">
        <v>112</v>
      </c>
    </row>
    <row r="6" spans="1:9" x14ac:dyDescent="0.25">
      <c r="A6" s="57">
        <v>45200</v>
      </c>
      <c r="B6" s="28">
        <f>Supply_Table!N4</f>
        <v>84.9</v>
      </c>
      <c r="C6" s="28">
        <f>Supply_Table!C4</f>
        <v>86.6</v>
      </c>
      <c r="D6" s="57">
        <v>45200</v>
      </c>
      <c r="E6" s="70">
        <f>SUM(B$6:B6)/1000</f>
        <v>8.4900000000000003E-2</v>
      </c>
      <c r="F6" s="70">
        <f>SUM(C$6:C6)/1000</f>
        <v>8.6599999999999996E-2</v>
      </c>
    </row>
    <row r="7" spans="1:9" x14ac:dyDescent="0.25">
      <c r="A7" s="57">
        <v>45201</v>
      </c>
      <c r="B7" s="28">
        <f>Supply_Table!N5</f>
        <v>85.4</v>
      </c>
      <c r="C7" s="28">
        <f>Supply_Table!C5</f>
        <v>87</v>
      </c>
      <c r="D7" s="57">
        <v>45201</v>
      </c>
      <c r="E7" s="70">
        <f>SUM(B$6:B7)/1000</f>
        <v>0.17030000000000001</v>
      </c>
      <c r="F7" s="70">
        <f>SUM(C$6:C7)/1000</f>
        <v>0.1736</v>
      </c>
    </row>
    <row r="8" spans="1:9" x14ac:dyDescent="0.25">
      <c r="A8" s="57">
        <v>45202</v>
      </c>
      <c r="B8" s="28">
        <f>Supply_Table!N6</f>
        <v>85.5</v>
      </c>
      <c r="C8" s="28">
        <f>Supply_Table!C6</f>
        <v>86.800000000000011</v>
      </c>
      <c r="D8" s="57">
        <v>45202</v>
      </c>
      <c r="E8" s="70">
        <f>SUM(B$6:B8)/1000</f>
        <v>0.25580000000000003</v>
      </c>
      <c r="F8" s="70">
        <f>SUM(C$6:C8)/1000</f>
        <v>0.26039999999999996</v>
      </c>
    </row>
    <row r="9" spans="1:9" x14ac:dyDescent="0.25">
      <c r="A9" s="57">
        <v>45203</v>
      </c>
      <c r="B9" s="28">
        <f>Supply_Table!N7</f>
        <v>83.2</v>
      </c>
      <c r="C9" s="28">
        <f>Supply_Table!C7</f>
        <v>84.6</v>
      </c>
      <c r="D9" s="57">
        <v>45203</v>
      </c>
      <c r="E9" s="70">
        <f>SUM(B$6:B9)/1000</f>
        <v>0.33900000000000002</v>
      </c>
      <c r="F9" s="70">
        <f>SUM(C$6:C9)/1000</f>
        <v>0.34499999999999997</v>
      </c>
    </row>
    <row r="10" spans="1:9" x14ac:dyDescent="0.25">
      <c r="A10" s="57">
        <v>45204</v>
      </c>
      <c r="B10" s="28">
        <f>Supply_Table!N8</f>
        <v>85.100000000000009</v>
      </c>
      <c r="C10" s="28">
        <f>Supply_Table!C8</f>
        <v>85.3</v>
      </c>
      <c r="D10" s="57">
        <v>45204</v>
      </c>
      <c r="E10" s="70">
        <f>SUM(B$6:B10)/1000</f>
        <v>0.42410000000000003</v>
      </c>
      <c r="F10" s="70">
        <f>SUM(C$6:C10)/1000</f>
        <v>0.43030000000000002</v>
      </c>
    </row>
    <row r="11" spans="1:9" x14ac:dyDescent="0.25">
      <c r="A11" s="57">
        <v>45205</v>
      </c>
      <c r="B11" s="28">
        <f>Supply_Table!N9</f>
        <v>87</v>
      </c>
      <c r="C11" s="28">
        <f>Supply_Table!C9</f>
        <v>88.2</v>
      </c>
      <c r="D11" s="57">
        <v>45205</v>
      </c>
      <c r="E11" s="70">
        <f>SUM(B$6:B11)/1000</f>
        <v>0.5111</v>
      </c>
      <c r="F11" s="70">
        <f>SUM(C$6:C11)/1000</f>
        <v>0.51849999999999996</v>
      </c>
    </row>
    <row r="12" spans="1:9" x14ac:dyDescent="0.25">
      <c r="A12" s="57">
        <v>45206</v>
      </c>
      <c r="B12" s="28">
        <f>Supply_Table!N10</f>
        <v>86</v>
      </c>
      <c r="C12" s="28">
        <f>Supply_Table!C10</f>
        <v>88.300000000000011</v>
      </c>
      <c r="D12" s="57">
        <v>45206</v>
      </c>
      <c r="E12" s="70">
        <f>SUM(B$6:B12)/1000</f>
        <v>0.59710000000000008</v>
      </c>
      <c r="F12" s="70">
        <f>SUM(C$6:C12)/1000</f>
        <v>0.60680000000000001</v>
      </c>
    </row>
    <row r="13" spans="1:9" x14ac:dyDescent="0.25">
      <c r="A13" s="57">
        <v>45207</v>
      </c>
      <c r="B13" s="28">
        <f>Supply_Table!N11</f>
        <v>89.9</v>
      </c>
      <c r="C13" s="28">
        <f>Supply_Table!C11</f>
        <v>90.6</v>
      </c>
      <c r="D13" s="57">
        <v>45207</v>
      </c>
      <c r="E13" s="70">
        <f>SUM(B$6:B13)/1000</f>
        <v>0.68700000000000006</v>
      </c>
      <c r="F13" s="70">
        <f>SUM(C$6:C13)/1000</f>
        <v>0.69740000000000002</v>
      </c>
    </row>
    <row r="14" spans="1:9" x14ac:dyDescent="0.25">
      <c r="A14" s="57">
        <v>45208</v>
      </c>
      <c r="B14" s="28">
        <f>Supply_Table!N12</f>
        <v>89.999999999999986</v>
      </c>
      <c r="C14" s="28">
        <f>Supply_Table!C12</f>
        <v>92.899999999999991</v>
      </c>
      <c r="D14" s="57">
        <v>45208</v>
      </c>
      <c r="E14" s="70">
        <f>SUM(B$6:B14)/1000</f>
        <v>0.77700000000000002</v>
      </c>
      <c r="F14" s="70">
        <f>SUM(C$6:C14)/1000</f>
        <v>0.7903</v>
      </c>
    </row>
    <row r="15" spans="1:9" x14ac:dyDescent="0.25">
      <c r="A15" s="57">
        <v>45209</v>
      </c>
      <c r="B15" s="28">
        <f>Supply_Table!N13</f>
        <v>88.999999999999986</v>
      </c>
      <c r="C15" s="28">
        <f>Supply_Table!C13</f>
        <v>92.40000000000002</v>
      </c>
      <c r="D15" s="57">
        <v>45209</v>
      </c>
      <c r="E15" s="70">
        <f>SUM(B$6:B15)/1000</f>
        <v>0.86599999999999999</v>
      </c>
      <c r="F15" s="70">
        <f>SUM(C$6:C15)/1000</f>
        <v>0.88269999999999993</v>
      </c>
    </row>
    <row r="16" spans="1:9" x14ac:dyDescent="0.25">
      <c r="A16" s="57">
        <v>45210</v>
      </c>
      <c r="B16" s="28">
        <f>Supply_Table!N14</f>
        <v>89.999999999999986</v>
      </c>
      <c r="C16" s="28">
        <f>Supply_Table!C14</f>
        <v>90.600000000000009</v>
      </c>
      <c r="D16" s="57">
        <v>45210</v>
      </c>
      <c r="E16" s="70">
        <f>SUM(B$6:B16)/1000</f>
        <v>0.95599999999999996</v>
      </c>
      <c r="F16" s="70">
        <f>SUM(C$6:C16)/1000</f>
        <v>0.97329999999999994</v>
      </c>
    </row>
    <row r="17" spans="1:9" x14ac:dyDescent="0.25">
      <c r="A17" s="57">
        <v>45211</v>
      </c>
      <c r="B17" s="28">
        <f>Supply_Table!N15</f>
        <v>89.600000000000009</v>
      </c>
      <c r="C17" s="28">
        <f>Supply_Table!C15</f>
        <v>90.6</v>
      </c>
      <c r="D17" s="57">
        <v>45211</v>
      </c>
      <c r="E17" s="70">
        <f>SUM(B$6:B17)/1000</f>
        <v>1.0455999999999999</v>
      </c>
      <c r="F17" s="70">
        <f>SUM(C$6:C17)/1000</f>
        <v>1.0638999999999998</v>
      </c>
    </row>
    <row r="18" spans="1:9" x14ac:dyDescent="0.25">
      <c r="A18" s="57">
        <v>45212</v>
      </c>
      <c r="B18" s="28">
        <f>Supply_Table!N16</f>
        <v>86.4</v>
      </c>
      <c r="C18" s="28">
        <f>Supply_Table!C16</f>
        <v>89.399999999999991</v>
      </c>
      <c r="D18" s="57">
        <v>45212</v>
      </c>
      <c r="E18" s="70">
        <f>SUM(B$6:B18)/1000</f>
        <v>1.1319999999999999</v>
      </c>
      <c r="F18" s="70">
        <f>SUM(C$6:C18)/1000</f>
        <v>1.1533</v>
      </c>
    </row>
    <row r="19" spans="1:9" x14ac:dyDescent="0.25">
      <c r="A19" s="57">
        <v>45213</v>
      </c>
      <c r="B19" s="28">
        <f>Supply_Table!N17</f>
        <v>85.899999999999991</v>
      </c>
      <c r="C19" s="28">
        <f>Supply_Table!C17</f>
        <v>86.399999999999991</v>
      </c>
      <c r="D19" s="57">
        <v>45213</v>
      </c>
      <c r="E19" s="70">
        <f>SUM(B$6:B19)/1000</f>
        <v>1.2179</v>
      </c>
      <c r="F19" s="70">
        <f>SUM(C$6:C19)/1000</f>
        <v>1.2397</v>
      </c>
    </row>
    <row r="20" spans="1:9" x14ac:dyDescent="0.25">
      <c r="A20" s="57">
        <v>45214</v>
      </c>
      <c r="B20" s="28">
        <f>Supply_Table!N18</f>
        <v>83.4</v>
      </c>
      <c r="C20" s="28">
        <f>Supply_Table!C18</f>
        <v>84.81</v>
      </c>
      <c r="D20" s="57">
        <v>45214</v>
      </c>
      <c r="E20" s="70">
        <f>SUM(B$6:B20)/1000</f>
        <v>1.3013000000000001</v>
      </c>
      <c r="F20" s="70">
        <f>SUM(C$6:C20)/1000</f>
        <v>1.3245100000000001</v>
      </c>
    </row>
    <row r="21" spans="1:9" x14ac:dyDescent="0.25">
      <c r="A21" s="57">
        <v>45215</v>
      </c>
      <c r="B21" s="28">
        <f>Supply_Table!N19</f>
        <v>87.2</v>
      </c>
      <c r="C21" s="28">
        <f>Supply_Table!C19</f>
        <v>84.01</v>
      </c>
      <c r="D21" s="57">
        <v>45215</v>
      </c>
      <c r="E21" s="70">
        <f>SUM(B$6:B21)/1000</f>
        <v>1.3885000000000003</v>
      </c>
      <c r="F21" s="70">
        <f>SUM(C$6:C21)/1000</f>
        <v>1.40852</v>
      </c>
    </row>
    <row r="22" spans="1:9" x14ac:dyDescent="0.25">
      <c r="A22" s="57">
        <v>45216</v>
      </c>
      <c r="B22" s="28">
        <f>Supply_Table!N20</f>
        <v>90.5</v>
      </c>
      <c r="C22" s="28">
        <f>Supply_Table!C20</f>
        <v>79.41</v>
      </c>
      <c r="D22" s="57">
        <v>45216</v>
      </c>
      <c r="E22" s="70">
        <f>SUM(B$6:B22)/1000</f>
        <v>1.4790000000000003</v>
      </c>
      <c r="F22" s="70">
        <f>SUM(C$6:C22)/1000</f>
        <v>1.48793</v>
      </c>
      <c r="I22" s="13"/>
    </row>
    <row r="23" spans="1:9" x14ac:dyDescent="0.25">
      <c r="A23" s="57">
        <v>45217</v>
      </c>
      <c r="B23" s="28">
        <f>Supply_Table!N21</f>
        <v>93.999999999999986</v>
      </c>
      <c r="C23" s="28">
        <f>Supply_Table!C21</f>
        <v>80.81</v>
      </c>
      <c r="D23" s="57">
        <v>45217</v>
      </c>
      <c r="E23" s="70">
        <f>SUM(B$6:B23)/1000</f>
        <v>1.5730000000000002</v>
      </c>
      <c r="F23" s="70">
        <f>SUM(C$6:C23)/1000</f>
        <v>1.56874</v>
      </c>
    </row>
    <row r="24" spans="1:9" x14ac:dyDescent="0.25">
      <c r="A24" s="57">
        <v>45218</v>
      </c>
      <c r="B24" s="28">
        <f>Supply_Table!N22</f>
        <v>93.300000000000011</v>
      </c>
      <c r="C24" s="28">
        <f>Supply_Table!C22</f>
        <v>85.9</v>
      </c>
      <c r="D24" s="57">
        <v>45218</v>
      </c>
      <c r="E24" s="70">
        <f>SUM(B$6:B24)/1000</f>
        <v>1.6663000000000001</v>
      </c>
      <c r="F24" s="70">
        <f>SUM(C$6:C24)/1000</f>
        <v>1.6546400000000001</v>
      </c>
    </row>
    <row r="25" spans="1:9" x14ac:dyDescent="0.25">
      <c r="A25" s="57">
        <v>45219</v>
      </c>
      <c r="B25" s="28">
        <f>Supply_Table!N23</f>
        <v>93.300000000000011</v>
      </c>
      <c r="C25" s="28">
        <f>Supply_Table!C23</f>
        <v>87.300000000000011</v>
      </c>
      <c r="D25" s="57">
        <v>45219</v>
      </c>
      <c r="E25" s="70">
        <f>SUM(B$6:B25)/1000</f>
        <v>1.7596000000000001</v>
      </c>
      <c r="F25" s="70">
        <f>SUM(C$6:C25)/1000</f>
        <v>1.74194</v>
      </c>
    </row>
    <row r="26" spans="1:9" x14ac:dyDescent="0.25">
      <c r="A26" s="57">
        <v>45220</v>
      </c>
      <c r="B26" s="28">
        <f>Supply_Table!N24</f>
        <v>96.000000000000014</v>
      </c>
      <c r="C26" s="28">
        <f>Supply_Table!C24</f>
        <v>81.099999999999994</v>
      </c>
      <c r="D26" s="57">
        <v>45220</v>
      </c>
      <c r="E26" s="70">
        <f>SUM(B$6:B26)/1000</f>
        <v>1.8556000000000001</v>
      </c>
      <c r="F26" s="70">
        <f>SUM(C$6:C26)/1000</f>
        <v>1.82304</v>
      </c>
    </row>
    <row r="27" spans="1:9" x14ac:dyDescent="0.25">
      <c r="A27" s="57">
        <v>45221</v>
      </c>
      <c r="B27" s="28">
        <f>Supply_Table!N25</f>
        <v>96.600000000000023</v>
      </c>
      <c r="C27" s="28">
        <f>Supply_Table!C25</f>
        <v>80.900000000000006</v>
      </c>
      <c r="D27" s="57">
        <v>45221</v>
      </c>
      <c r="E27" s="70">
        <f>SUM(B$6:B27)/1000</f>
        <v>1.9522000000000004</v>
      </c>
      <c r="F27" s="70">
        <f>SUM(C$6:C27)/1000</f>
        <v>1.90394</v>
      </c>
    </row>
    <row r="28" spans="1:9" x14ac:dyDescent="0.25">
      <c r="A28" s="57">
        <v>45222</v>
      </c>
      <c r="B28" s="28">
        <f>Supply_Table!N26</f>
        <v>85.700000000000017</v>
      </c>
      <c r="C28" s="28">
        <f>Supply_Table!C26</f>
        <v>84.9</v>
      </c>
      <c r="D28" s="57">
        <v>45222</v>
      </c>
      <c r="E28" s="70">
        <f>SUM(B$6:B28)/1000</f>
        <v>2.0379000000000005</v>
      </c>
      <c r="F28" s="70">
        <f>SUM(C$6:C28)/1000</f>
        <v>1.9888400000000002</v>
      </c>
    </row>
    <row r="29" spans="1:9" x14ac:dyDescent="0.25">
      <c r="A29" s="57">
        <v>45223</v>
      </c>
      <c r="B29" s="28">
        <f>Supply_Table!N27</f>
        <v>97</v>
      </c>
      <c r="C29" s="28">
        <f>Supply_Table!C27</f>
        <v>84.700000000000017</v>
      </c>
      <c r="D29" s="57">
        <v>45223</v>
      </c>
      <c r="E29" s="70">
        <f>SUM(B$6:B29)/1000</f>
        <v>2.1349000000000005</v>
      </c>
      <c r="F29" s="70">
        <f>SUM(C$6:C29)/1000</f>
        <v>2.0735399999999999</v>
      </c>
    </row>
    <row r="30" spans="1:9" x14ac:dyDescent="0.25">
      <c r="A30" s="57">
        <v>45224</v>
      </c>
      <c r="B30" s="28">
        <f>Supply_Table!N28</f>
        <v>97.799999999999983</v>
      </c>
      <c r="C30" s="28">
        <f>Supply_Table!C28</f>
        <v>84.200000000000017</v>
      </c>
      <c r="D30" s="57">
        <v>45224</v>
      </c>
      <c r="E30" s="70">
        <f>SUM(B$6:B30)/1000</f>
        <v>2.2327000000000008</v>
      </c>
      <c r="F30" s="70">
        <f>SUM(C$6:C30)/1000</f>
        <v>2.15774</v>
      </c>
    </row>
    <row r="31" spans="1:9" x14ac:dyDescent="0.25">
      <c r="A31" s="57">
        <v>45225</v>
      </c>
      <c r="B31" s="28">
        <f>Supply_Table!N29</f>
        <v>89.300000000000011</v>
      </c>
      <c r="C31" s="28">
        <f>Supply_Table!C29</f>
        <v>77.5</v>
      </c>
      <c r="D31" s="57">
        <v>45225</v>
      </c>
      <c r="E31" s="70">
        <f>SUM(B$6:B31)/1000</f>
        <v>2.322000000000001</v>
      </c>
      <c r="F31" s="70">
        <f>SUM(C$6:C31)/1000</f>
        <v>2.2352399999999997</v>
      </c>
    </row>
    <row r="32" spans="1:9" x14ac:dyDescent="0.25">
      <c r="A32" s="57">
        <v>45226</v>
      </c>
      <c r="B32" s="28">
        <f>Supply_Table!N30</f>
        <v>90.4</v>
      </c>
      <c r="C32" s="28">
        <f>Supply_Table!C30</f>
        <v>87.9</v>
      </c>
      <c r="D32" s="57">
        <v>45226</v>
      </c>
      <c r="E32" s="70">
        <f>SUM(B$6:B32)/1000</f>
        <v>2.4124000000000012</v>
      </c>
      <c r="F32" s="70">
        <f>SUM(C$6:C32)/1000</f>
        <v>2.32314</v>
      </c>
    </row>
    <row r="33" spans="1:6" x14ac:dyDescent="0.25">
      <c r="A33" s="57">
        <v>45227</v>
      </c>
      <c r="B33" s="28">
        <f>Supply_Table!N31</f>
        <v>94.700000000000017</v>
      </c>
      <c r="C33" s="28">
        <f>Supply_Table!C31</f>
        <v>82.3</v>
      </c>
      <c r="D33" s="57">
        <v>45227</v>
      </c>
      <c r="E33" s="70">
        <f>SUM(B$6:B33)/1000</f>
        <v>2.5071000000000008</v>
      </c>
      <c r="F33" s="70">
        <f>SUM(C$6:C33)/1000</f>
        <v>2.40544</v>
      </c>
    </row>
    <row r="34" spans="1:6" x14ac:dyDescent="0.25">
      <c r="A34" s="57">
        <v>45228</v>
      </c>
      <c r="B34" s="28">
        <f>Supply_Table!N32</f>
        <v>90.2</v>
      </c>
      <c r="C34" s="28">
        <f>Supply_Table!C32</f>
        <v>84.199999999999989</v>
      </c>
      <c r="D34" s="57">
        <v>45228</v>
      </c>
      <c r="E34" s="70">
        <f>SUM(B$6:B34)/1000</f>
        <v>2.5973000000000006</v>
      </c>
      <c r="F34" s="70">
        <f>SUM(C$6:C34)/1000</f>
        <v>2.4896400000000001</v>
      </c>
    </row>
    <row r="35" spans="1:6" x14ac:dyDescent="0.25">
      <c r="A35" s="57">
        <v>45229</v>
      </c>
      <c r="B35" s="28">
        <f>Supply_Table!N33</f>
        <v>88.09999999999998</v>
      </c>
      <c r="C35" s="28">
        <f>Supply_Table!C33</f>
        <v>88.6</v>
      </c>
      <c r="D35" s="57">
        <v>45229</v>
      </c>
      <c r="E35" s="70">
        <f>SUM(B$6:B35)/1000</f>
        <v>2.6854000000000005</v>
      </c>
      <c r="F35" s="70">
        <f>SUM(C$6:C35)/1000</f>
        <v>2.5782399999999996</v>
      </c>
    </row>
    <row r="36" spans="1:6" x14ac:dyDescent="0.25">
      <c r="A36" s="57">
        <v>45230</v>
      </c>
      <c r="B36" s="28">
        <f>Supply_Table!N34</f>
        <v>82.299999999999983</v>
      </c>
      <c r="C36" s="28">
        <f>Supply_Table!C34</f>
        <v>87.700000000000017</v>
      </c>
      <c r="D36" s="57">
        <v>45230</v>
      </c>
      <c r="E36" s="70">
        <f>SUM(B$6:B36)/1000</f>
        <v>2.7677000000000009</v>
      </c>
      <c r="F36" s="70">
        <f>SUM(C$6:C36)/1000</f>
        <v>2.6659399999999995</v>
      </c>
    </row>
    <row r="37" spans="1:6" x14ac:dyDescent="0.25">
      <c r="A37" s="57">
        <v>45231</v>
      </c>
      <c r="B37" s="28">
        <f>Supply_Table!N35</f>
        <v>86.5</v>
      </c>
      <c r="C37" s="28">
        <f>Supply_Table!C35</f>
        <v>86.399999999999977</v>
      </c>
      <c r="D37" s="57">
        <v>45231</v>
      </c>
      <c r="E37" s="70">
        <f>SUM(B$6:B37)/1000</f>
        <v>2.8542000000000005</v>
      </c>
      <c r="F37" s="70">
        <f>SUM(C$6:C37)/1000</f>
        <v>2.7523399999999998</v>
      </c>
    </row>
    <row r="38" spans="1:6" x14ac:dyDescent="0.25">
      <c r="A38" s="57">
        <v>45232</v>
      </c>
      <c r="B38" s="28">
        <f>Supply_Table!N36</f>
        <v>77.5</v>
      </c>
      <c r="C38" s="28">
        <f>Supply_Table!C36</f>
        <v>87.199999999999989</v>
      </c>
      <c r="D38" s="57">
        <v>45232</v>
      </c>
      <c r="E38" s="70">
        <f>SUM(B$6:B38)/1000</f>
        <v>2.9317000000000006</v>
      </c>
      <c r="F38" s="70">
        <f>SUM(C$6:C38)/1000</f>
        <v>2.8395399999999995</v>
      </c>
    </row>
    <row r="39" spans="1:6" x14ac:dyDescent="0.25">
      <c r="A39" s="57">
        <v>45233</v>
      </c>
      <c r="B39" s="28">
        <f>Supply_Table!N37</f>
        <v>82</v>
      </c>
      <c r="C39" s="28">
        <f>Supply_Table!C37</f>
        <v>85.399999999999991</v>
      </c>
      <c r="D39" s="57">
        <v>45233</v>
      </c>
      <c r="E39" s="70">
        <f>SUM(B$6:B39)/1000</f>
        <v>3.0137000000000009</v>
      </c>
      <c r="F39" s="70">
        <f>SUM(C$6:C39)/1000</f>
        <v>2.9249399999999994</v>
      </c>
    </row>
    <row r="40" spans="1:6" x14ac:dyDescent="0.25">
      <c r="A40" s="57">
        <v>45234</v>
      </c>
      <c r="B40" s="28">
        <f>Supply_Table!N38</f>
        <v>91.800000000000011</v>
      </c>
      <c r="C40" s="28">
        <f>Supply_Table!C38</f>
        <v>75.099999999999994</v>
      </c>
      <c r="D40" s="57">
        <v>45234</v>
      </c>
      <c r="E40" s="70">
        <f>SUM(B$6:B40)/1000</f>
        <v>3.105500000000001</v>
      </c>
      <c r="F40" s="70">
        <f>SUM(C$6:C40)/1000</f>
        <v>3.0000399999999994</v>
      </c>
    </row>
    <row r="41" spans="1:6" x14ac:dyDescent="0.25">
      <c r="A41" s="57">
        <v>45235</v>
      </c>
      <c r="B41" s="28">
        <f>Supply_Table!N39</f>
        <v>94.9</v>
      </c>
      <c r="C41" s="28">
        <f>Supply_Table!C39</f>
        <v>72.7</v>
      </c>
      <c r="D41" s="57">
        <v>45235</v>
      </c>
      <c r="E41" s="70">
        <f>SUM(B$6:B41)/1000</f>
        <v>3.200400000000001</v>
      </c>
      <c r="F41" s="70">
        <f>SUM(C$6:C41)/1000</f>
        <v>3.0727399999999991</v>
      </c>
    </row>
    <row r="42" spans="1:6" x14ac:dyDescent="0.25">
      <c r="A42" s="57">
        <v>45236</v>
      </c>
      <c r="B42" s="28">
        <f>Supply_Table!N40</f>
        <v>90.199999999999989</v>
      </c>
      <c r="C42" s="28">
        <f>Supply_Table!C40</f>
        <v>70.599999999999994</v>
      </c>
      <c r="D42" s="57">
        <v>45236</v>
      </c>
      <c r="E42" s="70">
        <f>SUM(B$6:B42)/1000</f>
        <v>3.2906000000000009</v>
      </c>
      <c r="F42" s="70">
        <f>SUM(C$6:C42)/1000</f>
        <v>3.1433399999999994</v>
      </c>
    </row>
    <row r="43" spans="1:6" x14ac:dyDescent="0.25">
      <c r="A43" s="57">
        <v>45237</v>
      </c>
      <c r="B43" s="28">
        <f>Supply_Table!N41</f>
        <v>92.399999999999991</v>
      </c>
      <c r="C43" s="28">
        <f>Supply_Table!C41</f>
        <v>81.31</v>
      </c>
      <c r="D43" s="57">
        <v>45237</v>
      </c>
      <c r="E43" s="70">
        <f>SUM(B$6:B43)/1000</f>
        <v>3.3830000000000009</v>
      </c>
      <c r="F43" s="70">
        <f>SUM(C$6:C43)/1000</f>
        <v>3.2246499999999991</v>
      </c>
    </row>
    <row r="44" spans="1:6" x14ac:dyDescent="0.25">
      <c r="A44" s="57">
        <v>45238</v>
      </c>
      <c r="B44" s="28">
        <f>Supply_Table!N42</f>
        <v>90.7</v>
      </c>
      <c r="C44" s="28">
        <f>Supply_Table!C42</f>
        <v>79.799999999999983</v>
      </c>
      <c r="D44" s="57">
        <v>45238</v>
      </c>
      <c r="E44" s="70">
        <f>SUM(B$6:B44)/1000</f>
        <v>3.4737000000000009</v>
      </c>
      <c r="F44" s="70">
        <f>SUM(C$6:C44)/1000</f>
        <v>3.3044499999999992</v>
      </c>
    </row>
    <row r="45" spans="1:6" x14ac:dyDescent="0.25">
      <c r="A45" s="57">
        <v>45239</v>
      </c>
      <c r="B45" s="28">
        <f>Supply_Table!N43</f>
        <v>89.7</v>
      </c>
      <c r="C45" s="28">
        <f>Supply_Table!C43</f>
        <v>84.899999999999991</v>
      </c>
      <c r="D45" s="57">
        <v>45239</v>
      </c>
      <c r="E45" s="70">
        <f>SUM(B$6:B45)/1000</f>
        <v>3.5634000000000006</v>
      </c>
      <c r="F45" s="70">
        <f>SUM(C$6:C45)/1000</f>
        <v>3.3893499999999994</v>
      </c>
    </row>
    <row r="46" spans="1:6" x14ac:dyDescent="0.25">
      <c r="A46" s="57">
        <v>45240</v>
      </c>
      <c r="B46" s="28">
        <f>Supply_Table!N44</f>
        <v>88.800000000000011</v>
      </c>
      <c r="C46" s="28">
        <f>Supply_Table!C44</f>
        <v>88.799999999999983</v>
      </c>
      <c r="D46" s="57">
        <v>45240</v>
      </c>
      <c r="E46" s="70">
        <f>SUM(B$6:B46)/1000</f>
        <v>3.6522000000000006</v>
      </c>
      <c r="F46" s="70">
        <f>SUM(C$6:C46)/1000</f>
        <v>3.4781499999999999</v>
      </c>
    </row>
    <row r="47" spans="1:6" x14ac:dyDescent="0.25">
      <c r="A47" s="57">
        <v>45241</v>
      </c>
      <c r="B47" s="28">
        <f>Supply_Table!N45</f>
        <v>88.399999999999977</v>
      </c>
      <c r="C47" s="28">
        <f>Supply_Table!C45</f>
        <v>90.300000000000011</v>
      </c>
      <c r="D47" s="57">
        <v>45241</v>
      </c>
      <c r="E47" s="70">
        <f>SUM(B$6:B47)/1000</f>
        <v>3.740600000000001</v>
      </c>
      <c r="F47" s="70">
        <f>SUM(C$6:C47)/1000</f>
        <v>3.5684499999999999</v>
      </c>
    </row>
    <row r="48" spans="1:6" x14ac:dyDescent="0.25">
      <c r="A48" s="57">
        <v>45242</v>
      </c>
      <c r="B48" s="28">
        <f>Supply_Table!N46</f>
        <v>88.1</v>
      </c>
      <c r="C48" s="28">
        <f>Supply_Table!C46</f>
        <v>89.3</v>
      </c>
      <c r="D48" s="57">
        <v>45242</v>
      </c>
      <c r="E48" s="70">
        <f>SUM(B$6:B48)/1000</f>
        <v>3.8287000000000009</v>
      </c>
      <c r="F48" s="70">
        <f>SUM(C$6:C48)/1000</f>
        <v>3.6577500000000001</v>
      </c>
    </row>
    <row r="49" spans="1:6" x14ac:dyDescent="0.25">
      <c r="A49" s="57">
        <v>45243</v>
      </c>
      <c r="B49" s="28">
        <f>Supply_Table!N47</f>
        <v>89</v>
      </c>
      <c r="C49" s="28">
        <f>Supply_Table!C47</f>
        <v>85</v>
      </c>
      <c r="D49" s="57">
        <v>45243</v>
      </c>
      <c r="E49" s="70">
        <f>SUM(B$6:B49)/1000</f>
        <v>3.9177000000000008</v>
      </c>
      <c r="F49" s="70">
        <f>SUM(C$6:C49)/1000</f>
        <v>3.74275</v>
      </c>
    </row>
    <row r="50" spans="1:6" x14ac:dyDescent="0.25">
      <c r="A50" s="57">
        <v>45244</v>
      </c>
      <c r="B50" s="28">
        <f>Supply_Table!N48</f>
        <v>88.799999999999983</v>
      </c>
      <c r="C50" s="28">
        <f>Supply_Table!C48</f>
        <v>78.100000000000009</v>
      </c>
      <c r="D50" s="57">
        <v>45244</v>
      </c>
      <c r="E50" s="70">
        <f>SUM(B$6:B50)/1000</f>
        <v>4.0065000000000008</v>
      </c>
      <c r="F50" s="70">
        <f>SUM(C$6:C50)/1000</f>
        <v>3.8208500000000001</v>
      </c>
    </row>
    <row r="51" spans="1:6" x14ac:dyDescent="0.25">
      <c r="A51" s="57">
        <v>45245</v>
      </c>
      <c r="B51" s="28">
        <f>Supply_Table!N49</f>
        <v>91.9</v>
      </c>
      <c r="C51" s="28">
        <f>Supply_Table!C49</f>
        <v>80.5</v>
      </c>
      <c r="D51" s="57">
        <v>45245</v>
      </c>
      <c r="E51" s="70">
        <f>SUM(B$6:B51)/1000</f>
        <v>4.0984000000000007</v>
      </c>
      <c r="F51" s="70">
        <f>SUM(C$6:C51)/1000</f>
        <v>3.9013499999999999</v>
      </c>
    </row>
    <row r="52" spans="1:6" x14ac:dyDescent="0.25">
      <c r="A52" s="57">
        <v>45246</v>
      </c>
      <c r="B52" s="28">
        <f>Supply_Table!N50</f>
        <v>86.100000000000023</v>
      </c>
      <c r="C52" s="28">
        <f>Supply_Table!C50</f>
        <v>83.609999999999985</v>
      </c>
      <c r="D52" s="57">
        <v>45246</v>
      </c>
      <c r="E52" s="70">
        <f>SUM(B$6:B52)/1000</f>
        <v>4.1845000000000008</v>
      </c>
      <c r="F52" s="70">
        <f>SUM(C$6:C52)/1000</f>
        <v>3.9849600000000001</v>
      </c>
    </row>
    <row r="53" spans="1:6" x14ac:dyDescent="0.25">
      <c r="A53" s="57">
        <v>45247</v>
      </c>
      <c r="B53" s="28">
        <f>Supply_Table!N51</f>
        <v>86.300000000000011</v>
      </c>
      <c r="C53" s="28">
        <f>Supply_Table!C51</f>
        <v>85.509999999999991</v>
      </c>
      <c r="D53" s="57">
        <v>45247</v>
      </c>
      <c r="E53" s="70">
        <f>SUM(B$6:B53)/1000</f>
        <v>4.2708000000000013</v>
      </c>
      <c r="F53" s="70">
        <f>SUM(C$6:C53)/1000</f>
        <v>4.0704700000000003</v>
      </c>
    </row>
    <row r="54" spans="1:6" x14ac:dyDescent="0.25">
      <c r="A54" s="57">
        <v>45248</v>
      </c>
      <c r="B54" s="28">
        <f>Supply_Table!N52</f>
        <v>87.200000000000017</v>
      </c>
      <c r="C54" s="28">
        <f>Supply_Table!C52</f>
        <v>83</v>
      </c>
      <c r="D54" s="57">
        <v>45248</v>
      </c>
      <c r="E54" s="70">
        <f>SUM(B$6:B54)/1000</f>
        <v>4.3580000000000005</v>
      </c>
      <c r="F54" s="70">
        <f>SUM(C$6:C54)/1000</f>
        <v>4.1534700000000004</v>
      </c>
    </row>
    <row r="55" spans="1:6" x14ac:dyDescent="0.25">
      <c r="A55" s="57">
        <v>45249</v>
      </c>
      <c r="B55" s="28">
        <f>Supply_Table!N53</f>
        <v>87.6</v>
      </c>
      <c r="C55" s="28">
        <f>Supply_Table!C53</f>
        <v>79.500000000000014</v>
      </c>
      <c r="D55" s="57">
        <v>45249</v>
      </c>
      <c r="E55" s="70">
        <f>SUM(B$6:B55)/1000</f>
        <v>4.4456000000000016</v>
      </c>
      <c r="F55" s="70">
        <f>SUM(C$6:C55)/1000</f>
        <v>4.2329699999999999</v>
      </c>
    </row>
    <row r="56" spans="1:6" x14ac:dyDescent="0.25">
      <c r="A56" s="57">
        <v>45250</v>
      </c>
      <c r="B56" s="28">
        <f>Supply_Table!N54</f>
        <v>90.9</v>
      </c>
      <c r="C56" s="28">
        <f>Supply_Table!C54</f>
        <v>85.899999999999991</v>
      </c>
      <c r="D56" s="57">
        <v>45250</v>
      </c>
      <c r="E56" s="70">
        <f>SUM(B$6:B56)/1000</f>
        <v>4.5365000000000011</v>
      </c>
      <c r="F56" s="70">
        <f>SUM(C$6:C56)/1000</f>
        <v>4.3188699999999995</v>
      </c>
    </row>
    <row r="57" spans="1:6" x14ac:dyDescent="0.25">
      <c r="A57" s="57">
        <v>45251</v>
      </c>
      <c r="B57" s="28">
        <f>Supply_Table!N55</f>
        <v>91.4</v>
      </c>
      <c r="C57" s="28">
        <f>Supply_Table!C55</f>
        <v>85.300000000000011</v>
      </c>
      <c r="D57" s="57">
        <v>45251</v>
      </c>
      <c r="E57" s="70">
        <f>SUM(B$6:B57)/1000</f>
        <v>4.6279000000000003</v>
      </c>
      <c r="F57" s="70">
        <f>SUM(C$6:C57)/1000</f>
        <v>4.4041699999999997</v>
      </c>
    </row>
    <row r="58" spans="1:6" x14ac:dyDescent="0.25">
      <c r="A58" s="57">
        <v>45252</v>
      </c>
      <c r="B58" s="28">
        <f>Supply_Table!N56</f>
        <v>86.11</v>
      </c>
      <c r="C58" s="28">
        <f>Supply_Table!C56</f>
        <v>86.300000000000011</v>
      </c>
      <c r="D58" s="57">
        <v>45252</v>
      </c>
      <c r="E58" s="70">
        <f>SUM(B$6:B58)/1000</f>
        <v>4.71401</v>
      </c>
      <c r="F58" s="70">
        <f>SUM(C$6:C58)/1000</f>
        <v>4.4904700000000002</v>
      </c>
    </row>
    <row r="59" spans="1:6" x14ac:dyDescent="0.25">
      <c r="A59" s="57">
        <v>45253</v>
      </c>
      <c r="B59" s="28">
        <f>Supply_Table!N57</f>
        <v>88.700000000000017</v>
      </c>
      <c r="C59" s="28">
        <f>Supply_Table!C57</f>
        <v>89.200000000000017</v>
      </c>
      <c r="D59" s="57">
        <v>45253</v>
      </c>
      <c r="E59" s="70">
        <f>SUM(B$6:B59)/1000</f>
        <v>4.8027100000000003</v>
      </c>
      <c r="F59" s="70">
        <f>SUM(C$6:C59)/1000</f>
        <v>4.5796700000000001</v>
      </c>
    </row>
    <row r="60" spans="1:6" x14ac:dyDescent="0.25">
      <c r="A60" s="57">
        <v>45254</v>
      </c>
      <c r="B60" s="28">
        <f>Supply_Table!N58</f>
        <v>89.800000000000011</v>
      </c>
      <c r="C60" s="28">
        <f>Supply_Table!C58</f>
        <v>86.3</v>
      </c>
      <c r="D60" s="57">
        <v>45254</v>
      </c>
      <c r="E60" s="70">
        <f>SUM(B$6:B60)/1000</f>
        <v>4.8925100000000006</v>
      </c>
      <c r="F60" s="70">
        <f>SUM(C$6:C60)/1000</f>
        <v>4.6659700000000006</v>
      </c>
    </row>
    <row r="61" spans="1:6" x14ac:dyDescent="0.25">
      <c r="A61" s="57">
        <v>45255</v>
      </c>
      <c r="B61" s="28">
        <f>Supply_Table!N59</f>
        <v>91.800000000000011</v>
      </c>
      <c r="C61" s="28">
        <f>Supply_Table!C59</f>
        <v>84.399999999999991</v>
      </c>
      <c r="D61" s="57">
        <v>45255</v>
      </c>
      <c r="E61" s="70">
        <f>SUM(B$6:B61)/1000</f>
        <v>4.9843100000000007</v>
      </c>
      <c r="F61" s="70">
        <f>SUM(C$6:C61)/1000</f>
        <v>4.7503700000000002</v>
      </c>
    </row>
    <row r="62" spans="1:6" x14ac:dyDescent="0.25">
      <c r="A62" s="57">
        <v>45256</v>
      </c>
      <c r="B62" s="28">
        <f>Supply_Table!N60</f>
        <v>92.399999999999991</v>
      </c>
      <c r="C62" s="28">
        <f>Supply_Table!C60</f>
        <v>83.5</v>
      </c>
      <c r="D62" s="57">
        <v>45256</v>
      </c>
      <c r="E62" s="70">
        <f>SUM(B$6:B62)/1000</f>
        <v>5.0767100000000003</v>
      </c>
      <c r="F62" s="70">
        <f>SUM(C$6:C62)/1000</f>
        <v>4.8338700000000001</v>
      </c>
    </row>
    <row r="63" spans="1:6" x14ac:dyDescent="0.25">
      <c r="A63" s="57">
        <v>45257</v>
      </c>
      <c r="B63" s="28">
        <f>Supply_Table!N61</f>
        <v>91.5</v>
      </c>
      <c r="C63" s="28">
        <f>Supply_Table!C61</f>
        <v>83</v>
      </c>
      <c r="D63" s="57">
        <v>45257</v>
      </c>
      <c r="E63" s="70">
        <f>SUM(B$6:B63)/1000</f>
        <v>5.1682100000000002</v>
      </c>
      <c r="F63" s="70">
        <f>SUM(C$6:C63)/1000</f>
        <v>4.9168700000000003</v>
      </c>
    </row>
    <row r="64" spans="1:6" x14ac:dyDescent="0.25">
      <c r="A64" s="57">
        <v>45258</v>
      </c>
      <c r="B64" s="28">
        <f>Supply_Table!N62</f>
        <v>87.4</v>
      </c>
      <c r="C64" s="28">
        <f>Supply_Table!C62</f>
        <v>82.6</v>
      </c>
      <c r="D64" s="57">
        <v>45258</v>
      </c>
      <c r="E64" s="70">
        <f>SUM(B$6:B64)/1000</f>
        <v>5.2556099999999999</v>
      </c>
      <c r="F64" s="70">
        <f>SUM(C$6:C64)/1000</f>
        <v>4.9994700000000005</v>
      </c>
    </row>
    <row r="65" spans="1:6" x14ac:dyDescent="0.25">
      <c r="A65" s="57">
        <v>45259</v>
      </c>
      <c r="B65" s="28">
        <f>Supply_Table!N63</f>
        <v>88.600000000000009</v>
      </c>
      <c r="C65" s="28">
        <f>Supply_Table!C63</f>
        <v>82.1</v>
      </c>
      <c r="D65" s="57">
        <v>45259</v>
      </c>
      <c r="E65" s="70">
        <f>SUM(B$6:B65)/1000</f>
        <v>5.3442100000000003</v>
      </c>
      <c r="F65" s="70">
        <f>SUM(C$6:C65)/1000</f>
        <v>5.081570000000001</v>
      </c>
    </row>
    <row r="66" spans="1:6" x14ac:dyDescent="0.25">
      <c r="A66" s="57">
        <v>45260</v>
      </c>
      <c r="B66" s="28">
        <f>Supply_Table!N64</f>
        <v>87.399999999999991</v>
      </c>
      <c r="C66" s="28">
        <f>Supply_Table!C64</f>
        <v>84.3</v>
      </c>
      <c r="D66" s="57">
        <v>45260</v>
      </c>
      <c r="E66" s="70">
        <f>SUM(B$6:B66)/1000</f>
        <v>5.43161</v>
      </c>
      <c r="F66" s="70">
        <f>SUM(C$6:C66)/1000</f>
        <v>5.1658700000000009</v>
      </c>
    </row>
    <row r="67" spans="1:6" x14ac:dyDescent="0.25">
      <c r="A67" s="57">
        <v>45261</v>
      </c>
      <c r="B67" s="28">
        <f>Supply_Table!N65</f>
        <v>91.500000000000014</v>
      </c>
      <c r="C67" s="28">
        <f>Supply_Table!C65</f>
        <v>83.6</v>
      </c>
      <c r="D67" s="57">
        <v>45261</v>
      </c>
      <c r="E67" s="70">
        <f>SUM(B$6:B67)/1000</f>
        <v>5.52311</v>
      </c>
      <c r="F67" s="70">
        <f>SUM(C$6:C67)/1000</f>
        <v>5.2494700000000014</v>
      </c>
    </row>
    <row r="68" spans="1:6" x14ac:dyDescent="0.25">
      <c r="A68" s="57">
        <v>45262</v>
      </c>
      <c r="B68" s="28">
        <f>Supply_Table!N66</f>
        <v>86.800000000000011</v>
      </c>
      <c r="C68" s="28">
        <f>Supply_Table!C66</f>
        <v>82.399999999999991</v>
      </c>
      <c r="D68" s="57">
        <v>45262</v>
      </c>
      <c r="E68" s="70">
        <f>SUM(B$6:B68)/1000</f>
        <v>5.6099100000000002</v>
      </c>
      <c r="F68" s="70">
        <f>SUM(C$6:C68)/1000</f>
        <v>5.3318700000000012</v>
      </c>
    </row>
    <row r="69" spans="1:6" x14ac:dyDescent="0.25">
      <c r="A69" s="57">
        <v>45263</v>
      </c>
      <c r="B69" s="28">
        <f>Supply_Table!N67</f>
        <v>89.699999999999989</v>
      </c>
      <c r="C69" s="28">
        <f>Supply_Table!C67</f>
        <v>88.899999999999991</v>
      </c>
      <c r="D69" s="57">
        <v>45263</v>
      </c>
      <c r="E69" s="70">
        <f>SUM(B$6:B69)/1000</f>
        <v>5.6996099999999998</v>
      </c>
      <c r="F69" s="70">
        <f>SUM(C$6:C69)/1000</f>
        <v>5.4207700000000001</v>
      </c>
    </row>
    <row r="70" spans="1:6" x14ac:dyDescent="0.25">
      <c r="A70" s="57">
        <v>45264</v>
      </c>
      <c r="B70" s="28">
        <f>Supply_Table!N68</f>
        <v>94.600000000000009</v>
      </c>
      <c r="C70" s="28">
        <f>Supply_Table!C68</f>
        <v>86.199999999999989</v>
      </c>
      <c r="D70" s="57">
        <v>45264</v>
      </c>
      <c r="E70" s="70">
        <f>SUM(B$6:B70)/1000</f>
        <v>5.7942099999999996</v>
      </c>
      <c r="F70" s="70">
        <f>SUM(C$6:C70)/1000</f>
        <v>5.5069699999999999</v>
      </c>
    </row>
    <row r="71" spans="1:6" x14ac:dyDescent="0.25">
      <c r="A71" s="57">
        <v>45265</v>
      </c>
      <c r="B71" s="28">
        <f>Supply_Table!N69</f>
        <v>91.70999999999998</v>
      </c>
      <c r="C71" s="28">
        <f>Supply_Table!C69</f>
        <v>79.899999999999991</v>
      </c>
      <c r="D71" s="57">
        <v>45265</v>
      </c>
      <c r="E71" s="70">
        <f>SUM(B$6:B71)/1000</f>
        <v>5.8859200000000005</v>
      </c>
      <c r="F71" s="70">
        <f>SUM(C$6:C71)/1000</f>
        <v>5.5868700000000002</v>
      </c>
    </row>
    <row r="72" spans="1:6" x14ac:dyDescent="0.25">
      <c r="A72" s="57">
        <v>45266</v>
      </c>
      <c r="B72" s="28">
        <f>Supply_Table!N70</f>
        <v>88.6</v>
      </c>
      <c r="C72" s="28">
        <f>Supply_Table!C70</f>
        <v>80.600000000000009</v>
      </c>
      <c r="D72" s="57">
        <v>45266</v>
      </c>
      <c r="E72" s="70">
        <f>SUM(B$6:B72)/1000</f>
        <v>5.9745200000000001</v>
      </c>
      <c r="F72" s="70">
        <f>SUM(C$6:C72)/1000</f>
        <v>5.6674700000000007</v>
      </c>
    </row>
    <row r="73" spans="1:6" x14ac:dyDescent="0.25">
      <c r="A73" s="57">
        <v>45267</v>
      </c>
      <c r="B73" s="28">
        <f>Supply_Table!N71</f>
        <v>89.6</v>
      </c>
      <c r="C73" s="28">
        <f>Supply_Table!C71</f>
        <v>81.8</v>
      </c>
      <c r="D73" s="57">
        <v>45267</v>
      </c>
      <c r="E73" s="70">
        <f>SUM(B$6:B73)/1000</f>
        <v>6.0641200000000008</v>
      </c>
      <c r="F73" s="70">
        <f>SUM(C$6:C73)/1000</f>
        <v>5.7492700000000001</v>
      </c>
    </row>
    <row r="74" spans="1:6" x14ac:dyDescent="0.25">
      <c r="A74" s="57">
        <v>45268</v>
      </c>
      <c r="B74" s="28">
        <f>Supply_Table!N72</f>
        <v>92.899999999999991</v>
      </c>
      <c r="C74" s="28">
        <f>Supply_Table!C72</f>
        <v>78.100000000000009</v>
      </c>
      <c r="D74" s="57">
        <v>45268</v>
      </c>
      <c r="E74" s="70">
        <f>SUM(B$6:B74)/1000</f>
        <v>6.1570200000000002</v>
      </c>
      <c r="F74" s="70">
        <f>SUM(C$6:C74)/1000</f>
        <v>5.827370000000001</v>
      </c>
    </row>
    <row r="75" spans="1:6" x14ac:dyDescent="0.25">
      <c r="A75" s="57">
        <v>45269</v>
      </c>
      <c r="B75" s="28">
        <f>Supply_Table!N73</f>
        <v>93.399999999999991</v>
      </c>
      <c r="C75" s="28">
        <f>Supply_Table!C73</f>
        <v>80.600000000000009</v>
      </c>
      <c r="D75" s="57">
        <v>45269</v>
      </c>
      <c r="E75" s="70">
        <f>SUM(B$6:B75)/1000</f>
        <v>6.2504200000000001</v>
      </c>
      <c r="F75" s="70">
        <f>SUM(C$6:C75)/1000</f>
        <v>5.9079700000000015</v>
      </c>
    </row>
    <row r="76" spans="1:6" x14ac:dyDescent="0.25">
      <c r="A76" s="57">
        <v>45270</v>
      </c>
      <c r="B76" s="28">
        <f>Supply_Table!N74</f>
        <v>89.300000000000011</v>
      </c>
      <c r="C76" s="28">
        <f>Supply_Table!C74</f>
        <v>81.5</v>
      </c>
      <c r="D76" s="57">
        <v>45270</v>
      </c>
      <c r="E76" s="70">
        <f>SUM(B$6:B76)/1000</f>
        <v>6.3397200000000007</v>
      </c>
      <c r="F76" s="70">
        <f>SUM(C$6:C76)/1000</f>
        <v>5.9894700000000007</v>
      </c>
    </row>
    <row r="77" spans="1:6" x14ac:dyDescent="0.25">
      <c r="A77" s="57">
        <v>45271</v>
      </c>
      <c r="B77" s="28">
        <f>Supply_Table!N75</f>
        <v>94.6</v>
      </c>
      <c r="C77" s="28">
        <f>Supply_Table!C75</f>
        <v>85.999999999999986</v>
      </c>
      <c r="D77" s="57">
        <v>45271</v>
      </c>
      <c r="E77" s="70">
        <f>SUM(B$6:B77)/1000</f>
        <v>6.4343200000000005</v>
      </c>
      <c r="F77" s="70">
        <f>SUM(C$6:C77)/1000</f>
        <v>6.075470000000001</v>
      </c>
    </row>
    <row r="78" spans="1:6" x14ac:dyDescent="0.25">
      <c r="A78" s="57">
        <v>45272</v>
      </c>
      <c r="B78" s="28">
        <f>Supply_Table!N76</f>
        <v>93.399999999999991</v>
      </c>
      <c r="C78" s="28">
        <f>Supply_Table!C76</f>
        <v>86.5</v>
      </c>
      <c r="D78" s="57">
        <v>45272</v>
      </c>
      <c r="E78" s="70">
        <f>SUM(B$6:B78)/1000</f>
        <v>6.5277200000000004</v>
      </c>
      <c r="F78" s="70">
        <f>SUM(C$6:C78)/1000</f>
        <v>6.1619700000000011</v>
      </c>
    </row>
    <row r="79" spans="1:6" x14ac:dyDescent="0.25">
      <c r="A79" s="57">
        <v>45273</v>
      </c>
      <c r="B79" s="28">
        <f>Supply_Table!N77</f>
        <v>95.006060606060601</v>
      </c>
      <c r="C79" s="28">
        <f>Supply_Table!C77</f>
        <v>81.599999999999994</v>
      </c>
      <c r="D79" s="57">
        <v>45273</v>
      </c>
      <c r="E79" s="70">
        <f>SUM(B$6:B79)/1000</f>
        <v>6.6227260606060607</v>
      </c>
      <c r="F79" s="70">
        <f>SUM(C$6:C79)/1000</f>
        <v>6.2435700000000018</v>
      </c>
    </row>
    <row r="80" spans="1:6" x14ac:dyDescent="0.25">
      <c r="A80" s="57">
        <v>45274</v>
      </c>
      <c r="B80" s="28">
        <f>Supply_Table!N78</f>
        <v>90</v>
      </c>
      <c r="C80" s="28">
        <f>Supply_Table!C78</f>
        <v>85.199999999999989</v>
      </c>
      <c r="D80" s="57">
        <v>45274</v>
      </c>
      <c r="E80" s="70">
        <f>SUM(B$6:B80)/1000</f>
        <v>6.7127260606060606</v>
      </c>
      <c r="F80" s="70">
        <f>SUM(C$6:C80)/1000</f>
        <v>6.3287700000000013</v>
      </c>
    </row>
    <row r="81" spans="1:6" x14ac:dyDescent="0.25">
      <c r="A81" s="57">
        <v>45275</v>
      </c>
      <c r="B81" s="28">
        <f>Supply_Table!N79</f>
        <v>90.1</v>
      </c>
      <c r="C81" s="28">
        <f>Supply_Table!C79</f>
        <v>81.400000000000006</v>
      </c>
      <c r="D81" s="57">
        <v>45275</v>
      </c>
      <c r="E81" s="70">
        <f>SUM(B$6:B81)/1000</f>
        <v>6.8028260606060611</v>
      </c>
      <c r="F81" s="70">
        <f>SUM(C$6:C81)/1000</f>
        <v>6.4101700000000008</v>
      </c>
    </row>
    <row r="82" spans="1:6" x14ac:dyDescent="0.25">
      <c r="A82" s="57">
        <v>45276</v>
      </c>
      <c r="B82" s="28">
        <f>Supply_Table!N80</f>
        <v>95.100000000000009</v>
      </c>
      <c r="C82" s="28">
        <f>Supply_Table!C80</f>
        <v>83.6</v>
      </c>
      <c r="D82" s="57">
        <v>45276</v>
      </c>
      <c r="E82" s="70">
        <f>SUM(B$6:B82)/1000</f>
        <v>6.8979260606060615</v>
      </c>
      <c r="F82" s="70">
        <f>SUM(C$6:C82)/1000</f>
        <v>6.4937700000000014</v>
      </c>
    </row>
    <row r="83" spans="1:6" x14ac:dyDescent="0.25">
      <c r="A83" s="57">
        <v>45277</v>
      </c>
      <c r="B83" s="28">
        <f>Supply_Table!N81</f>
        <v>89.2</v>
      </c>
      <c r="C83" s="28">
        <f>Supply_Table!C81</f>
        <v>83.310000000000016</v>
      </c>
      <c r="D83" s="57">
        <v>45277</v>
      </c>
      <c r="E83" s="70">
        <f>SUM(B$6:B83)/1000</f>
        <v>6.9871260606060615</v>
      </c>
      <c r="F83" s="70">
        <f>SUM(C$6:C83)/1000</f>
        <v>6.5770800000000014</v>
      </c>
    </row>
    <row r="84" spans="1:6" x14ac:dyDescent="0.25">
      <c r="A84" s="57">
        <v>45278</v>
      </c>
      <c r="B84" s="28">
        <f>Supply_Table!N82</f>
        <v>91.199999999999989</v>
      </c>
      <c r="C84" s="28">
        <f>Supply_Table!C82</f>
        <v>82.600000000000009</v>
      </c>
      <c r="D84" s="57">
        <v>45278</v>
      </c>
      <c r="E84" s="70">
        <f>SUM(B$6:B84)/1000</f>
        <v>7.0783260606060612</v>
      </c>
      <c r="F84" s="70">
        <f>SUM(C$6:C84)/1000</f>
        <v>6.6596800000000025</v>
      </c>
    </row>
    <row r="85" spans="1:6" x14ac:dyDescent="0.25">
      <c r="A85" s="57">
        <v>45279</v>
      </c>
      <c r="B85" s="28">
        <f>Supply_Table!N83</f>
        <v>86.6</v>
      </c>
      <c r="C85" s="28">
        <f>Supply_Table!C83</f>
        <v>80.099999999999994</v>
      </c>
      <c r="D85" s="57">
        <v>45279</v>
      </c>
      <c r="E85" s="70">
        <f>SUM(B$6:B85)/1000</f>
        <v>7.1649260606060619</v>
      </c>
      <c r="F85" s="70">
        <f>SUM(C$6:C85)/1000</f>
        <v>6.7397800000000023</v>
      </c>
    </row>
    <row r="86" spans="1:6" x14ac:dyDescent="0.25">
      <c r="A86" s="57">
        <v>45280</v>
      </c>
      <c r="B86" s="28">
        <f>Supply_Table!N84</f>
        <v>89.8</v>
      </c>
      <c r="C86" s="28">
        <f>Supply_Table!C84</f>
        <v>79.699999999999989</v>
      </c>
      <c r="D86" s="57">
        <v>45280</v>
      </c>
      <c r="E86" s="70">
        <f>SUM(B$6:B86)/1000</f>
        <v>7.2547260606060622</v>
      </c>
      <c r="F86" s="70">
        <f>SUM(C$6:C86)/1000</f>
        <v>6.8194800000000022</v>
      </c>
    </row>
    <row r="87" spans="1:6" x14ac:dyDescent="0.25">
      <c r="A87" s="57">
        <v>45281</v>
      </c>
      <c r="B87" s="28">
        <f>Supply_Table!N85</f>
        <v>94.2</v>
      </c>
      <c r="C87" s="28">
        <f>Supply_Table!C85</f>
        <v>86.899999999999977</v>
      </c>
      <c r="D87" s="57">
        <v>45281</v>
      </c>
      <c r="E87" s="70">
        <f>SUM(B$6:B87)/1000</f>
        <v>7.348926060606062</v>
      </c>
      <c r="F87" s="70">
        <f>SUM(C$6:C87)/1000</f>
        <v>6.9063800000000022</v>
      </c>
    </row>
    <row r="88" spans="1:6" x14ac:dyDescent="0.25">
      <c r="A88" s="57">
        <v>45282</v>
      </c>
      <c r="B88" s="28">
        <f>Supply_Table!N86</f>
        <v>93</v>
      </c>
      <c r="C88" s="28">
        <f>Supply_Table!C86</f>
        <v>87.899999999999991</v>
      </c>
      <c r="D88" s="57">
        <v>45282</v>
      </c>
      <c r="E88" s="70">
        <f>SUM(B$6:B88)/1000</f>
        <v>7.441926060606062</v>
      </c>
      <c r="F88" s="70">
        <f>SUM(C$6:C88)/1000</f>
        <v>6.9942800000000016</v>
      </c>
    </row>
    <row r="89" spans="1:6" x14ac:dyDescent="0.25">
      <c r="A89" s="57">
        <v>45283</v>
      </c>
      <c r="B89" s="28">
        <f>Supply_Table!N87</f>
        <v>93.399999999999977</v>
      </c>
      <c r="C89" s="28">
        <f>Supply_Table!C87</f>
        <v>87.820000000000007</v>
      </c>
      <c r="D89" s="57">
        <v>45283</v>
      </c>
      <c r="E89" s="70">
        <f>SUM(B$6:B89)/1000</f>
        <v>7.535326060606061</v>
      </c>
      <c r="F89" s="70">
        <f>SUM(C$6:C89)/1000</f>
        <v>7.0821000000000014</v>
      </c>
    </row>
    <row r="90" spans="1:6" x14ac:dyDescent="0.25">
      <c r="A90" s="57">
        <v>45284</v>
      </c>
      <c r="B90" s="28">
        <f>Supply_Table!N88</f>
        <v>93.499999999999986</v>
      </c>
      <c r="C90" s="28">
        <f>Supply_Table!C88</f>
        <v>89.399999999999991</v>
      </c>
      <c r="D90" s="57">
        <v>45284</v>
      </c>
      <c r="E90" s="70">
        <f>SUM(B$6:B90)/1000</f>
        <v>7.6288260606060616</v>
      </c>
      <c r="F90" s="70">
        <f>SUM(C$6:C90)/1000</f>
        <v>7.1715000000000009</v>
      </c>
    </row>
    <row r="91" spans="1:6" x14ac:dyDescent="0.25">
      <c r="A91" s="57">
        <v>45285</v>
      </c>
      <c r="B91" s="28">
        <f>Supply_Table!N89</f>
        <v>95.2</v>
      </c>
      <c r="C91" s="28">
        <f>Supply_Table!C89</f>
        <v>89.31</v>
      </c>
      <c r="D91" s="57">
        <v>45285</v>
      </c>
      <c r="E91" s="70">
        <f>SUM(B$6:B91)/1000</f>
        <v>7.7240260606060609</v>
      </c>
      <c r="F91" s="70">
        <f>SUM(C$6:C91)/1000</f>
        <v>7.2608100000000011</v>
      </c>
    </row>
    <row r="92" spans="1:6" x14ac:dyDescent="0.25">
      <c r="A92" s="57">
        <v>45286</v>
      </c>
      <c r="B92" s="28">
        <f>Supply_Table!N90</f>
        <v>96.300000000000011</v>
      </c>
      <c r="C92" s="28">
        <f>Supply_Table!C90</f>
        <v>87.109999999999985</v>
      </c>
      <c r="D92" s="57">
        <v>45286</v>
      </c>
      <c r="E92" s="70">
        <f>SUM(B$6:B92)/1000</f>
        <v>7.8203260606060612</v>
      </c>
      <c r="F92" s="70">
        <f>SUM(C$6:C92)/1000</f>
        <v>7.3479200000000011</v>
      </c>
    </row>
    <row r="93" spans="1:6" x14ac:dyDescent="0.25">
      <c r="A93" s="57">
        <v>45287</v>
      </c>
      <c r="B93" s="28">
        <f>Supply_Table!N91</f>
        <v>93.41</v>
      </c>
      <c r="C93" s="28">
        <f>Supply_Table!C91</f>
        <v>90.81</v>
      </c>
      <c r="D93" s="57">
        <v>45287</v>
      </c>
      <c r="E93" s="70">
        <f>SUM(B$6:B93)/1000</f>
        <v>7.9137360606060607</v>
      </c>
      <c r="F93" s="70">
        <f>SUM(C$6:C93)/1000</f>
        <v>7.4387300000000014</v>
      </c>
    </row>
    <row r="94" spans="1:6" x14ac:dyDescent="0.25">
      <c r="A94" s="57">
        <v>45288</v>
      </c>
      <c r="B94" s="28">
        <f>Supply_Table!N92</f>
        <v>94.600000000000009</v>
      </c>
      <c r="C94" s="28">
        <f>Supply_Table!C92</f>
        <v>91.3</v>
      </c>
      <c r="D94" s="57">
        <v>45288</v>
      </c>
      <c r="E94" s="70">
        <f>SUM(B$6:B94)/1000</f>
        <v>8.0083360606060623</v>
      </c>
      <c r="F94" s="70">
        <f>SUM(C$6:C94)/1000</f>
        <v>7.5300300000000018</v>
      </c>
    </row>
    <row r="95" spans="1:6" x14ac:dyDescent="0.25">
      <c r="A95" s="57">
        <v>45289</v>
      </c>
      <c r="B95" s="28">
        <f>Supply_Table!N93</f>
        <v>98.800000000000011</v>
      </c>
      <c r="C95" s="28">
        <f>Supply_Table!C93</f>
        <v>91</v>
      </c>
      <c r="D95" s="57">
        <v>45289</v>
      </c>
      <c r="E95" s="70">
        <f>SUM(B$6:B95)/1000</f>
        <v>8.1071360606060612</v>
      </c>
      <c r="F95" s="70">
        <f>SUM(C$6:C95)/1000</f>
        <v>7.621030000000002</v>
      </c>
    </row>
    <row r="96" spans="1:6" x14ac:dyDescent="0.25">
      <c r="A96" s="57">
        <v>45290</v>
      </c>
      <c r="B96" s="28">
        <f>Supply_Table!N94</f>
        <v>96.500000000000014</v>
      </c>
      <c r="C96" s="28">
        <f>Supply_Table!C94</f>
        <v>89.000000000000014</v>
      </c>
      <c r="D96" s="57">
        <v>45290</v>
      </c>
      <c r="E96" s="70">
        <f>SUM(B$6:B96)/1000</f>
        <v>8.2036360606060619</v>
      </c>
      <c r="F96" s="70">
        <f>SUM(C$6:C96)/1000</f>
        <v>7.7100300000000015</v>
      </c>
    </row>
    <row r="97" spans="1:6" x14ac:dyDescent="0.25">
      <c r="A97" s="57">
        <v>45291</v>
      </c>
      <c r="B97" s="28">
        <f>Supply_Table!N95</f>
        <v>96.800000000000011</v>
      </c>
      <c r="C97" s="28">
        <f>Supply_Table!C95</f>
        <v>90.4</v>
      </c>
      <c r="D97" s="57">
        <v>45291</v>
      </c>
      <c r="E97" s="70">
        <f>SUM(B$6:B97)/1000</f>
        <v>8.3004360606060619</v>
      </c>
      <c r="F97" s="70">
        <f>SUM(C$6:C97)/1000</f>
        <v>7.8004300000000013</v>
      </c>
    </row>
    <row r="98" spans="1:6" x14ac:dyDescent="0.25">
      <c r="A98" s="57">
        <v>45292</v>
      </c>
      <c r="B98" s="28">
        <f>Supply_Table!N96</f>
        <v>96.81</v>
      </c>
      <c r="C98" s="28">
        <f>Supply_Table!C96</f>
        <v>91.199999999999989</v>
      </c>
      <c r="D98" s="57">
        <v>45292</v>
      </c>
      <c r="E98" s="70">
        <f>SUM(B$6:B98)/1000</f>
        <v>8.3972460606060615</v>
      </c>
      <c r="F98" s="70">
        <f>SUM(C$6:C98)/1000</f>
        <v>7.891630000000001</v>
      </c>
    </row>
    <row r="99" spans="1:6" x14ac:dyDescent="0.25">
      <c r="A99" s="57">
        <v>45293</v>
      </c>
      <c r="B99" s="28">
        <f>Supply_Table!N97</f>
        <v>96.5</v>
      </c>
      <c r="C99" s="28">
        <f>Supply_Table!C97</f>
        <v>89.2</v>
      </c>
      <c r="D99" s="57">
        <v>45293</v>
      </c>
      <c r="E99" s="70">
        <f>SUM(B$6:B99)/1000</f>
        <v>8.4937460606060604</v>
      </c>
      <c r="F99" s="70">
        <f>SUM(C$6:C99)/1000</f>
        <v>7.980830000000001</v>
      </c>
    </row>
    <row r="100" spans="1:6" x14ac:dyDescent="0.25">
      <c r="A100" s="57">
        <v>45294</v>
      </c>
      <c r="B100" s="28">
        <f>Supply_Table!N98</f>
        <v>95.9</v>
      </c>
      <c r="C100" s="28">
        <f>Supply_Table!C98</f>
        <v>84.2</v>
      </c>
      <c r="D100" s="57">
        <v>45294</v>
      </c>
      <c r="E100" s="70">
        <f>SUM(B$6:B100)/1000</f>
        <v>8.5896460606060607</v>
      </c>
      <c r="F100" s="70">
        <f>SUM(C$6:C100)/1000</f>
        <v>8.0650300000000001</v>
      </c>
    </row>
    <row r="101" spans="1:6" x14ac:dyDescent="0.25">
      <c r="A101" s="57">
        <v>45295</v>
      </c>
      <c r="B101" s="28">
        <f>Supply_Table!N99</f>
        <v>95.8</v>
      </c>
      <c r="C101" s="28">
        <f>Supply_Table!C99</f>
        <v>84.9</v>
      </c>
      <c r="D101" s="57">
        <v>45295</v>
      </c>
      <c r="E101" s="70">
        <f>SUM(B$6:B101)/1000</f>
        <v>8.6854460606060595</v>
      </c>
      <c r="F101" s="70">
        <f>SUM(C$6:C101)/1000</f>
        <v>8.1499299999999995</v>
      </c>
    </row>
    <row r="102" spans="1:6" x14ac:dyDescent="0.25">
      <c r="A102" s="57">
        <v>45296</v>
      </c>
      <c r="B102" s="28">
        <f>Supply_Table!N100</f>
        <v>97.399999999999977</v>
      </c>
      <c r="C102" s="28">
        <f>Supply_Table!C100</f>
        <v>86.6</v>
      </c>
      <c r="D102" s="57">
        <v>45296</v>
      </c>
      <c r="E102" s="70">
        <f>SUM(B$6:B102)/1000</f>
        <v>8.7828460606060599</v>
      </c>
      <c r="F102" s="70">
        <f>SUM(C$6:C102)/1000</f>
        <v>8.2365300000000001</v>
      </c>
    </row>
    <row r="103" spans="1:6" x14ac:dyDescent="0.25">
      <c r="A103" s="57">
        <v>45297</v>
      </c>
      <c r="B103" s="28">
        <f>Supply_Table!N101</f>
        <v>92.899999999999991</v>
      </c>
      <c r="C103" s="28">
        <f>Supply_Table!C101</f>
        <v>87.59999999999998</v>
      </c>
      <c r="D103" s="57">
        <v>45297</v>
      </c>
      <c r="E103" s="70">
        <f>SUM(B$6:B103)/1000</f>
        <v>8.8757460606060601</v>
      </c>
      <c r="F103" s="70">
        <f>SUM(C$6:C103)/1000</f>
        <v>8.3241300000000003</v>
      </c>
    </row>
    <row r="104" spans="1:6" x14ac:dyDescent="0.25">
      <c r="A104" s="57">
        <v>45298</v>
      </c>
      <c r="B104" s="28">
        <f>Supply_Table!N102</f>
        <v>91.5</v>
      </c>
      <c r="C104" s="28">
        <f>Supply_Table!C102</f>
        <v>82.1</v>
      </c>
      <c r="D104" s="57">
        <v>45298</v>
      </c>
      <c r="E104" s="70">
        <f>SUM(B$6:B104)/1000</f>
        <v>8.96724606060606</v>
      </c>
      <c r="F104" s="70">
        <f>SUM(C$6:C104)/1000</f>
        <v>8.4062300000000008</v>
      </c>
    </row>
    <row r="105" spans="1:6" x14ac:dyDescent="0.25">
      <c r="A105" s="57">
        <v>45299</v>
      </c>
      <c r="B105" s="28">
        <f>Supply_Table!N103</f>
        <v>89.800000000000011</v>
      </c>
      <c r="C105" s="28">
        <f>Supply_Table!C103</f>
        <v>77</v>
      </c>
      <c r="D105" s="57">
        <v>45299</v>
      </c>
      <c r="E105" s="70">
        <f>SUM(B$6:B105)/1000</f>
        <v>9.0570460606060585</v>
      </c>
      <c r="F105" s="70">
        <f>SUM(C$6:C105)/1000</f>
        <v>8.4832300000000007</v>
      </c>
    </row>
    <row r="106" spans="1:6" x14ac:dyDescent="0.25">
      <c r="A106" s="57">
        <v>45300</v>
      </c>
      <c r="B106" s="28">
        <f>Supply_Table!N104</f>
        <v>88.5</v>
      </c>
      <c r="C106" s="28">
        <f>Supply_Table!C104</f>
        <v>79.099999999999994</v>
      </c>
      <c r="D106" s="57">
        <v>45300</v>
      </c>
      <c r="E106" s="70">
        <f>SUM(B$6:B106)/1000</f>
        <v>9.1455460606060583</v>
      </c>
      <c r="F106" s="70">
        <f>SUM(C$6:C106)/1000</f>
        <v>8.5623300000000011</v>
      </c>
    </row>
    <row r="107" spans="1:6" x14ac:dyDescent="0.25">
      <c r="A107" s="57">
        <v>45301</v>
      </c>
      <c r="B107" s="28">
        <f>Supply_Table!N105</f>
        <v>82.200000000000017</v>
      </c>
      <c r="C107" s="28">
        <f>Supply_Table!C105</f>
        <v>79.109999999999985</v>
      </c>
      <c r="D107" s="57">
        <v>45301</v>
      </c>
      <c r="E107" s="70">
        <f>SUM(B$6:B107)/1000</f>
        <v>9.2277460606060586</v>
      </c>
      <c r="F107" s="70">
        <f>SUM(C$6:C107)/1000</f>
        <v>8.6414400000000029</v>
      </c>
    </row>
    <row r="108" spans="1:6" x14ac:dyDescent="0.25">
      <c r="A108" s="57">
        <v>45302</v>
      </c>
      <c r="B108" s="28">
        <f>Supply_Table!N106</f>
        <v>85.6</v>
      </c>
      <c r="C108" s="28">
        <f>Supply_Table!C106</f>
        <v>77.999999999999986</v>
      </c>
      <c r="D108" s="57">
        <v>45302</v>
      </c>
      <c r="E108" s="70">
        <f>SUM(B$6:B108)/1000</f>
        <v>9.3133460606060599</v>
      </c>
      <c r="F108" s="70">
        <f>SUM(C$6:C108)/1000</f>
        <v>8.7194400000000023</v>
      </c>
    </row>
    <row r="109" spans="1:6" x14ac:dyDescent="0.25">
      <c r="A109" s="57">
        <v>45303</v>
      </c>
      <c r="B109" s="28">
        <f>Supply_Table!N107</f>
        <v>91.600000000000009</v>
      </c>
      <c r="C109" s="28">
        <f>Supply_Table!C107</f>
        <v>79.2</v>
      </c>
      <c r="D109" s="57">
        <v>45303</v>
      </c>
      <c r="E109" s="70">
        <f>SUM(B$6:B109)/1000</f>
        <v>9.4049460606060595</v>
      </c>
      <c r="F109" s="70">
        <f>SUM(C$6:C109)/1000</f>
        <v>8.7986400000000025</v>
      </c>
    </row>
    <row r="110" spans="1:6" x14ac:dyDescent="0.25">
      <c r="A110" s="57">
        <v>45304</v>
      </c>
      <c r="B110" s="28">
        <f>Supply_Table!N108</f>
        <v>92.2</v>
      </c>
      <c r="C110" s="28">
        <f>Supply_Table!C108</f>
        <v>80.7</v>
      </c>
      <c r="D110" s="57">
        <v>45304</v>
      </c>
      <c r="E110" s="70">
        <f>SUM(B$6:B110)/1000</f>
        <v>9.4971460606060614</v>
      </c>
      <c r="F110" s="70">
        <f>SUM(C$6:C110)/1000</f>
        <v>8.8793400000000045</v>
      </c>
    </row>
    <row r="111" spans="1:6" x14ac:dyDescent="0.25">
      <c r="A111" s="57">
        <v>45305</v>
      </c>
      <c r="B111" s="28">
        <f>Supply_Table!N109</f>
        <v>93.6</v>
      </c>
      <c r="C111" s="28">
        <f>Supply_Table!C109</f>
        <v>84.5</v>
      </c>
      <c r="D111" s="57">
        <v>45305</v>
      </c>
      <c r="E111" s="70">
        <f>SUM(B$6:B111)/1000</f>
        <v>9.5907460606060617</v>
      </c>
      <c r="F111" s="70">
        <f>SUM(C$6:C111)/1000</f>
        <v>8.9638400000000029</v>
      </c>
    </row>
    <row r="112" spans="1:6" x14ac:dyDescent="0.25">
      <c r="A112" s="57">
        <v>45306</v>
      </c>
      <c r="B112" s="28">
        <f>Supply_Table!N110</f>
        <v>92.1</v>
      </c>
      <c r="C112" s="28">
        <f>Supply_Table!C110</f>
        <v>83.31</v>
      </c>
      <c r="D112" s="57">
        <v>45306</v>
      </c>
      <c r="E112" s="70">
        <f>SUM(B$6:B112)/1000</f>
        <v>9.682846060606062</v>
      </c>
      <c r="F112" s="70">
        <f>SUM(C$6:C112)/1000</f>
        <v>9.0471500000000038</v>
      </c>
    </row>
    <row r="113" spans="1:6" x14ac:dyDescent="0.25">
      <c r="A113" s="57">
        <v>45307</v>
      </c>
      <c r="B113" s="28">
        <f>Supply_Table!N111</f>
        <v>94.500000000000014</v>
      </c>
      <c r="C113" s="28">
        <f>Supply_Table!C111</f>
        <v>84.21</v>
      </c>
      <c r="D113" s="57">
        <v>45307</v>
      </c>
      <c r="E113" s="70">
        <f>SUM(B$6:B113)/1000</f>
        <v>9.777346060606062</v>
      </c>
      <c r="F113" s="70">
        <f>SUM(C$6:C113)/1000</f>
        <v>9.1313600000000026</v>
      </c>
    </row>
    <row r="114" spans="1:6" x14ac:dyDescent="0.25">
      <c r="A114" s="57">
        <v>45308</v>
      </c>
      <c r="B114" s="28">
        <f>Supply_Table!N112</f>
        <v>93.3</v>
      </c>
      <c r="C114" s="28">
        <f>Supply_Table!C112</f>
        <v>84.81</v>
      </c>
      <c r="D114" s="57">
        <v>45308</v>
      </c>
      <c r="E114" s="70">
        <f>SUM(B$6:B114)/1000</f>
        <v>9.8706460606060613</v>
      </c>
      <c r="F114" s="70">
        <f>SUM(C$6:C114)/1000</f>
        <v>9.2161700000000017</v>
      </c>
    </row>
    <row r="115" spans="1:6" x14ac:dyDescent="0.25">
      <c r="A115" s="57">
        <v>45309</v>
      </c>
      <c r="B115" s="28">
        <f>Supply_Table!N113</f>
        <v>80.599999999999994</v>
      </c>
      <c r="C115" s="28">
        <f>Supply_Table!C113</f>
        <v>85.01</v>
      </c>
      <c r="D115" s="57">
        <v>45309</v>
      </c>
      <c r="E115" s="70">
        <f>SUM(B$6:B115)/1000</f>
        <v>9.9512460606060618</v>
      </c>
      <c r="F115" s="70">
        <f>SUM(C$6:C115)/1000</f>
        <v>9.3011800000000022</v>
      </c>
    </row>
    <row r="116" spans="1:6" x14ac:dyDescent="0.25">
      <c r="A116" s="57">
        <v>45310</v>
      </c>
      <c r="B116" s="28">
        <f>Supply_Table!N114</f>
        <v>88</v>
      </c>
      <c r="C116" s="28">
        <f>Supply_Table!C114</f>
        <v>84.91</v>
      </c>
      <c r="D116" s="57">
        <v>45310</v>
      </c>
      <c r="E116" s="70">
        <f>SUM(B$6:B116)/1000</f>
        <v>10.039246060606061</v>
      </c>
      <c r="F116" s="70">
        <f>SUM(C$6:C116)/1000</f>
        <v>9.3860900000000012</v>
      </c>
    </row>
    <row r="117" spans="1:6" x14ac:dyDescent="0.25">
      <c r="A117" s="57">
        <v>45311</v>
      </c>
      <c r="B117" s="28">
        <f>Supply_Table!N115</f>
        <v>93.9</v>
      </c>
      <c r="C117" s="28">
        <f>Supply_Table!C115</f>
        <v>83.510000000000019</v>
      </c>
      <c r="D117" s="57">
        <v>45311</v>
      </c>
      <c r="E117" s="70">
        <f>SUM(B$6:B117)/1000</f>
        <v>10.133146060606061</v>
      </c>
      <c r="F117" s="70">
        <f>SUM(C$6:C117)/1000</f>
        <v>9.4696000000000016</v>
      </c>
    </row>
    <row r="118" spans="1:6" x14ac:dyDescent="0.25">
      <c r="A118" s="57">
        <v>45312</v>
      </c>
      <c r="B118" s="28">
        <f>Supply_Table!N116</f>
        <v>91.8</v>
      </c>
      <c r="C118" s="28">
        <f>Supply_Table!C116</f>
        <v>89.41</v>
      </c>
      <c r="D118" s="57">
        <v>45312</v>
      </c>
      <c r="E118" s="70">
        <f>SUM(B$6:B118)/1000</f>
        <v>10.22494606060606</v>
      </c>
      <c r="F118" s="70">
        <f>SUM(C$6:C118)/1000</f>
        <v>9.5590100000000024</v>
      </c>
    </row>
    <row r="119" spans="1:6" x14ac:dyDescent="0.25">
      <c r="A119" s="57">
        <v>45313</v>
      </c>
      <c r="B119" s="28">
        <f>Supply_Table!N117</f>
        <v>93.410000000000011</v>
      </c>
      <c r="C119" s="28">
        <f>Supply_Table!C117</f>
        <v>93.509999999999991</v>
      </c>
      <c r="D119" s="57">
        <v>45313</v>
      </c>
      <c r="E119" s="70">
        <f>SUM(B$6:B119)/1000</f>
        <v>10.31835606060606</v>
      </c>
      <c r="F119" s="70">
        <f>SUM(C$6:C119)/1000</f>
        <v>9.6525200000000027</v>
      </c>
    </row>
    <row r="120" spans="1:6" x14ac:dyDescent="0.25">
      <c r="A120" s="57">
        <v>45314</v>
      </c>
      <c r="B120" s="28">
        <f>Supply_Table!N118</f>
        <v>98</v>
      </c>
      <c r="C120" s="28">
        <f>Supply_Table!C118</f>
        <v>90.81</v>
      </c>
      <c r="D120" s="57">
        <v>45314</v>
      </c>
      <c r="E120" s="70">
        <f>SUM(B$6:B120)/1000</f>
        <v>10.416356060606059</v>
      </c>
      <c r="F120" s="70">
        <f>SUM(C$6:C120)/1000</f>
        <v>9.743330000000002</v>
      </c>
    </row>
    <row r="121" spans="1:6" x14ac:dyDescent="0.25">
      <c r="A121" s="57">
        <v>45315</v>
      </c>
      <c r="B121" s="28">
        <f>Supply_Table!N119</f>
        <v>94.800000000000011</v>
      </c>
      <c r="C121" s="28">
        <f>Supply_Table!C119</f>
        <v>87.199999999999989</v>
      </c>
      <c r="D121" s="57">
        <v>45315</v>
      </c>
      <c r="E121" s="70">
        <f>SUM(B$6:B121)/1000</f>
        <v>10.511156060606059</v>
      </c>
      <c r="F121" s="70">
        <f>SUM(C$6:C121)/1000</f>
        <v>9.8305300000000031</v>
      </c>
    </row>
    <row r="122" spans="1:6" x14ac:dyDescent="0.25">
      <c r="A122" s="57">
        <v>45316</v>
      </c>
      <c r="B122" s="28">
        <f>Supply_Table!N120</f>
        <v>76.7</v>
      </c>
      <c r="C122" s="28">
        <f>Supply_Table!C120</f>
        <v>84.300000000000011</v>
      </c>
      <c r="D122" s="57">
        <v>45316</v>
      </c>
      <c r="E122" s="70">
        <f>SUM(B$6:B122)/1000</f>
        <v>10.587856060606059</v>
      </c>
      <c r="F122" s="70">
        <f>SUM(C$6:C122)/1000</f>
        <v>9.914830000000002</v>
      </c>
    </row>
    <row r="123" spans="1:6" x14ac:dyDescent="0.25">
      <c r="A123" s="57">
        <v>45317</v>
      </c>
      <c r="B123" s="28">
        <f>Supply_Table!N121</f>
        <v>82</v>
      </c>
      <c r="C123" s="28">
        <f>Supply_Table!C121</f>
        <v>83.999999999999986</v>
      </c>
      <c r="D123" s="57">
        <v>45317</v>
      </c>
      <c r="E123" s="70">
        <f>SUM(B$6:B123)/1000</f>
        <v>10.66985606060606</v>
      </c>
      <c r="F123" s="70">
        <f>SUM(C$6:C123)/1000</f>
        <v>9.9988300000000017</v>
      </c>
    </row>
    <row r="124" spans="1:6" x14ac:dyDescent="0.25">
      <c r="A124" s="57">
        <v>45318</v>
      </c>
      <c r="B124" s="28">
        <f>Supply_Table!N122</f>
        <v>88.6</v>
      </c>
      <c r="C124" s="28">
        <f>Supply_Table!C122</f>
        <v>84.1</v>
      </c>
      <c r="D124" s="57">
        <v>45318</v>
      </c>
      <c r="E124" s="70">
        <f>SUM(B$6:B124)/1000</f>
        <v>10.758456060606061</v>
      </c>
      <c r="F124" s="70">
        <f>SUM(C$6:C124)/1000</f>
        <v>10.082930000000003</v>
      </c>
    </row>
    <row r="125" spans="1:6" x14ac:dyDescent="0.25">
      <c r="A125" s="57">
        <v>45319</v>
      </c>
      <c r="B125" s="28">
        <f>Supply_Table!N123</f>
        <v>90.7</v>
      </c>
      <c r="C125" s="28">
        <f>Supply_Table!C123</f>
        <v>83.61</v>
      </c>
      <c r="D125" s="57">
        <v>45319</v>
      </c>
      <c r="E125" s="70">
        <f>SUM(B$6:B125)/1000</f>
        <v>10.849156060606061</v>
      </c>
      <c r="F125" s="70">
        <f>SUM(C$6:C125)/1000</f>
        <v>10.166540000000003</v>
      </c>
    </row>
    <row r="126" spans="1:6" x14ac:dyDescent="0.25">
      <c r="A126" s="57">
        <v>45320</v>
      </c>
      <c r="B126" s="28">
        <f>Supply_Table!N124</f>
        <v>95.399999999999991</v>
      </c>
      <c r="C126" s="28">
        <f>Supply_Table!C124</f>
        <v>85</v>
      </c>
      <c r="D126" s="57">
        <v>45320</v>
      </c>
      <c r="E126" s="70">
        <f>SUM(B$6:B126)/1000</f>
        <v>10.944556060606061</v>
      </c>
      <c r="F126" s="70">
        <f>SUM(C$6:C126)/1000</f>
        <v>10.251540000000002</v>
      </c>
    </row>
    <row r="127" spans="1:6" x14ac:dyDescent="0.25">
      <c r="A127" s="57">
        <v>45321</v>
      </c>
      <c r="B127" s="28">
        <f>Supply_Table!N125</f>
        <v>89.300000000000011</v>
      </c>
      <c r="C127" s="28">
        <f>Supply_Table!C125</f>
        <v>83.4</v>
      </c>
      <c r="D127" s="57">
        <v>45321</v>
      </c>
      <c r="E127" s="70">
        <f>SUM(B$6:B127)/1000</f>
        <v>11.033856060606061</v>
      </c>
      <c r="F127" s="70">
        <f>SUM(C$6:C127)/1000</f>
        <v>10.334940000000003</v>
      </c>
    </row>
    <row r="128" spans="1:6" x14ac:dyDescent="0.25">
      <c r="A128" s="57">
        <v>45322</v>
      </c>
      <c r="B128" s="28">
        <f>Supply_Table!N126</f>
        <v>91.1</v>
      </c>
      <c r="C128" s="28">
        <f>Supply_Table!C126</f>
        <v>87.5</v>
      </c>
      <c r="D128" s="57">
        <v>45322</v>
      </c>
      <c r="E128" s="70">
        <f>SUM(B$6:B128)/1000</f>
        <v>11.12495606060606</v>
      </c>
      <c r="F128" s="70">
        <f>SUM(C$6:C128)/1000</f>
        <v>10.422440000000002</v>
      </c>
    </row>
    <row r="129" spans="1:6" x14ac:dyDescent="0.25">
      <c r="A129" s="57">
        <v>45323</v>
      </c>
      <c r="B129" s="28">
        <f>Supply_Table!N127</f>
        <v>91.699999999999989</v>
      </c>
      <c r="C129" s="28">
        <f>Supply_Table!C127</f>
        <v>89.699999999999989</v>
      </c>
      <c r="D129" s="57">
        <v>45323</v>
      </c>
      <c r="E129" s="70">
        <f>SUM(B$6:B129)/1000</f>
        <v>11.216656060606061</v>
      </c>
      <c r="F129" s="70">
        <f>SUM(C$6:C129)/1000</f>
        <v>10.512140000000002</v>
      </c>
    </row>
    <row r="130" spans="1:6" x14ac:dyDescent="0.25">
      <c r="A130" s="57">
        <v>45324</v>
      </c>
      <c r="B130" s="28">
        <f>Supply_Table!N128</f>
        <v>91.3</v>
      </c>
      <c r="C130" s="28">
        <f>Supply_Table!C128</f>
        <v>90.500000000000014</v>
      </c>
      <c r="D130" s="57">
        <v>45324</v>
      </c>
      <c r="E130" s="70">
        <f>SUM(B$6:B130)/1000</f>
        <v>11.30795606060606</v>
      </c>
      <c r="F130" s="70">
        <f>SUM(C$6:C130)/1000</f>
        <v>10.602640000000003</v>
      </c>
    </row>
    <row r="131" spans="1:6" x14ac:dyDescent="0.25">
      <c r="A131" s="57">
        <v>45325</v>
      </c>
      <c r="B131" s="28">
        <f>Supply_Table!N129</f>
        <v>91.299999999999983</v>
      </c>
      <c r="C131" s="28">
        <f>Supply_Table!C129</f>
        <v>87.1</v>
      </c>
      <c r="D131" s="57">
        <v>45325</v>
      </c>
      <c r="E131" s="70">
        <f>SUM(B$6:B131)/1000</f>
        <v>11.39925606060606</v>
      </c>
      <c r="F131" s="70">
        <f>SUM(C$6:C131)/1000</f>
        <v>10.689740000000004</v>
      </c>
    </row>
    <row r="132" spans="1:6" x14ac:dyDescent="0.25">
      <c r="A132" s="57">
        <v>45326</v>
      </c>
      <c r="B132" s="28">
        <f>Supply_Table!N130</f>
        <v>90.600000000000009</v>
      </c>
      <c r="C132" s="28">
        <f>Supply_Table!C130</f>
        <v>82.9</v>
      </c>
      <c r="D132" s="57">
        <v>45326</v>
      </c>
      <c r="E132" s="70">
        <f>SUM(B$6:B132)/1000</f>
        <v>11.48985606060606</v>
      </c>
      <c r="F132" s="70">
        <f>SUM(C$6:C132)/1000</f>
        <v>10.772640000000003</v>
      </c>
    </row>
    <row r="133" spans="1:6" x14ac:dyDescent="0.25">
      <c r="A133" s="57">
        <v>45327</v>
      </c>
      <c r="B133" s="28">
        <f>Supply_Table!N131</f>
        <v>91</v>
      </c>
      <c r="C133" s="28">
        <f>Supply_Table!C131</f>
        <v>85.6</v>
      </c>
      <c r="D133" s="57">
        <v>45327</v>
      </c>
      <c r="E133" s="70">
        <f>SUM(B$6:B133)/1000</f>
        <v>11.58085606060606</v>
      </c>
      <c r="F133" s="70">
        <f>SUM(C$6:C133)/1000</f>
        <v>10.858240000000004</v>
      </c>
    </row>
    <row r="134" spans="1:6" x14ac:dyDescent="0.25">
      <c r="A134" s="57">
        <v>45328</v>
      </c>
      <c r="B134" s="28">
        <f>Supply_Table!N132</f>
        <v>86.199999999999989</v>
      </c>
      <c r="C134" s="28">
        <f>Supply_Table!C132</f>
        <v>82.899999999999991</v>
      </c>
      <c r="D134" s="57">
        <v>45328</v>
      </c>
      <c r="E134" s="70">
        <f>SUM(B$6:B134)/1000</f>
        <v>11.667056060606061</v>
      </c>
      <c r="F134" s="70">
        <f>SUM(C$6:C134)/1000</f>
        <v>10.941140000000003</v>
      </c>
    </row>
    <row r="135" spans="1:6" x14ac:dyDescent="0.25">
      <c r="A135" s="57">
        <v>45329</v>
      </c>
      <c r="B135" s="28">
        <f>Supply_Table!N133</f>
        <v>89.199999999999989</v>
      </c>
      <c r="C135" s="28">
        <f>Supply_Table!C133</f>
        <v>88.309999999999988</v>
      </c>
      <c r="D135" s="57">
        <v>45329</v>
      </c>
      <c r="E135" s="70">
        <f>SUM(B$6:B135)/1000</f>
        <v>11.756256060606061</v>
      </c>
      <c r="F135" s="70">
        <f>SUM(C$6:C135)/1000</f>
        <v>11.029450000000002</v>
      </c>
    </row>
    <row r="136" spans="1:6" x14ac:dyDescent="0.25">
      <c r="A136" s="57">
        <v>45330</v>
      </c>
      <c r="B136" s="28">
        <f>Supply_Table!N134</f>
        <v>89.2</v>
      </c>
      <c r="C136" s="28">
        <f>Supply_Table!C134</f>
        <v>89.1</v>
      </c>
      <c r="D136" s="57">
        <v>45330</v>
      </c>
      <c r="E136" s="70">
        <f>SUM(B$6:B136)/1000</f>
        <v>11.845456060606063</v>
      </c>
      <c r="F136" s="70">
        <f>SUM(C$6:C136)/1000</f>
        <v>11.118550000000003</v>
      </c>
    </row>
    <row r="137" spans="1:6" x14ac:dyDescent="0.25">
      <c r="A137" s="57">
        <v>45331</v>
      </c>
      <c r="B137" s="28">
        <f>Supply_Table!N135</f>
        <v>90.2</v>
      </c>
      <c r="C137" s="28">
        <f>Supply_Table!C135</f>
        <v>84.199999999999989</v>
      </c>
      <c r="D137" s="57">
        <v>45331</v>
      </c>
      <c r="E137" s="70">
        <f>SUM(B$6:B137)/1000</f>
        <v>11.935656060606062</v>
      </c>
      <c r="F137" s="70">
        <f>SUM(C$6:C137)/1000</f>
        <v>11.202750000000004</v>
      </c>
    </row>
    <row r="138" spans="1:6" x14ac:dyDescent="0.25">
      <c r="A138" s="57">
        <v>45332</v>
      </c>
      <c r="B138" s="28">
        <f>Supply_Table!N136</f>
        <v>88.8</v>
      </c>
      <c r="C138" s="28">
        <f>Supply_Table!C136</f>
        <v>84.100000000000009</v>
      </c>
      <c r="D138" s="57">
        <v>45332</v>
      </c>
      <c r="E138" s="70">
        <f>SUM(B$6:B138)/1000</f>
        <v>12.024456060606063</v>
      </c>
      <c r="F138" s="70">
        <f>SUM(C$6:C138)/1000</f>
        <v>11.286850000000005</v>
      </c>
    </row>
    <row r="139" spans="1:6" x14ac:dyDescent="0.25">
      <c r="A139" s="57">
        <v>45333</v>
      </c>
      <c r="B139" s="28">
        <f>Supply_Table!N137</f>
        <v>88.899999999999991</v>
      </c>
      <c r="C139" s="28">
        <f>Supply_Table!C137</f>
        <v>82.199999999999989</v>
      </c>
      <c r="D139" s="57">
        <v>45333</v>
      </c>
      <c r="E139" s="70">
        <f>SUM(B$6:B139)/1000</f>
        <v>12.113356060606062</v>
      </c>
      <c r="F139" s="70">
        <f>SUM(C$6:C139)/1000</f>
        <v>11.369050000000005</v>
      </c>
    </row>
    <row r="140" spans="1:6" x14ac:dyDescent="0.25">
      <c r="A140" s="57">
        <v>45334</v>
      </c>
      <c r="B140" s="28">
        <f>Supply_Table!N138</f>
        <v>86.6</v>
      </c>
      <c r="C140" s="28">
        <f>Supply_Table!C138</f>
        <v>77.809999999999974</v>
      </c>
      <c r="D140" s="57">
        <v>45334</v>
      </c>
      <c r="E140" s="70">
        <f>SUM(B$6:B140)/1000</f>
        <v>12.199956060606063</v>
      </c>
      <c r="F140" s="70">
        <f>SUM(C$6:C140)/1000</f>
        <v>11.446860000000004</v>
      </c>
    </row>
    <row r="141" spans="1:6" x14ac:dyDescent="0.25">
      <c r="A141" s="57">
        <v>45335</v>
      </c>
      <c r="B141" s="28">
        <f>Supply_Table!N139</f>
        <v>86.399999999999991</v>
      </c>
      <c r="C141" s="28">
        <f>Supply_Table!C139</f>
        <v>82.9</v>
      </c>
      <c r="D141" s="57">
        <v>45335</v>
      </c>
      <c r="E141" s="70">
        <f>SUM(B$6:B141)/1000</f>
        <v>12.286356060606062</v>
      </c>
      <c r="F141" s="70">
        <f>SUM(C$6:C141)/1000</f>
        <v>11.529760000000003</v>
      </c>
    </row>
    <row r="142" spans="1:6" x14ac:dyDescent="0.25">
      <c r="A142" s="57">
        <v>45336</v>
      </c>
      <c r="B142" s="28">
        <f>Supply_Table!N140</f>
        <v>85.699999999999989</v>
      </c>
      <c r="C142" s="28">
        <f>Supply_Table!C140</f>
        <v>84.199999999999989</v>
      </c>
      <c r="D142" s="57">
        <v>45336</v>
      </c>
      <c r="E142" s="70">
        <f>SUM(B$6:B142)/1000</f>
        <v>12.372056060606063</v>
      </c>
      <c r="F142" s="70">
        <f>SUM(C$6:C142)/1000</f>
        <v>11.613960000000004</v>
      </c>
    </row>
    <row r="143" spans="1:6" x14ac:dyDescent="0.25">
      <c r="A143" s="57">
        <v>45337</v>
      </c>
      <c r="B143" s="28">
        <f>Supply_Table!N141</f>
        <v>86.100000000000009</v>
      </c>
      <c r="C143" s="28">
        <f>Supply_Table!C141</f>
        <v>84.6</v>
      </c>
      <c r="D143" s="57">
        <v>45337</v>
      </c>
      <c r="E143" s="70">
        <f>SUM(B$6:B143)/1000</f>
        <v>12.458156060606063</v>
      </c>
      <c r="F143" s="70">
        <f>SUM(C$6:C143)/1000</f>
        <v>11.698560000000004</v>
      </c>
    </row>
    <row r="144" spans="1:6" x14ac:dyDescent="0.25">
      <c r="A144" s="57">
        <v>45338</v>
      </c>
      <c r="B144" s="28">
        <f>Supply_Table!N142</f>
        <v>84.7</v>
      </c>
      <c r="C144" s="28">
        <f>Supply_Table!C142</f>
        <v>85.609999999999985</v>
      </c>
      <c r="D144" s="57">
        <v>45338</v>
      </c>
      <c r="E144" s="70">
        <f>SUM(B$6:B144)/1000</f>
        <v>12.542856060606063</v>
      </c>
      <c r="F144" s="70">
        <f>SUM(C$6:C144)/1000</f>
        <v>11.784170000000005</v>
      </c>
    </row>
    <row r="145" spans="1:6" x14ac:dyDescent="0.25">
      <c r="A145" s="57">
        <v>45339</v>
      </c>
      <c r="B145" s="28">
        <f>Supply_Table!N143</f>
        <v>87.800000000000011</v>
      </c>
      <c r="C145" s="28">
        <f>Supply_Table!C143</f>
        <v>88.1</v>
      </c>
      <c r="D145" s="57">
        <v>45339</v>
      </c>
      <c r="E145" s="70">
        <f>SUM(B$6:B145)/1000</f>
        <v>12.630656060606062</v>
      </c>
      <c r="F145" s="70">
        <f>SUM(C$6:C145)/1000</f>
        <v>11.872270000000006</v>
      </c>
    </row>
    <row r="146" spans="1:6" x14ac:dyDescent="0.25">
      <c r="A146" s="57">
        <v>45340</v>
      </c>
      <c r="B146" s="28">
        <f>Supply_Table!N144</f>
        <v>88.1</v>
      </c>
      <c r="C146" s="28">
        <f>Supply_Table!C144</f>
        <v>86.6</v>
      </c>
      <c r="D146" s="57">
        <v>45340</v>
      </c>
      <c r="E146" s="70">
        <f>SUM(B$6:B146)/1000</f>
        <v>12.718756060606063</v>
      </c>
      <c r="F146" s="70">
        <f>SUM(C$6:C146)/1000</f>
        <v>11.958870000000006</v>
      </c>
    </row>
    <row r="147" spans="1:6" x14ac:dyDescent="0.25">
      <c r="A147" s="57">
        <v>45341</v>
      </c>
      <c r="B147" s="28">
        <f>Supply_Table!N145</f>
        <v>85.7</v>
      </c>
      <c r="C147" s="28">
        <f>Supply_Table!C145</f>
        <v>84.2</v>
      </c>
      <c r="D147" s="57">
        <v>45341</v>
      </c>
      <c r="E147" s="70">
        <f>SUM(B$6:B147)/1000</f>
        <v>12.804456060606064</v>
      </c>
      <c r="F147" s="70">
        <f>SUM(C$6:C147)/1000</f>
        <v>12.043070000000007</v>
      </c>
    </row>
    <row r="148" spans="1:6" x14ac:dyDescent="0.25">
      <c r="A148" s="57">
        <v>45342</v>
      </c>
      <c r="B148" s="28">
        <f>Supply_Table!N146</f>
        <v>88.899999999999991</v>
      </c>
      <c r="C148" s="28">
        <f>Supply_Table!C146</f>
        <v>84</v>
      </c>
      <c r="D148" s="57">
        <v>45342</v>
      </c>
      <c r="E148" s="70">
        <f>SUM(B$6:B148)/1000</f>
        <v>12.893356060606063</v>
      </c>
      <c r="F148" s="70">
        <f>SUM(C$6:C148)/1000</f>
        <v>12.127070000000007</v>
      </c>
    </row>
    <row r="149" spans="1:6" x14ac:dyDescent="0.25">
      <c r="A149" s="57">
        <v>45343</v>
      </c>
      <c r="B149" s="28">
        <f>Supply_Table!N147</f>
        <v>88.699999999999989</v>
      </c>
      <c r="C149" s="28">
        <f>Supply_Table!C147</f>
        <v>84.1</v>
      </c>
      <c r="D149" s="57">
        <v>45343</v>
      </c>
      <c r="E149" s="70">
        <f>SUM(B$6:B149)/1000</f>
        <v>12.982056060606064</v>
      </c>
      <c r="F149" s="70">
        <f>SUM(C$6:C149)/1000</f>
        <v>12.211170000000008</v>
      </c>
    </row>
    <row r="150" spans="1:6" x14ac:dyDescent="0.25">
      <c r="A150" s="57">
        <v>45344</v>
      </c>
      <c r="B150" s="28">
        <f>Supply_Table!N148</f>
        <v>90.9</v>
      </c>
      <c r="C150" s="28">
        <f>Supply_Table!C148</f>
        <v>84.1</v>
      </c>
      <c r="D150" s="57">
        <v>45344</v>
      </c>
      <c r="E150" s="70">
        <f>SUM(B$6:B150)/1000</f>
        <v>13.072956060606064</v>
      </c>
      <c r="F150" s="70">
        <f>SUM(C$6:C150)/1000</f>
        <v>12.295270000000007</v>
      </c>
    </row>
    <row r="151" spans="1:6" x14ac:dyDescent="0.25">
      <c r="A151" s="57">
        <v>45345</v>
      </c>
      <c r="B151" s="28">
        <f>Supply_Table!N149</f>
        <v>94.699999999999989</v>
      </c>
      <c r="C151" s="28">
        <f>Supply_Table!C149</f>
        <v>84.3</v>
      </c>
      <c r="D151" s="57">
        <v>45345</v>
      </c>
      <c r="E151" s="70">
        <f>SUM(B$6:B151)/1000</f>
        <v>13.167656060606065</v>
      </c>
      <c r="F151" s="70">
        <f>SUM(C$6:C151)/1000</f>
        <v>12.379570000000006</v>
      </c>
    </row>
    <row r="152" spans="1:6" x14ac:dyDescent="0.25">
      <c r="A152" s="57">
        <v>45346</v>
      </c>
      <c r="B152" s="28">
        <f>Supply_Table!N150</f>
        <v>95.81</v>
      </c>
      <c r="C152" s="28">
        <f>Supply_Table!C150</f>
        <v>83</v>
      </c>
      <c r="D152" s="57">
        <v>45346</v>
      </c>
      <c r="E152" s="70">
        <f>SUM(B$6:B152)/1000</f>
        <v>13.263466060606063</v>
      </c>
      <c r="F152" s="70">
        <f>SUM(C$6:C152)/1000</f>
        <v>12.462570000000007</v>
      </c>
    </row>
    <row r="153" spans="1:6" x14ac:dyDescent="0.25">
      <c r="A153" s="57">
        <v>45347</v>
      </c>
      <c r="B153" s="28">
        <f>Supply_Table!N151</f>
        <v>94.100000000000009</v>
      </c>
      <c r="C153" s="28">
        <f>Supply_Table!C151</f>
        <v>82.8</v>
      </c>
      <c r="D153" s="57">
        <v>45347</v>
      </c>
      <c r="E153" s="70">
        <f>SUM(B$6:B153)/1000</f>
        <v>13.357566060606064</v>
      </c>
      <c r="F153" s="70">
        <f>SUM(C$6:C153)/1000</f>
        <v>12.545370000000005</v>
      </c>
    </row>
    <row r="154" spans="1:6" x14ac:dyDescent="0.25">
      <c r="A154" s="57">
        <v>45348</v>
      </c>
      <c r="B154" s="28">
        <f>Supply_Table!N152</f>
        <v>92.899999999999991</v>
      </c>
      <c r="C154" s="28">
        <f>Supply_Table!C152</f>
        <v>83.7</v>
      </c>
      <c r="D154" s="57">
        <v>45348</v>
      </c>
      <c r="E154" s="70">
        <f>SUM(B$6:B154)/1000</f>
        <v>13.450466060606065</v>
      </c>
      <c r="F154" s="70">
        <f>SUM(C$6:C154)/1000</f>
        <v>12.629070000000008</v>
      </c>
    </row>
    <row r="155" spans="1:6" x14ac:dyDescent="0.25">
      <c r="A155" s="57">
        <v>45349</v>
      </c>
      <c r="B155" s="28">
        <f>Supply_Table!N153</f>
        <v>96.2</v>
      </c>
      <c r="C155" s="28">
        <f>Supply_Table!C153</f>
        <v>83.51</v>
      </c>
      <c r="D155" s="57">
        <v>45349</v>
      </c>
      <c r="E155" s="70">
        <f>SUM(B$6:B155)/1000</f>
        <v>13.546666060606064</v>
      </c>
      <c r="F155" s="70">
        <f>SUM(C$6:C155)/1000</f>
        <v>12.712580000000008</v>
      </c>
    </row>
    <row r="156" spans="1:6" x14ac:dyDescent="0.25">
      <c r="A156" s="57">
        <v>45350</v>
      </c>
      <c r="B156" s="28">
        <f>Supply_Table!N154</f>
        <v>93.699999999999989</v>
      </c>
      <c r="C156" s="28">
        <f>Supply_Table!C154</f>
        <v>78.300000000000011</v>
      </c>
      <c r="D156" s="57">
        <v>45350</v>
      </c>
      <c r="E156" s="70">
        <f>SUM(B$6:B156)/1000</f>
        <v>13.640366060606066</v>
      </c>
      <c r="F156" s="70">
        <f>SUM(C$6:C156)/1000</f>
        <v>12.790880000000007</v>
      </c>
    </row>
    <row r="157" spans="1:6" x14ac:dyDescent="0.25">
      <c r="A157" s="57">
        <v>45351</v>
      </c>
      <c r="B157" s="72">
        <f>Supply_Table!N155</f>
        <v>89</v>
      </c>
      <c r="C157" s="1"/>
      <c r="D157" s="57">
        <v>45351</v>
      </c>
      <c r="E157" s="70">
        <f>SUM(B$6:B157)/1000</f>
        <v>13.729366060606067</v>
      </c>
      <c r="F157" s="70">
        <f>SUM(C$6:C157)/1000</f>
        <v>12.790880000000007</v>
      </c>
    </row>
    <row r="158" spans="1:6" x14ac:dyDescent="0.25">
      <c r="A158" s="57">
        <v>45352</v>
      </c>
      <c r="B158" s="72">
        <f>Supply_Table!N156</f>
        <v>83.899999999999991</v>
      </c>
      <c r="C158" s="1">
        <f>Supply_Table!C156</f>
        <v>77.099999999999994</v>
      </c>
      <c r="D158" s="57">
        <v>45352</v>
      </c>
      <c r="E158" s="70">
        <f>SUM(B$6:B158)/1000</f>
        <v>13.813266060606065</v>
      </c>
      <c r="F158" s="70">
        <f>SUM(C$6:C158)/1000</f>
        <v>12.867980000000006</v>
      </c>
    </row>
    <row r="159" spans="1:6" x14ac:dyDescent="0.25">
      <c r="A159" s="57">
        <v>45353</v>
      </c>
      <c r="B159" s="72">
        <f>Supply_Table!N157</f>
        <v>85.9</v>
      </c>
      <c r="C159" s="1">
        <f>Supply_Table!C157</f>
        <v>78.400000000000006</v>
      </c>
      <c r="D159" s="57">
        <v>45353</v>
      </c>
      <c r="E159" s="70">
        <f>SUM(B$6:B159)/1000</f>
        <v>13.899166060606065</v>
      </c>
      <c r="F159" s="70">
        <f>SUM(C$6:C159)/1000</f>
        <v>12.946380000000007</v>
      </c>
    </row>
    <row r="160" spans="1:6" x14ac:dyDescent="0.25">
      <c r="A160" s="57">
        <v>45354</v>
      </c>
      <c r="B160" s="72">
        <f>Supply_Table!N158</f>
        <v>85</v>
      </c>
      <c r="C160" s="1">
        <f>Supply_Table!C158</f>
        <v>82.000000000000014</v>
      </c>
      <c r="D160" s="57">
        <v>45354</v>
      </c>
      <c r="E160" s="70">
        <f>SUM(B$6:B160)/1000</f>
        <v>13.984166060606064</v>
      </c>
      <c r="F160" s="70">
        <f>SUM(C$6:C160)/1000</f>
        <v>13.028380000000006</v>
      </c>
    </row>
    <row r="161" spans="1:10" x14ac:dyDescent="0.25">
      <c r="A161" s="57">
        <v>45355</v>
      </c>
      <c r="B161" s="72">
        <f>Supply_Table!N159</f>
        <v>85.8</v>
      </c>
      <c r="C161" s="1">
        <f>Supply_Table!C159</f>
        <v>82.9</v>
      </c>
      <c r="D161" s="57">
        <v>45355</v>
      </c>
      <c r="E161" s="70">
        <f>SUM(B$6:B161)/1000</f>
        <v>14.069966060606065</v>
      </c>
      <c r="F161" s="70">
        <f>SUM(C$6:C161)/1000</f>
        <v>13.111280000000006</v>
      </c>
    </row>
    <row r="162" spans="1:10" x14ac:dyDescent="0.25">
      <c r="A162" s="57">
        <v>45356</v>
      </c>
      <c r="B162" s="72">
        <f>Supply_Table!N160</f>
        <v>86.399999999999991</v>
      </c>
      <c r="C162" s="1">
        <f>Supply_Table!C160</f>
        <v>85.300000000000011</v>
      </c>
      <c r="D162" s="57">
        <v>45356</v>
      </c>
      <c r="E162" s="70">
        <f>SUM(B$6:B162)/1000</f>
        <v>14.156366060606064</v>
      </c>
      <c r="F162" s="70">
        <f>SUM(C$6:C162)/1000</f>
        <v>13.196580000000006</v>
      </c>
    </row>
    <row r="163" spans="1:10" x14ac:dyDescent="0.25">
      <c r="A163" s="57">
        <v>45357</v>
      </c>
      <c r="B163" s="72">
        <f>Supply_Table!N161</f>
        <v>93.700000000000017</v>
      </c>
      <c r="C163" s="1">
        <f>Supply_Table!C161</f>
        <v>87.899999999999991</v>
      </c>
      <c r="D163" s="57">
        <v>45357</v>
      </c>
      <c r="E163" s="70">
        <f>SUM(B$6:B163)/1000</f>
        <v>14.250066060606065</v>
      </c>
      <c r="F163" s="70">
        <f>SUM(C$6:C163)/1000</f>
        <v>13.284480000000006</v>
      </c>
    </row>
    <row r="164" spans="1:10" x14ac:dyDescent="0.25">
      <c r="A164" s="57">
        <v>45358</v>
      </c>
      <c r="B164" s="72">
        <f>Supply_Table!N162</f>
        <v>92.399999999999991</v>
      </c>
      <c r="C164" s="1">
        <f>Supply_Table!C162</f>
        <v>86.999999999999986</v>
      </c>
      <c r="D164" s="57">
        <v>45358</v>
      </c>
      <c r="E164" s="70">
        <f>SUM(B$6:B164)/1000</f>
        <v>14.342466060606064</v>
      </c>
      <c r="F164" s="70">
        <f>SUM(C$6:C164)/1000</f>
        <v>13.371480000000005</v>
      </c>
    </row>
    <row r="165" spans="1:10" x14ac:dyDescent="0.25">
      <c r="A165" s="57">
        <v>45359</v>
      </c>
      <c r="B165" s="72">
        <f>Supply_Table!N163</f>
        <v>91.09999999999998</v>
      </c>
      <c r="C165" s="1">
        <f>Supply_Table!C163</f>
        <v>84.299999999999983</v>
      </c>
      <c r="D165" s="57">
        <v>45359</v>
      </c>
      <c r="E165" s="70">
        <f>SUM(B$6:B165)/1000</f>
        <v>14.433566060606065</v>
      </c>
      <c r="F165" s="70">
        <f>SUM(C$6:C165)/1000</f>
        <v>13.455780000000004</v>
      </c>
    </row>
    <row r="166" spans="1:10" x14ac:dyDescent="0.25">
      <c r="A166" s="57">
        <v>45360</v>
      </c>
      <c r="B166" s="72">
        <f>Supply_Table!N164</f>
        <v>94.4</v>
      </c>
      <c r="C166" s="1">
        <f>Supply_Table!C164</f>
        <v>86.01</v>
      </c>
      <c r="D166" s="57">
        <v>45360</v>
      </c>
      <c r="E166" s="70">
        <f>SUM(B$6:B166)/1000</f>
        <v>14.527966060606063</v>
      </c>
      <c r="F166" s="70">
        <f>SUM(C$6:C166)/1000</f>
        <v>13.541790000000004</v>
      </c>
      <c r="J166" s="148"/>
    </row>
    <row r="167" spans="1:10" x14ac:dyDescent="0.25">
      <c r="A167" s="57">
        <v>45361</v>
      </c>
      <c r="B167" s="72">
        <f>Supply_Table!N165</f>
        <v>95.100000000000009</v>
      </c>
      <c r="C167" s="1">
        <f>Supply_Table!C165</f>
        <v>87.9</v>
      </c>
      <c r="D167" s="57">
        <v>45361</v>
      </c>
      <c r="E167" s="70">
        <f>SUM(B$6:B167)/1000</f>
        <v>14.623066060606064</v>
      </c>
      <c r="F167" s="70">
        <f>SUM(C$6:C167)/1000</f>
        <v>13.629690000000004</v>
      </c>
      <c r="J167" s="148"/>
    </row>
    <row r="168" spans="1:10" x14ac:dyDescent="0.25">
      <c r="A168" s="57">
        <v>45362</v>
      </c>
      <c r="B168" s="72">
        <f>Supply_Table!N166</f>
        <v>88.72</v>
      </c>
      <c r="C168" s="1">
        <f>Supply_Table!C166</f>
        <v>86.9</v>
      </c>
      <c r="D168" s="57">
        <v>45362</v>
      </c>
      <c r="E168" s="70">
        <f>SUM(B$6:B168)/1000</f>
        <v>14.711786060606064</v>
      </c>
      <c r="F168" s="70">
        <f>SUM(C$6:C168)/1000</f>
        <v>13.716590000000004</v>
      </c>
      <c r="J168" s="148"/>
    </row>
    <row r="169" spans="1:10" x14ac:dyDescent="0.25">
      <c r="A169" s="57">
        <v>45363</v>
      </c>
      <c r="B169" s="72">
        <f>Supply_Table!N167</f>
        <v>92.5</v>
      </c>
      <c r="C169" s="1">
        <f>Supply_Table!C167</f>
        <v>85.5</v>
      </c>
      <c r="D169" s="57">
        <v>45363</v>
      </c>
      <c r="E169" s="70">
        <f>SUM(B$6:B169)/1000</f>
        <v>14.804286060606064</v>
      </c>
      <c r="F169" s="70">
        <f>SUM(C$6:C169)/1000</f>
        <v>13.802090000000003</v>
      </c>
      <c r="J169" s="148"/>
    </row>
    <row r="170" spans="1:10" x14ac:dyDescent="0.25">
      <c r="A170" s="57">
        <v>45364</v>
      </c>
      <c r="B170" s="72">
        <f>Supply_Table!N168</f>
        <v>93</v>
      </c>
      <c r="C170" s="1">
        <f>Supply_Table!C168</f>
        <v>89.8</v>
      </c>
      <c r="D170" s="57">
        <v>45364</v>
      </c>
      <c r="E170" s="70">
        <f>SUM(B$6:B170)/1000</f>
        <v>14.897286060606064</v>
      </c>
      <c r="F170" s="70">
        <f>SUM(C$6:C170)/1000</f>
        <v>13.891890000000004</v>
      </c>
      <c r="J170" s="148"/>
    </row>
    <row r="171" spans="1:10" x14ac:dyDescent="0.25">
      <c r="A171" s="57">
        <v>45365</v>
      </c>
      <c r="B171" s="72">
        <f>Supply_Table!N169</f>
        <v>91.699999999999989</v>
      </c>
      <c r="C171" s="1">
        <f>Supply_Table!C169</f>
        <v>87.59999999999998</v>
      </c>
      <c r="D171" s="57">
        <v>45365</v>
      </c>
      <c r="E171" s="70">
        <f>SUM(B$6:B171)/1000</f>
        <v>14.988986060606065</v>
      </c>
      <c r="F171" s="70">
        <f>SUM(C$6:C171)/1000</f>
        <v>13.979490000000004</v>
      </c>
      <c r="J171" s="148"/>
    </row>
    <row r="172" spans="1:10" x14ac:dyDescent="0.25">
      <c r="A172" s="57">
        <v>45366</v>
      </c>
      <c r="B172" s="72">
        <f>Supply_Table!N170</f>
        <v>90.499999999999986</v>
      </c>
      <c r="C172" s="1">
        <f>Supply_Table!C170</f>
        <v>86.699999999999989</v>
      </c>
      <c r="D172" s="57">
        <v>45366</v>
      </c>
      <c r="E172" s="70">
        <f>SUM(B$6:B172)/1000</f>
        <v>15.079486060606065</v>
      </c>
      <c r="F172" s="70">
        <f>SUM(C$6:C172)/1000</f>
        <v>14.066190000000004</v>
      </c>
      <c r="J172" s="148"/>
    </row>
    <row r="173" spans="1:10" x14ac:dyDescent="0.25">
      <c r="A173" s="57">
        <v>45367</v>
      </c>
      <c r="B173" s="72">
        <f>Supply_Table!N171</f>
        <v>80.699999999999989</v>
      </c>
      <c r="C173" s="1">
        <f>Supply_Table!C171</f>
        <v>88.500000000000014</v>
      </c>
      <c r="D173" s="57">
        <v>45367</v>
      </c>
      <c r="E173" s="70">
        <f>SUM(B$6:B173)/1000</f>
        <v>15.160186060606065</v>
      </c>
      <c r="F173" s="70">
        <f>SUM(C$6:C173)/1000</f>
        <v>14.154690000000004</v>
      </c>
      <c r="J173" s="148"/>
    </row>
    <row r="174" spans="1:10" x14ac:dyDescent="0.25">
      <c r="A174" s="57">
        <v>45368</v>
      </c>
      <c r="B174" s="72">
        <f>Supply_Table!N172</f>
        <v>86.399999999999991</v>
      </c>
      <c r="C174" s="1">
        <f>Supply_Table!C172</f>
        <v>86.4</v>
      </c>
      <c r="D174" s="57">
        <v>45368</v>
      </c>
      <c r="E174" s="70">
        <f>SUM(B$6:B174)/1000</f>
        <v>15.246586060606065</v>
      </c>
      <c r="F174" s="70">
        <f>SUM(C$6:C174)/1000</f>
        <v>14.241090000000003</v>
      </c>
      <c r="J174" s="148"/>
    </row>
    <row r="175" spans="1:10" x14ac:dyDescent="0.25">
      <c r="A175" s="57">
        <v>45369</v>
      </c>
      <c r="B175" s="72">
        <f>Supply_Table!N173</f>
        <v>75.010000000000005</v>
      </c>
      <c r="C175" s="1">
        <f>Supply_Table!C173</f>
        <v>83.7</v>
      </c>
      <c r="D175" s="57">
        <v>45369</v>
      </c>
      <c r="E175" s="70">
        <f>SUM(B$6:B175)/1000</f>
        <v>15.321596060606065</v>
      </c>
      <c r="F175" s="70">
        <f>SUM(C$6:C175)/1000</f>
        <v>14.324790000000004</v>
      </c>
      <c r="J175" s="148"/>
    </row>
    <row r="176" spans="1:10" x14ac:dyDescent="0.25">
      <c r="A176" s="57">
        <v>45370</v>
      </c>
      <c r="B176" s="72">
        <f>Supply_Table!N174</f>
        <v>74.400000000000006</v>
      </c>
      <c r="C176" s="1">
        <f>Supply_Table!C174</f>
        <v>80.5</v>
      </c>
      <c r="D176" s="57">
        <v>45370</v>
      </c>
      <c r="E176" s="70">
        <f>SUM(B$6:B176)/1000</f>
        <v>15.395996060606064</v>
      </c>
      <c r="F176" s="70">
        <f>SUM(C$6:C176)/1000</f>
        <v>14.405290000000004</v>
      </c>
      <c r="J176" s="148"/>
    </row>
    <row r="177" spans="1:10" x14ac:dyDescent="0.25">
      <c r="A177" s="57">
        <v>45371</v>
      </c>
      <c r="B177" s="72">
        <f>Supply_Table!N175</f>
        <v>83.11</v>
      </c>
      <c r="C177" s="1">
        <f>Supply_Table!C175</f>
        <v>81.700000000000017</v>
      </c>
      <c r="D177" s="57">
        <v>45371</v>
      </c>
      <c r="E177" s="70">
        <f>SUM(B$6:B177)/1000</f>
        <v>15.479106060606066</v>
      </c>
      <c r="F177" s="70">
        <f>SUM(C$6:C177)/1000</f>
        <v>14.486990000000006</v>
      </c>
      <c r="J177" s="148"/>
    </row>
    <row r="178" spans="1:10" x14ac:dyDescent="0.25">
      <c r="A178" s="57">
        <v>45372</v>
      </c>
      <c r="B178" s="72">
        <f>Supply_Table!N176</f>
        <v>93.1</v>
      </c>
      <c r="C178" s="1">
        <f>Supply_Table!C176</f>
        <v>80.699999999999989</v>
      </c>
      <c r="D178" s="57">
        <v>45372</v>
      </c>
      <c r="E178" s="70">
        <f>SUM(B$6:B178)/1000</f>
        <v>15.572206060606065</v>
      </c>
      <c r="F178" s="70">
        <f>SUM(C$6:C178)/1000</f>
        <v>14.567690000000006</v>
      </c>
      <c r="J178" s="148"/>
    </row>
    <row r="179" spans="1:10" x14ac:dyDescent="0.25">
      <c r="A179" s="57">
        <v>45373</v>
      </c>
      <c r="B179" s="72">
        <f>Supply_Table!N177</f>
        <v>86.899999999999991</v>
      </c>
      <c r="C179" s="1">
        <f>Supply_Table!C177</f>
        <v>83</v>
      </c>
      <c r="D179" s="57">
        <v>45373</v>
      </c>
      <c r="E179" s="70">
        <f>SUM(B$6:B179)/1000</f>
        <v>15.659106060606065</v>
      </c>
      <c r="F179" s="70">
        <f>SUM(C$6:C179)/1000</f>
        <v>14.650690000000006</v>
      </c>
      <c r="J179" s="148"/>
    </row>
    <row r="180" spans="1:10" x14ac:dyDescent="0.25">
      <c r="A180" s="57">
        <v>45374</v>
      </c>
      <c r="B180" s="72">
        <f>Supply_Table!N178</f>
        <v>88.90000000000002</v>
      </c>
      <c r="C180" s="1">
        <f>Supply_Table!C178</f>
        <v>86.199999999999989</v>
      </c>
      <c r="D180" s="57">
        <v>45374</v>
      </c>
      <c r="E180" s="70">
        <f>SUM(B$6:B180)/1000</f>
        <v>15.748006060606064</v>
      </c>
      <c r="F180" s="70">
        <f>SUM(C$6:C180)/1000</f>
        <v>14.736890000000006</v>
      </c>
      <c r="J180" s="148"/>
    </row>
    <row r="181" spans="1:10" x14ac:dyDescent="0.25">
      <c r="A181" s="57">
        <v>45375</v>
      </c>
      <c r="B181" s="72">
        <f>Supply_Table!N179</f>
        <v>94.500000000000014</v>
      </c>
      <c r="C181" s="1">
        <f>Supply_Table!C179</f>
        <v>87.7</v>
      </c>
      <c r="D181" s="57">
        <v>45375</v>
      </c>
      <c r="E181" s="70">
        <f>SUM(B$6:B181)/1000</f>
        <v>15.842506060606064</v>
      </c>
      <c r="F181" s="70">
        <f>SUM(C$6:C181)/1000</f>
        <v>14.824590000000008</v>
      </c>
      <c r="J181" s="148"/>
    </row>
    <row r="182" spans="1:10" x14ac:dyDescent="0.25">
      <c r="A182" s="57">
        <v>45376</v>
      </c>
      <c r="B182" s="72">
        <f>Supply_Table!N180</f>
        <v>93.399999999999991</v>
      </c>
      <c r="C182" s="1">
        <f>Supply_Table!C180</f>
        <v>86.2</v>
      </c>
      <c r="D182" s="57">
        <v>45376</v>
      </c>
      <c r="E182" s="70">
        <f>SUM(B$6:B182)/1000</f>
        <v>15.935906060606065</v>
      </c>
      <c r="F182" s="70">
        <f>SUM(C$6:C182)/1000</f>
        <v>14.910790000000008</v>
      </c>
      <c r="J182" s="148"/>
    </row>
    <row r="183" spans="1:10" x14ac:dyDescent="0.25">
      <c r="A183" s="57">
        <v>45377</v>
      </c>
      <c r="B183" s="72">
        <f>Supply_Table!N181</f>
        <v>92.100000000000009</v>
      </c>
      <c r="C183" s="1">
        <f>Supply_Table!C181</f>
        <v>87.1</v>
      </c>
      <c r="D183" s="57">
        <v>45377</v>
      </c>
      <c r="E183" s="70">
        <f>SUM(B$6:B183)/1000</f>
        <v>16.028006060606064</v>
      </c>
      <c r="F183" s="70">
        <f>SUM(C$6:C183)/1000</f>
        <v>14.997890000000009</v>
      </c>
      <c r="J183" s="148"/>
    </row>
    <row r="184" spans="1:10" x14ac:dyDescent="0.25">
      <c r="A184" s="57">
        <v>45378</v>
      </c>
      <c r="B184" s="72">
        <f>Supply_Table!N182</f>
        <v>94.100000000000009</v>
      </c>
      <c r="C184" s="1">
        <f>Supply_Table!C182</f>
        <v>84.8</v>
      </c>
      <c r="D184" s="57">
        <v>45378</v>
      </c>
      <c r="E184" s="70">
        <f>SUM(B$6:B184)/1000</f>
        <v>16.122106060606065</v>
      </c>
      <c r="F184" s="70">
        <f>SUM(C$6:C184)/1000</f>
        <v>15.082690000000008</v>
      </c>
      <c r="J184" s="148"/>
    </row>
    <row r="185" spans="1:10" x14ac:dyDescent="0.25">
      <c r="A185" s="57">
        <v>45379</v>
      </c>
      <c r="B185" s="72">
        <f>Supply_Table!N183</f>
        <v>91.000000000000014</v>
      </c>
      <c r="C185" s="1">
        <f>Supply_Table!C183</f>
        <v>81.41</v>
      </c>
      <c r="D185" s="57">
        <v>45379</v>
      </c>
      <c r="E185" s="70">
        <f>SUM(B$6:B185)/1000</f>
        <v>16.213106060606066</v>
      </c>
      <c r="F185" s="70">
        <f>SUM(C$6:C185)/1000</f>
        <v>15.164100000000008</v>
      </c>
      <c r="J185" s="148"/>
    </row>
    <row r="186" spans="1:10" x14ac:dyDescent="0.25">
      <c r="A186" s="57">
        <v>45380</v>
      </c>
      <c r="B186" s="72">
        <f>Supply_Table!N184</f>
        <v>91.700000000000017</v>
      </c>
      <c r="C186" s="1">
        <f>Supply_Table!C184</f>
        <v>82.800000000000011</v>
      </c>
      <c r="D186" s="57">
        <v>45380</v>
      </c>
      <c r="E186" s="70">
        <f>SUM(B$6:B186)/1000</f>
        <v>16.304806060606065</v>
      </c>
      <c r="F186" s="70">
        <f>SUM(C$6:C186)/1000</f>
        <v>15.246900000000007</v>
      </c>
      <c r="J186" s="148"/>
    </row>
    <row r="187" spans="1:10" x14ac:dyDescent="0.25">
      <c r="A187" s="57">
        <v>45381</v>
      </c>
      <c r="B187" s="72">
        <f>Supply_Table!N185</f>
        <v>87.2</v>
      </c>
      <c r="C187" s="1">
        <f>Supply_Table!C185</f>
        <v>84.21</v>
      </c>
      <c r="D187" s="57">
        <v>45381</v>
      </c>
      <c r="E187" s="70">
        <f>SUM(B$6:B187)/1000</f>
        <v>16.392006060606064</v>
      </c>
      <c r="F187" s="70">
        <f>SUM(C$6:C187)/1000</f>
        <v>15.331110000000006</v>
      </c>
      <c r="J187" s="148"/>
    </row>
    <row r="188" spans="1:10" x14ac:dyDescent="0.25">
      <c r="A188" s="57">
        <v>45382</v>
      </c>
      <c r="B188" s="72">
        <f>Supply_Table!N186</f>
        <v>91.899999999999991</v>
      </c>
      <c r="C188" s="1">
        <f>Supply_Table!C186</f>
        <v>85.61</v>
      </c>
      <c r="D188" s="57">
        <v>45382</v>
      </c>
      <c r="E188" s="70">
        <f>SUM(B$6:B188)/1000</f>
        <v>16.483906060606067</v>
      </c>
      <c r="F188" s="70">
        <f>SUM(C$6:C188)/1000</f>
        <v>15.416720000000007</v>
      </c>
      <c r="J188" s="148"/>
    </row>
    <row r="190" spans="1:10" x14ac:dyDescent="0.25">
      <c r="B190" t="s">
        <v>66</v>
      </c>
      <c r="C190">
        <f>SUM(C6:C189)</f>
        <v>15416.720000000007</v>
      </c>
      <c r="F190" s="15"/>
    </row>
    <row r="191" spans="1:10" x14ac:dyDescent="0.25">
      <c r="B191" t="s">
        <v>67</v>
      </c>
      <c r="C191">
        <f>C190/183</f>
        <v>84.244371584699493</v>
      </c>
      <c r="F191" s="15"/>
    </row>
  </sheetData>
  <mergeCells count="3">
    <mergeCell ref="A3:F3"/>
    <mergeCell ref="B4:C4"/>
    <mergeCell ref="E4:F4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488A0-7CE1-4658-8B78-4959A8FCC1FE}">
  <dimension ref="A1:K191"/>
  <sheetViews>
    <sheetView workbookViewId="0"/>
  </sheetViews>
  <sheetFormatPr defaultRowHeight="15" x14ac:dyDescent="0.25"/>
  <sheetData>
    <row r="1" spans="1:9" x14ac:dyDescent="0.25">
      <c r="A1" t="str">
        <f>HYPERLINK("#'Contents'!A1","Contents Page")</f>
        <v>Contents Page</v>
      </c>
    </row>
    <row r="3" spans="1:9" x14ac:dyDescent="0.25">
      <c r="A3" s="172" t="s">
        <v>12</v>
      </c>
      <c r="B3" s="172"/>
      <c r="C3" s="172"/>
      <c r="D3" s="172"/>
      <c r="E3" s="172"/>
      <c r="F3" s="172"/>
    </row>
    <row r="4" spans="1:9" x14ac:dyDescent="0.25">
      <c r="A4" s="1"/>
      <c r="B4" s="172" t="s">
        <v>61</v>
      </c>
      <c r="C4" s="172"/>
      <c r="D4" s="1"/>
      <c r="E4" s="172" t="s">
        <v>62</v>
      </c>
      <c r="F4" s="172"/>
      <c r="I4" s="13"/>
    </row>
    <row r="5" spans="1:9" x14ac:dyDescent="0.25">
      <c r="A5" s="57" t="s">
        <v>65</v>
      </c>
      <c r="B5" s="1" t="s">
        <v>111</v>
      </c>
      <c r="C5" s="1" t="s">
        <v>112</v>
      </c>
      <c r="D5" s="1" t="s">
        <v>65</v>
      </c>
      <c r="E5" s="1" t="s">
        <v>111</v>
      </c>
      <c r="F5" s="1" t="s">
        <v>112</v>
      </c>
    </row>
    <row r="6" spans="1:9" x14ac:dyDescent="0.25">
      <c r="A6" s="57">
        <v>45200</v>
      </c>
      <c r="B6" s="28">
        <f>Supply_Table!O4</f>
        <v>55.900000000000006</v>
      </c>
      <c r="C6" s="1">
        <f>Supply_Table!D4</f>
        <v>58.5</v>
      </c>
      <c r="D6" s="57">
        <v>45200</v>
      </c>
      <c r="E6" s="26">
        <f>SUM(B$6:B6)/1000</f>
        <v>5.5900000000000005E-2</v>
      </c>
      <c r="F6" s="26">
        <f>SUM(C$6:C6)/1000</f>
        <v>5.8500000000000003E-2</v>
      </c>
    </row>
    <row r="7" spans="1:9" x14ac:dyDescent="0.25">
      <c r="A7" s="57">
        <v>45201</v>
      </c>
      <c r="B7" s="28">
        <f>Supply_Table!O5</f>
        <v>59.1</v>
      </c>
      <c r="C7" s="1">
        <f>Supply_Table!D5</f>
        <v>52.5</v>
      </c>
      <c r="D7" s="57">
        <v>45201</v>
      </c>
      <c r="E7" s="26">
        <f>SUM(B$6:B7)/1000</f>
        <v>0.115</v>
      </c>
      <c r="F7" s="26">
        <f>SUM(C$6:C7)/1000</f>
        <v>0.111</v>
      </c>
    </row>
    <row r="8" spans="1:9" x14ac:dyDescent="0.25">
      <c r="A8" s="57">
        <v>45202</v>
      </c>
      <c r="B8" s="28">
        <f>Supply_Table!O6</f>
        <v>52.1</v>
      </c>
      <c r="C8" s="1">
        <f>Supply_Table!D6</f>
        <v>63.099999999999994</v>
      </c>
      <c r="D8" s="57">
        <v>45202</v>
      </c>
      <c r="E8" s="26">
        <f>SUM(B$6:B8)/1000</f>
        <v>0.1671</v>
      </c>
      <c r="F8" s="26">
        <f>SUM(C$6:C8)/1000</f>
        <v>0.1741</v>
      </c>
    </row>
    <row r="9" spans="1:9" x14ac:dyDescent="0.25">
      <c r="A9" s="57">
        <v>45203</v>
      </c>
      <c r="B9" s="28">
        <f>Supply_Table!O7</f>
        <v>36.5</v>
      </c>
      <c r="C9" s="1">
        <f>Supply_Table!D7</f>
        <v>63.800000000000004</v>
      </c>
      <c r="D9" s="57">
        <v>45203</v>
      </c>
      <c r="E9" s="26">
        <f>SUM(B$6:B9)/1000</f>
        <v>0.2036</v>
      </c>
      <c r="F9" s="26">
        <f>SUM(C$6:C9)/1000</f>
        <v>0.2379</v>
      </c>
    </row>
    <row r="10" spans="1:9" x14ac:dyDescent="0.25">
      <c r="A10" s="57">
        <v>45204</v>
      </c>
      <c r="B10" s="28">
        <f>Supply_Table!O8</f>
        <v>44.8</v>
      </c>
      <c r="C10" s="1">
        <f>Supply_Table!D8</f>
        <v>63.7</v>
      </c>
      <c r="D10" s="57">
        <v>45204</v>
      </c>
      <c r="E10" s="26">
        <f>SUM(B$6:B10)/1000</f>
        <v>0.24839999999999998</v>
      </c>
      <c r="F10" s="26">
        <f>SUM(C$6:C10)/1000</f>
        <v>0.30160000000000003</v>
      </c>
    </row>
    <row r="11" spans="1:9" x14ac:dyDescent="0.25">
      <c r="A11" s="57">
        <v>45205</v>
      </c>
      <c r="B11" s="28">
        <f>Supply_Table!O9</f>
        <v>42.4</v>
      </c>
      <c r="C11" s="1">
        <f>Supply_Table!D9</f>
        <v>66.7</v>
      </c>
      <c r="D11" s="57">
        <v>45205</v>
      </c>
      <c r="E11" s="26">
        <f>SUM(B$6:B11)/1000</f>
        <v>0.29079999999999995</v>
      </c>
      <c r="F11" s="26">
        <f>SUM(C$6:C11)/1000</f>
        <v>0.36830000000000002</v>
      </c>
    </row>
    <row r="12" spans="1:9" x14ac:dyDescent="0.25">
      <c r="A12" s="57">
        <v>45206</v>
      </c>
      <c r="B12" s="28">
        <f>Supply_Table!O10</f>
        <v>48.1</v>
      </c>
      <c r="C12" s="1">
        <f>Supply_Table!D10</f>
        <v>70.099999999999994</v>
      </c>
      <c r="D12" s="57">
        <v>45206</v>
      </c>
      <c r="E12" s="26">
        <f>SUM(B$6:B12)/1000</f>
        <v>0.33889999999999998</v>
      </c>
      <c r="F12" s="26">
        <f>SUM(C$6:C12)/1000</f>
        <v>0.43839999999999996</v>
      </c>
    </row>
    <row r="13" spans="1:9" x14ac:dyDescent="0.25">
      <c r="A13" s="57">
        <v>45207</v>
      </c>
      <c r="B13" s="28">
        <f>Supply_Table!O11</f>
        <v>35.799999999999997</v>
      </c>
      <c r="C13" s="1">
        <f>Supply_Table!D11</f>
        <v>75.099999999999994</v>
      </c>
      <c r="D13" s="57">
        <v>45207</v>
      </c>
      <c r="E13" s="26">
        <f>SUM(B$6:B13)/1000</f>
        <v>0.37469999999999998</v>
      </c>
      <c r="F13" s="26">
        <f>SUM(C$6:C13)/1000</f>
        <v>0.51349999999999996</v>
      </c>
    </row>
    <row r="14" spans="1:9" x14ac:dyDescent="0.25">
      <c r="A14" s="57">
        <v>45208</v>
      </c>
      <c r="B14" s="28">
        <f>Supply_Table!O12</f>
        <v>42.7</v>
      </c>
      <c r="C14" s="1">
        <f>Supply_Table!D12</f>
        <v>71.2</v>
      </c>
      <c r="D14" s="57">
        <v>45208</v>
      </c>
      <c r="E14" s="26">
        <f>SUM(B$6:B14)/1000</f>
        <v>0.41739999999999999</v>
      </c>
      <c r="F14" s="26">
        <f>SUM(C$6:C14)/1000</f>
        <v>0.5847</v>
      </c>
    </row>
    <row r="15" spans="1:9" x14ac:dyDescent="0.25">
      <c r="A15" s="57">
        <v>45209</v>
      </c>
      <c r="B15" s="28">
        <f>Supply_Table!O13</f>
        <v>65.7</v>
      </c>
      <c r="C15" s="1">
        <f>Supply_Table!D13</f>
        <v>73.899999999999991</v>
      </c>
      <c r="D15" s="57">
        <v>45209</v>
      </c>
      <c r="E15" s="26">
        <f>SUM(B$6:B15)/1000</f>
        <v>0.48309999999999997</v>
      </c>
      <c r="F15" s="26">
        <f>SUM(C$6:C15)/1000</f>
        <v>0.65860000000000007</v>
      </c>
    </row>
    <row r="16" spans="1:9" x14ac:dyDescent="0.25">
      <c r="A16" s="57">
        <v>45210</v>
      </c>
      <c r="B16" s="28">
        <f>Supply_Table!O14</f>
        <v>64.7</v>
      </c>
      <c r="C16" s="1">
        <f>Supply_Table!D14</f>
        <v>77.3</v>
      </c>
      <c r="D16" s="57">
        <v>45210</v>
      </c>
      <c r="E16" s="26">
        <f>SUM(B$6:B16)/1000</f>
        <v>0.54779999999999995</v>
      </c>
      <c r="F16" s="26">
        <f>SUM(C$6:C16)/1000</f>
        <v>0.7359</v>
      </c>
    </row>
    <row r="17" spans="1:9" x14ac:dyDescent="0.25">
      <c r="A17" s="57">
        <v>45211</v>
      </c>
      <c r="B17" s="28">
        <f>Supply_Table!O15</f>
        <v>77.7</v>
      </c>
      <c r="C17" s="1">
        <f>Supply_Table!D15</f>
        <v>70.599999999999994</v>
      </c>
      <c r="D17" s="57">
        <v>45211</v>
      </c>
      <c r="E17" s="26">
        <f>SUM(B$6:B17)/1000</f>
        <v>0.62549999999999994</v>
      </c>
      <c r="F17" s="26">
        <f>SUM(C$6:C17)/1000</f>
        <v>0.80649999999999999</v>
      </c>
    </row>
    <row r="18" spans="1:9" x14ac:dyDescent="0.25">
      <c r="A18" s="57">
        <v>45212</v>
      </c>
      <c r="B18" s="28">
        <f>Supply_Table!O16</f>
        <v>75.900000000000006</v>
      </c>
      <c r="C18" s="1">
        <f>Supply_Table!D16</f>
        <v>76.100000000000009</v>
      </c>
      <c r="D18" s="57">
        <v>45212</v>
      </c>
      <c r="E18" s="26">
        <f>SUM(B$6:B18)/1000</f>
        <v>0.70140000000000002</v>
      </c>
      <c r="F18" s="26">
        <f>SUM(C$6:C18)/1000</f>
        <v>0.88260000000000005</v>
      </c>
    </row>
    <row r="19" spans="1:9" x14ac:dyDescent="0.25">
      <c r="A19" s="57">
        <v>45213</v>
      </c>
      <c r="B19" s="28">
        <f>Supply_Table!O17</f>
        <v>79.8</v>
      </c>
      <c r="C19" s="1">
        <f>Supply_Table!D17</f>
        <v>79.8</v>
      </c>
      <c r="D19" s="57">
        <v>45213</v>
      </c>
      <c r="E19" s="26">
        <f>SUM(B$6:B19)/1000</f>
        <v>0.78119999999999989</v>
      </c>
      <c r="F19" s="26">
        <f>SUM(C$6:C19)/1000</f>
        <v>0.96239999999999992</v>
      </c>
    </row>
    <row r="20" spans="1:9" x14ac:dyDescent="0.25">
      <c r="A20" s="57">
        <v>45214</v>
      </c>
      <c r="B20" s="28">
        <f>Supply_Table!O18</f>
        <v>81.099999999999994</v>
      </c>
      <c r="C20" s="1">
        <f>Supply_Table!D18</f>
        <v>81.59</v>
      </c>
      <c r="D20" s="57">
        <v>45214</v>
      </c>
      <c r="E20" s="26">
        <f>SUM(B$6:B20)/1000</f>
        <v>0.86229999999999996</v>
      </c>
      <c r="F20" s="26">
        <f>SUM(C$6:C20)/1000</f>
        <v>1.04399</v>
      </c>
    </row>
    <row r="21" spans="1:9" x14ac:dyDescent="0.25">
      <c r="A21" s="57">
        <v>45215</v>
      </c>
      <c r="B21" s="28">
        <f>Supply_Table!O19</f>
        <v>76.8</v>
      </c>
      <c r="C21" s="1">
        <f>Supply_Table!D19</f>
        <v>82.99</v>
      </c>
      <c r="D21" s="57">
        <v>45215</v>
      </c>
      <c r="E21" s="26">
        <f>SUM(B$6:B21)/1000</f>
        <v>0.93909999999999993</v>
      </c>
      <c r="F21" s="26">
        <f>SUM(C$6:C21)/1000</f>
        <v>1.1269800000000001</v>
      </c>
      <c r="I21" s="13"/>
    </row>
    <row r="22" spans="1:9" x14ac:dyDescent="0.25">
      <c r="A22" s="57">
        <v>45216</v>
      </c>
      <c r="B22" s="28">
        <f>Supply_Table!O20</f>
        <v>60.400000000000006</v>
      </c>
      <c r="C22" s="1">
        <f>Supply_Table!D20</f>
        <v>80.59</v>
      </c>
      <c r="D22" s="57">
        <v>45216</v>
      </c>
      <c r="E22" s="26">
        <f>SUM(B$6:B22)/1000</f>
        <v>0.99949999999999983</v>
      </c>
      <c r="F22" s="26">
        <f>SUM(C$6:C22)/1000</f>
        <v>1.20757</v>
      </c>
    </row>
    <row r="23" spans="1:9" x14ac:dyDescent="0.25">
      <c r="A23" s="57">
        <v>45217</v>
      </c>
      <c r="B23" s="28">
        <f>Supply_Table!O21</f>
        <v>63.7</v>
      </c>
      <c r="C23" s="1">
        <f>Supply_Table!D21</f>
        <v>78.490000000000009</v>
      </c>
      <c r="D23" s="57">
        <v>45217</v>
      </c>
      <c r="E23" s="26">
        <f>SUM(B$6:B23)/1000</f>
        <v>1.0631999999999999</v>
      </c>
      <c r="F23" s="26">
        <f>SUM(C$6:C23)/1000</f>
        <v>1.28606</v>
      </c>
    </row>
    <row r="24" spans="1:9" x14ac:dyDescent="0.25">
      <c r="A24" s="57">
        <v>45218</v>
      </c>
      <c r="B24" s="28">
        <f>Supply_Table!O22</f>
        <v>60.199999999999996</v>
      </c>
      <c r="C24" s="1">
        <f>Supply_Table!D22</f>
        <v>84.9</v>
      </c>
      <c r="D24" s="57">
        <v>45218</v>
      </c>
      <c r="E24" s="26">
        <f>SUM(B$6:B24)/1000</f>
        <v>1.1234</v>
      </c>
      <c r="F24" s="26">
        <f>SUM(C$6:C24)/1000</f>
        <v>1.37096</v>
      </c>
    </row>
    <row r="25" spans="1:9" x14ac:dyDescent="0.25">
      <c r="A25" s="57">
        <v>45219</v>
      </c>
      <c r="B25" s="28">
        <f>Supply_Table!O23</f>
        <v>69.5</v>
      </c>
      <c r="C25" s="1">
        <f>Supply_Table!D23</f>
        <v>84.1</v>
      </c>
      <c r="D25" s="57">
        <v>45219</v>
      </c>
      <c r="E25" s="26">
        <f>SUM(B$6:B25)/1000</f>
        <v>1.1928999999999998</v>
      </c>
      <c r="F25" s="26">
        <f>SUM(C$6:C25)/1000</f>
        <v>1.45506</v>
      </c>
    </row>
    <row r="26" spans="1:9" x14ac:dyDescent="0.25">
      <c r="A26" s="57">
        <v>45220</v>
      </c>
      <c r="B26" s="28">
        <f>Supply_Table!O24</f>
        <v>57.3</v>
      </c>
      <c r="C26" s="1">
        <f>Supply_Table!D24</f>
        <v>89.5</v>
      </c>
      <c r="D26" s="57">
        <v>45220</v>
      </c>
      <c r="E26" s="26">
        <f>SUM(B$6:B26)/1000</f>
        <v>1.2501999999999998</v>
      </c>
      <c r="F26" s="26">
        <f>SUM(C$6:C26)/1000</f>
        <v>1.5445599999999999</v>
      </c>
    </row>
    <row r="27" spans="1:9" x14ac:dyDescent="0.25">
      <c r="A27" s="57">
        <v>45221</v>
      </c>
      <c r="B27" s="28">
        <f>Supply_Table!O25</f>
        <v>54.699999999999996</v>
      </c>
      <c r="C27" s="1">
        <f>Supply_Table!D25</f>
        <v>91</v>
      </c>
      <c r="D27" s="57">
        <v>45221</v>
      </c>
      <c r="E27" s="26">
        <f>SUM(B$6:B27)/1000</f>
        <v>1.3048999999999999</v>
      </c>
      <c r="F27" s="26">
        <f>SUM(C$6:C27)/1000</f>
        <v>1.6355599999999999</v>
      </c>
    </row>
    <row r="28" spans="1:9" x14ac:dyDescent="0.25">
      <c r="A28" s="57">
        <v>45222</v>
      </c>
      <c r="B28" s="28">
        <f>Supply_Table!O26</f>
        <v>62.1</v>
      </c>
      <c r="C28" s="1">
        <f>Supply_Table!D26</f>
        <v>86.6</v>
      </c>
      <c r="D28" s="57">
        <v>45222</v>
      </c>
      <c r="E28" s="26">
        <f>SUM(B$6:B28)/1000</f>
        <v>1.3669999999999998</v>
      </c>
      <c r="F28" s="26">
        <f>SUM(C$6:C28)/1000</f>
        <v>1.7221599999999999</v>
      </c>
    </row>
    <row r="29" spans="1:9" x14ac:dyDescent="0.25">
      <c r="A29" s="57">
        <v>45223</v>
      </c>
      <c r="B29" s="28">
        <f>Supply_Table!O27</f>
        <v>61.199999999999996</v>
      </c>
      <c r="C29" s="1">
        <f>Supply_Table!D27</f>
        <v>88.199999999999989</v>
      </c>
      <c r="D29" s="57">
        <v>45223</v>
      </c>
      <c r="E29" s="26">
        <f>SUM(B$6:B29)/1000</f>
        <v>1.4281999999999999</v>
      </c>
      <c r="F29" s="26">
        <f>SUM(C$6:C29)/1000</f>
        <v>1.81036</v>
      </c>
    </row>
    <row r="30" spans="1:9" x14ac:dyDescent="0.25">
      <c r="A30" s="57">
        <v>45224</v>
      </c>
      <c r="B30" s="28">
        <f>Supply_Table!O28</f>
        <v>55.4</v>
      </c>
      <c r="C30" s="1">
        <f>Supply_Table!D28</f>
        <v>92.6</v>
      </c>
      <c r="D30" s="57">
        <v>45224</v>
      </c>
      <c r="E30" s="26">
        <f>SUM(B$6:B30)/1000</f>
        <v>1.4835999999999998</v>
      </c>
      <c r="F30" s="26">
        <f>SUM(C$6:C30)/1000</f>
        <v>1.9029599999999998</v>
      </c>
    </row>
    <row r="31" spans="1:9" x14ac:dyDescent="0.25">
      <c r="A31" s="57">
        <v>45225</v>
      </c>
      <c r="B31" s="28">
        <f>Supply_Table!O29</f>
        <v>70.599999999999994</v>
      </c>
      <c r="C31" s="1">
        <f>Supply_Table!D29</f>
        <v>92.9</v>
      </c>
      <c r="D31" s="57">
        <v>45225</v>
      </c>
      <c r="E31" s="26">
        <f>SUM(B$6:B31)/1000</f>
        <v>1.5541999999999998</v>
      </c>
      <c r="F31" s="26">
        <f>SUM(C$6:C31)/1000</f>
        <v>1.99586</v>
      </c>
    </row>
    <row r="32" spans="1:9" x14ac:dyDescent="0.25">
      <c r="A32" s="57">
        <v>45226</v>
      </c>
      <c r="B32" s="28">
        <f>Supply_Table!O30</f>
        <v>72</v>
      </c>
      <c r="C32" s="1">
        <f>Supply_Table!D30</f>
        <v>83.1</v>
      </c>
      <c r="D32" s="57">
        <v>45226</v>
      </c>
      <c r="E32" s="26">
        <f>SUM(B$6:B32)/1000</f>
        <v>1.6261999999999999</v>
      </c>
      <c r="F32" s="26">
        <f>SUM(C$6:C32)/1000</f>
        <v>2.0789599999999999</v>
      </c>
    </row>
    <row r="33" spans="1:6" x14ac:dyDescent="0.25">
      <c r="A33" s="57">
        <v>45227</v>
      </c>
      <c r="B33" s="28">
        <f>Supply_Table!O31</f>
        <v>73.099999999999994</v>
      </c>
      <c r="C33" s="1">
        <f>Supply_Table!D31</f>
        <v>84.7</v>
      </c>
      <c r="D33" s="57">
        <v>45227</v>
      </c>
      <c r="E33" s="26">
        <f>SUM(B$6:B33)/1000</f>
        <v>1.6992999999999998</v>
      </c>
      <c r="F33" s="26">
        <f>SUM(C$6:C33)/1000</f>
        <v>2.1636599999999997</v>
      </c>
    </row>
    <row r="34" spans="1:6" x14ac:dyDescent="0.25">
      <c r="A34" s="57">
        <v>45228</v>
      </c>
      <c r="B34" s="28">
        <f>Supply_Table!O32</f>
        <v>76.2</v>
      </c>
      <c r="C34" s="1">
        <f>Supply_Table!D32</f>
        <v>84</v>
      </c>
      <c r="D34" s="57">
        <v>45228</v>
      </c>
      <c r="E34" s="26">
        <f>SUM(B$6:B34)/1000</f>
        <v>1.7754999999999999</v>
      </c>
      <c r="F34" s="26">
        <f>SUM(C$6:C34)/1000</f>
        <v>2.2476599999999998</v>
      </c>
    </row>
    <row r="35" spans="1:6" x14ac:dyDescent="0.25">
      <c r="A35" s="57">
        <v>45229</v>
      </c>
      <c r="B35" s="28">
        <f>Supply_Table!O33</f>
        <v>77.600000000000009</v>
      </c>
      <c r="C35" s="1">
        <f>Supply_Table!D33</f>
        <v>86.800000000000011</v>
      </c>
      <c r="D35" s="57">
        <v>45229</v>
      </c>
      <c r="E35" s="26">
        <f>SUM(B$6:B35)/1000</f>
        <v>1.8530999999999997</v>
      </c>
      <c r="F35" s="26">
        <f>SUM(C$6:C35)/1000</f>
        <v>2.33446</v>
      </c>
    </row>
    <row r="36" spans="1:6" x14ac:dyDescent="0.25">
      <c r="A36" s="57">
        <v>45230</v>
      </c>
      <c r="B36" s="28">
        <f>Supply_Table!O34</f>
        <v>79.900000000000006</v>
      </c>
      <c r="C36" s="1">
        <f>Supply_Table!D34</f>
        <v>79.099999999999994</v>
      </c>
      <c r="D36" s="57">
        <v>45230</v>
      </c>
      <c r="E36" s="26">
        <f>SUM(B$6:B36)/1000</f>
        <v>1.9329999999999998</v>
      </c>
      <c r="F36" s="26">
        <f>SUM(C$6:C36)/1000</f>
        <v>2.4135599999999999</v>
      </c>
    </row>
    <row r="37" spans="1:6" x14ac:dyDescent="0.25">
      <c r="A37" s="57">
        <v>45231</v>
      </c>
      <c r="B37" s="28">
        <f>Supply_Table!O35</f>
        <v>80.099999999999994</v>
      </c>
      <c r="C37" s="1">
        <f>Supply_Table!D35</f>
        <v>82.800000000000011</v>
      </c>
      <c r="D37" s="57">
        <v>45231</v>
      </c>
      <c r="E37" s="26">
        <f>SUM(B$6:B37)/1000</f>
        <v>2.0130999999999997</v>
      </c>
      <c r="F37" s="26">
        <f>SUM(C$6:C37)/1000</f>
        <v>2.4963600000000001</v>
      </c>
    </row>
    <row r="38" spans="1:6" x14ac:dyDescent="0.25">
      <c r="A38" s="57">
        <v>45232</v>
      </c>
      <c r="B38" s="28">
        <f>Supply_Table!O36</f>
        <v>84</v>
      </c>
      <c r="C38" s="1">
        <f>Supply_Table!D36</f>
        <v>88.9</v>
      </c>
      <c r="D38" s="57">
        <v>45232</v>
      </c>
      <c r="E38" s="26">
        <f>SUM(B$6:B38)/1000</f>
        <v>2.0970999999999993</v>
      </c>
      <c r="F38" s="26">
        <f>SUM(C$6:C38)/1000</f>
        <v>2.5852600000000003</v>
      </c>
    </row>
    <row r="39" spans="1:6" x14ac:dyDescent="0.25">
      <c r="A39" s="57">
        <v>45233</v>
      </c>
      <c r="B39" s="28">
        <f>Supply_Table!O37</f>
        <v>76.599999999999994</v>
      </c>
      <c r="C39" s="1">
        <f>Supply_Table!D37</f>
        <v>89.7</v>
      </c>
      <c r="D39" s="57">
        <v>45233</v>
      </c>
      <c r="E39" s="26">
        <f>SUM(B$6:B39)/1000</f>
        <v>2.1736999999999993</v>
      </c>
      <c r="F39" s="26">
        <f>SUM(C$6:C39)/1000</f>
        <v>2.67496</v>
      </c>
    </row>
    <row r="40" spans="1:6" x14ac:dyDescent="0.25">
      <c r="A40" s="57">
        <v>45234</v>
      </c>
      <c r="B40" s="28">
        <f>Supply_Table!O38</f>
        <v>80.099999999999994</v>
      </c>
      <c r="C40" s="1">
        <f>Supply_Table!D38</f>
        <v>88.1</v>
      </c>
      <c r="D40" s="57">
        <v>45234</v>
      </c>
      <c r="E40" s="26">
        <f>SUM(B$6:B40)/1000</f>
        <v>2.2537999999999991</v>
      </c>
      <c r="F40" s="26">
        <f>SUM(C$6:C40)/1000</f>
        <v>2.7630599999999998</v>
      </c>
    </row>
    <row r="41" spans="1:6" x14ac:dyDescent="0.25">
      <c r="A41" s="57">
        <v>45235</v>
      </c>
      <c r="B41" s="28">
        <f>Supply_Table!O39</f>
        <v>80.099999999999994</v>
      </c>
      <c r="C41" s="1">
        <f>Supply_Table!D39</f>
        <v>84.399999999999991</v>
      </c>
      <c r="D41" s="57">
        <v>45235</v>
      </c>
      <c r="E41" s="26">
        <f>SUM(B$6:B41)/1000</f>
        <v>2.333899999999999</v>
      </c>
      <c r="F41" s="26">
        <f>SUM(C$6:C41)/1000</f>
        <v>2.8474599999999999</v>
      </c>
    </row>
    <row r="42" spans="1:6" x14ac:dyDescent="0.25">
      <c r="A42" s="57">
        <v>45236</v>
      </c>
      <c r="B42" s="28">
        <f>Supply_Table!O40</f>
        <v>78.5</v>
      </c>
      <c r="C42" s="1">
        <f>Supply_Table!D40</f>
        <v>94.5</v>
      </c>
      <c r="D42" s="57">
        <v>45236</v>
      </c>
      <c r="E42" s="26">
        <f>SUM(B$6:B42)/1000</f>
        <v>2.412399999999999</v>
      </c>
      <c r="F42" s="26">
        <f>SUM(C$6:C42)/1000</f>
        <v>2.9419599999999999</v>
      </c>
    </row>
    <row r="43" spans="1:6" x14ac:dyDescent="0.25">
      <c r="A43" s="57">
        <v>45237</v>
      </c>
      <c r="B43" s="28">
        <f>Supply_Table!O41</f>
        <v>79.3</v>
      </c>
      <c r="C43" s="1">
        <f>Supply_Table!D41</f>
        <v>98.389999999999986</v>
      </c>
      <c r="D43" s="57">
        <v>45237</v>
      </c>
      <c r="E43" s="26">
        <f>SUM(B$6:B43)/1000</f>
        <v>2.4916999999999994</v>
      </c>
      <c r="F43" s="26">
        <f>SUM(C$6:C43)/1000</f>
        <v>3.0403500000000001</v>
      </c>
    </row>
    <row r="44" spans="1:6" x14ac:dyDescent="0.25">
      <c r="A44" s="57">
        <v>45238</v>
      </c>
      <c r="B44" s="28">
        <f>Supply_Table!O42</f>
        <v>87.7</v>
      </c>
      <c r="C44" s="1">
        <f>Supply_Table!D42</f>
        <v>101.9</v>
      </c>
      <c r="D44" s="57">
        <v>45238</v>
      </c>
      <c r="E44" s="26">
        <f>SUM(B$6:B44)/1000</f>
        <v>2.5793999999999992</v>
      </c>
      <c r="F44" s="26">
        <f>SUM(C$6:C44)/1000</f>
        <v>3.1422500000000002</v>
      </c>
    </row>
    <row r="45" spans="1:6" x14ac:dyDescent="0.25">
      <c r="A45" s="57">
        <v>45239</v>
      </c>
      <c r="B45" s="28">
        <f>Supply_Table!O43</f>
        <v>89.399999999999991</v>
      </c>
      <c r="C45" s="1">
        <f>Supply_Table!D43</f>
        <v>111.10000000000001</v>
      </c>
      <c r="D45" s="57">
        <v>45239</v>
      </c>
      <c r="E45" s="26">
        <f>SUM(B$6:B45)/1000</f>
        <v>2.6687999999999992</v>
      </c>
      <c r="F45" s="26">
        <f>SUM(C$6:C45)/1000</f>
        <v>3.2533499999999997</v>
      </c>
    </row>
    <row r="46" spans="1:6" x14ac:dyDescent="0.25">
      <c r="A46" s="57">
        <v>45240</v>
      </c>
      <c r="B46" s="28">
        <f>Supply_Table!O44</f>
        <v>91.199999999999989</v>
      </c>
      <c r="C46" s="1">
        <f>Supply_Table!D44</f>
        <v>110.4</v>
      </c>
      <c r="D46" s="57">
        <v>45240</v>
      </c>
      <c r="E46" s="26">
        <f>SUM(B$6:B46)/1000</f>
        <v>2.7599999999999989</v>
      </c>
      <c r="F46" s="26">
        <f>SUM(C$6:C46)/1000</f>
        <v>3.36375</v>
      </c>
    </row>
    <row r="47" spans="1:6" x14ac:dyDescent="0.25">
      <c r="A47" s="57">
        <v>45241</v>
      </c>
      <c r="B47" s="28">
        <f>Supply_Table!O45</f>
        <v>87.800000000000011</v>
      </c>
      <c r="C47" s="1">
        <f>Supply_Table!D45</f>
        <v>110.5</v>
      </c>
      <c r="D47" s="57">
        <v>45241</v>
      </c>
      <c r="E47" s="26">
        <f>SUM(B$6:B47)/1000</f>
        <v>2.8477999999999994</v>
      </c>
      <c r="F47" s="26">
        <f>SUM(C$6:C47)/1000</f>
        <v>3.4742500000000001</v>
      </c>
    </row>
    <row r="48" spans="1:6" x14ac:dyDescent="0.25">
      <c r="A48" s="57">
        <v>45242</v>
      </c>
      <c r="B48" s="28">
        <f>Supply_Table!O46</f>
        <v>86.300000000000011</v>
      </c>
      <c r="C48" s="1">
        <f>Supply_Table!D46</f>
        <v>110.7</v>
      </c>
      <c r="D48" s="57">
        <v>45242</v>
      </c>
      <c r="E48" s="26">
        <f>SUM(B$6:B48)/1000</f>
        <v>2.9340999999999995</v>
      </c>
      <c r="F48" s="26">
        <f>SUM(C$6:C48)/1000</f>
        <v>3.5849499999999996</v>
      </c>
    </row>
    <row r="49" spans="1:6" x14ac:dyDescent="0.25">
      <c r="A49" s="57">
        <v>45243</v>
      </c>
      <c r="B49" s="28">
        <f>Supply_Table!O47</f>
        <v>80.5</v>
      </c>
      <c r="C49" s="1">
        <f>Supply_Table!D47</f>
        <v>111.19999999999999</v>
      </c>
      <c r="D49" s="57">
        <v>45243</v>
      </c>
      <c r="E49" s="26">
        <f>SUM(B$6:B49)/1000</f>
        <v>3.0145999999999993</v>
      </c>
      <c r="F49" s="26">
        <f>SUM(C$6:C49)/1000</f>
        <v>3.6961499999999998</v>
      </c>
    </row>
    <row r="50" spans="1:6" x14ac:dyDescent="0.25">
      <c r="A50" s="57">
        <v>45244</v>
      </c>
      <c r="B50" s="28">
        <f>Supply_Table!O48</f>
        <v>83.9</v>
      </c>
      <c r="C50" s="1">
        <f>Supply_Table!D48</f>
        <v>111.2</v>
      </c>
      <c r="D50" s="57">
        <v>45244</v>
      </c>
      <c r="E50" s="26">
        <f>SUM(B$6:B50)/1000</f>
        <v>3.0984999999999996</v>
      </c>
      <c r="F50" s="26">
        <f>SUM(C$6:C50)/1000</f>
        <v>3.8073499999999996</v>
      </c>
    </row>
    <row r="51" spans="1:6" x14ac:dyDescent="0.25">
      <c r="A51" s="57">
        <v>45245</v>
      </c>
      <c r="B51" s="28">
        <f>Supply_Table!O49</f>
        <v>85.6</v>
      </c>
      <c r="C51" s="1">
        <f>Supply_Table!D49</f>
        <v>110.9</v>
      </c>
      <c r="D51" s="57">
        <v>45245</v>
      </c>
      <c r="E51" s="26">
        <f>SUM(B$6:B51)/1000</f>
        <v>3.1840999999999995</v>
      </c>
      <c r="F51" s="26">
        <f>SUM(C$6:C51)/1000</f>
        <v>3.9182499999999996</v>
      </c>
    </row>
    <row r="52" spans="1:6" x14ac:dyDescent="0.25">
      <c r="A52" s="57">
        <v>45246</v>
      </c>
      <c r="B52" s="28">
        <f>Supply_Table!O50</f>
        <v>86.199999999999989</v>
      </c>
      <c r="C52" s="1">
        <f>Supply_Table!D50</f>
        <v>100.49000000000001</v>
      </c>
      <c r="D52" s="57">
        <v>45246</v>
      </c>
      <c r="E52" s="26">
        <f>SUM(B$6:B52)/1000</f>
        <v>3.2702999999999993</v>
      </c>
      <c r="F52" s="26">
        <f>SUM(C$6:C52)/1000</f>
        <v>4.0187400000000002</v>
      </c>
    </row>
    <row r="53" spans="1:6" x14ac:dyDescent="0.25">
      <c r="A53" s="57">
        <v>45247</v>
      </c>
      <c r="B53" s="28">
        <f>Supply_Table!O51</f>
        <v>91.1</v>
      </c>
      <c r="C53" s="1">
        <f>Supply_Table!D51</f>
        <v>94.69</v>
      </c>
      <c r="D53" s="57">
        <v>45247</v>
      </c>
      <c r="E53" s="26">
        <f>SUM(B$6:B53)/1000</f>
        <v>3.3613999999999993</v>
      </c>
      <c r="F53" s="26">
        <f>SUM(C$6:C53)/1000</f>
        <v>4.1134299999999993</v>
      </c>
    </row>
    <row r="54" spans="1:6" x14ac:dyDescent="0.25">
      <c r="A54" s="57">
        <v>45248</v>
      </c>
      <c r="B54" s="28">
        <f>Supply_Table!O52</f>
        <v>97.6</v>
      </c>
      <c r="C54" s="1">
        <f>Supply_Table!D52</f>
        <v>103.6</v>
      </c>
      <c r="D54" s="57">
        <v>45248</v>
      </c>
      <c r="E54" s="26">
        <f>SUM(B$6:B54)/1000</f>
        <v>3.4589999999999992</v>
      </c>
      <c r="F54" s="26">
        <f>SUM(C$6:C54)/1000</f>
        <v>4.2170299999999994</v>
      </c>
    </row>
    <row r="55" spans="1:6" x14ac:dyDescent="0.25">
      <c r="A55" s="57">
        <v>45249</v>
      </c>
      <c r="B55" s="28">
        <f>Supply_Table!O53</f>
        <v>97.5</v>
      </c>
      <c r="C55" s="1">
        <f>Supply_Table!D53</f>
        <v>111.3</v>
      </c>
      <c r="D55" s="57">
        <v>45249</v>
      </c>
      <c r="E55" s="26">
        <f>SUM(B$6:B55)/1000</f>
        <v>3.5564999999999989</v>
      </c>
      <c r="F55" s="26">
        <f>SUM(C$6:C55)/1000</f>
        <v>4.3283300000000002</v>
      </c>
    </row>
    <row r="56" spans="1:6" x14ac:dyDescent="0.25">
      <c r="A56" s="57">
        <v>45250</v>
      </c>
      <c r="B56" s="28">
        <f>Supply_Table!O54</f>
        <v>97.4</v>
      </c>
      <c r="C56" s="1">
        <f>Supply_Table!D54</f>
        <v>106.3</v>
      </c>
      <c r="D56" s="57">
        <v>45250</v>
      </c>
      <c r="E56" s="26">
        <f>SUM(B$6:B56)/1000</f>
        <v>3.6538999999999993</v>
      </c>
      <c r="F56" s="26">
        <f>SUM(C$6:C56)/1000</f>
        <v>4.4346300000000003</v>
      </c>
    </row>
    <row r="57" spans="1:6" x14ac:dyDescent="0.25">
      <c r="A57" s="57">
        <v>45251</v>
      </c>
      <c r="B57" s="28">
        <f>Supply_Table!O55</f>
        <v>97.6</v>
      </c>
      <c r="C57" s="1">
        <f>Supply_Table!D55</f>
        <v>100.1</v>
      </c>
      <c r="D57" s="57">
        <v>45251</v>
      </c>
      <c r="E57" s="26">
        <f>SUM(B$6:B57)/1000</f>
        <v>3.7514999999999992</v>
      </c>
      <c r="F57" s="26">
        <f>SUM(C$6:C57)/1000</f>
        <v>4.5347300000000006</v>
      </c>
    </row>
    <row r="58" spans="1:6" x14ac:dyDescent="0.25">
      <c r="A58" s="57">
        <v>45252</v>
      </c>
      <c r="B58" s="28">
        <f>Supply_Table!O56</f>
        <v>95.99</v>
      </c>
      <c r="C58" s="1">
        <f>Supply_Table!D56</f>
        <v>104.6</v>
      </c>
      <c r="D58" s="57">
        <v>45252</v>
      </c>
      <c r="E58" s="26">
        <f>SUM(B$6:B58)/1000</f>
        <v>3.8474899999999987</v>
      </c>
      <c r="F58" s="26">
        <f>SUM(C$6:C58)/1000</f>
        <v>4.6393300000000011</v>
      </c>
    </row>
    <row r="59" spans="1:6" x14ac:dyDescent="0.25">
      <c r="A59" s="57">
        <v>45253</v>
      </c>
      <c r="B59" s="28">
        <f>Supply_Table!O57</f>
        <v>100.19999999999999</v>
      </c>
      <c r="C59" s="1">
        <f>Supply_Table!D57</f>
        <v>91.6</v>
      </c>
      <c r="D59" s="57">
        <v>45253</v>
      </c>
      <c r="E59" s="26">
        <f>SUM(B$6:B59)/1000</f>
        <v>3.9476899999999988</v>
      </c>
      <c r="F59" s="26">
        <f>SUM(C$6:C59)/1000</f>
        <v>4.7309300000000016</v>
      </c>
    </row>
    <row r="60" spans="1:6" x14ac:dyDescent="0.25">
      <c r="A60" s="57">
        <v>45254</v>
      </c>
      <c r="B60" s="28">
        <f>Supply_Table!O58</f>
        <v>97.5</v>
      </c>
      <c r="C60" s="1">
        <f>Supply_Table!D58</f>
        <v>84.100000000000009</v>
      </c>
      <c r="D60" s="57">
        <v>45254</v>
      </c>
      <c r="E60" s="26">
        <f>SUM(B$6:B60)/1000</f>
        <v>4.045189999999999</v>
      </c>
      <c r="F60" s="26">
        <f>SUM(C$6:C60)/1000</f>
        <v>4.8150300000000019</v>
      </c>
    </row>
    <row r="61" spans="1:6" x14ac:dyDescent="0.25">
      <c r="A61" s="57">
        <v>45255</v>
      </c>
      <c r="B61" s="28">
        <f>Supply_Table!O59</f>
        <v>99</v>
      </c>
      <c r="C61" s="1">
        <f>Supply_Table!D59</f>
        <v>86.3</v>
      </c>
      <c r="D61" s="57">
        <v>45255</v>
      </c>
      <c r="E61" s="26">
        <f>SUM(B$6:B61)/1000</f>
        <v>4.1441899999999983</v>
      </c>
      <c r="F61" s="26">
        <f>SUM(C$6:C61)/1000</f>
        <v>4.9013300000000015</v>
      </c>
    </row>
    <row r="62" spans="1:6" x14ac:dyDescent="0.25">
      <c r="A62" s="57">
        <v>45256</v>
      </c>
      <c r="B62" s="28">
        <f>Supply_Table!O60</f>
        <v>99.3</v>
      </c>
      <c r="C62" s="1">
        <f>Supply_Table!D60</f>
        <v>87</v>
      </c>
      <c r="D62" s="57">
        <v>45256</v>
      </c>
      <c r="E62" s="26">
        <f>SUM(B$6:B62)/1000</f>
        <v>4.2434899999999987</v>
      </c>
      <c r="F62" s="26">
        <f>SUM(C$6:C62)/1000</f>
        <v>4.9883300000000022</v>
      </c>
    </row>
    <row r="63" spans="1:6" x14ac:dyDescent="0.25">
      <c r="A63" s="57">
        <v>45257</v>
      </c>
      <c r="B63" s="28">
        <f>Supply_Table!O61</f>
        <v>98.9</v>
      </c>
      <c r="C63" s="1">
        <f>Supply_Table!D61</f>
        <v>90.800000000000011</v>
      </c>
      <c r="D63" s="57">
        <v>45257</v>
      </c>
      <c r="E63" s="26">
        <f>SUM(B$6:B63)/1000</f>
        <v>4.3423899999999982</v>
      </c>
      <c r="F63" s="26">
        <f>SUM(C$6:C63)/1000</f>
        <v>5.0791300000000019</v>
      </c>
    </row>
    <row r="64" spans="1:6" x14ac:dyDescent="0.25">
      <c r="A64" s="57">
        <v>45258</v>
      </c>
      <c r="B64" s="28">
        <f>Supply_Table!O62</f>
        <v>96</v>
      </c>
      <c r="C64" s="1">
        <f>Supply_Table!D62</f>
        <v>88</v>
      </c>
      <c r="D64" s="57">
        <v>45258</v>
      </c>
      <c r="E64" s="26">
        <f>SUM(B$6:B64)/1000</f>
        <v>4.4383899999999983</v>
      </c>
      <c r="F64" s="26">
        <f>SUM(C$6:C64)/1000</f>
        <v>5.167130000000002</v>
      </c>
    </row>
    <row r="65" spans="1:6" x14ac:dyDescent="0.25">
      <c r="A65" s="57">
        <v>45259</v>
      </c>
      <c r="B65" s="28">
        <f>Supply_Table!O63</f>
        <v>101.3</v>
      </c>
      <c r="C65" s="1">
        <f>Supply_Table!D63</f>
        <v>80.400000000000006</v>
      </c>
      <c r="D65" s="57">
        <v>45259</v>
      </c>
      <c r="E65" s="26">
        <f>SUM(B$6:B65)/1000</f>
        <v>4.5396899999999984</v>
      </c>
      <c r="F65" s="26">
        <f>SUM(C$6:C65)/1000</f>
        <v>5.2475300000000011</v>
      </c>
    </row>
    <row r="66" spans="1:6" x14ac:dyDescent="0.25">
      <c r="A66" s="57">
        <v>45260</v>
      </c>
      <c r="B66" s="28">
        <f>Supply_Table!O64</f>
        <v>105.8</v>
      </c>
      <c r="C66" s="1">
        <f>Supply_Table!D64</f>
        <v>79.7</v>
      </c>
      <c r="D66" s="57">
        <v>45260</v>
      </c>
      <c r="E66" s="26">
        <f>SUM(B$6:B66)/1000</f>
        <v>4.6454899999999988</v>
      </c>
      <c r="F66" s="26">
        <f>SUM(C$6:C66)/1000</f>
        <v>5.327230000000001</v>
      </c>
    </row>
    <row r="67" spans="1:6" x14ac:dyDescent="0.25">
      <c r="A67" s="57">
        <v>45261</v>
      </c>
      <c r="B67" s="28">
        <f>Supply_Table!O65</f>
        <v>103.3</v>
      </c>
      <c r="C67" s="1">
        <f>Supply_Table!D65</f>
        <v>79.099999999999994</v>
      </c>
      <c r="D67" s="57">
        <v>45261</v>
      </c>
      <c r="E67" s="26">
        <f>SUM(B$6:B67)/1000</f>
        <v>4.7487899999999987</v>
      </c>
      <c r="F67" s="26">
        <f>SUM(C$6:C67)/1000</f>
        <v>5.4063300000000014</v>
      </c>
    </row>
    <row r="68" spans="1:6" x14ac:dyDescent="0.25">
      <c r="A68" s="57">
        <v>45262</v>
      </c>
      <c r="B68" s="28">
        <f>Supply_Table!O66</f>
        <v>108.5</v>
      </c>
      <c r="C68" s="1">
        <f>Supply_Table!D66</f>
        <v>81.3</v>
      </c>
      <c r="D68" s="57">
        <v>45262</v>
      </c>
      <c r="E68" s="26">
        <f>SUM(B$6:B68)/1000</f>
        <v>4.857289999999999</v>
      </c>
      <c r="F68" s="26">
        <f>SUM(C$6:C68)/1000</f>
        <v>5.487630000000002</v>
      </c>
    </row>
    <row r="69" spans="1:6" x14ac:dyDescent="0.25">
      <c r="A69" s="57">
        <v>45263</v>
      </c>
      <c r="B69" s="28">
        <f>Supply_Table!O67</f>
        <v>108.9</v>
      </c>
      <c r="C69" s="1">
        <f>Supply_Table!D67</f>
        <v>96.7</v>
      </c>
      <c r="D69" s="57">
        <v>45263</v>
      </c>
      <c r="E69" s="26">
        <f>SUM(B$6:B69)/1000</f>
        <v>4.9661899999999983</v>
      </c>
      <c r="F69" s="26">
        <f>SUM(C$6:C69)/1000</f>
        <v>5.5843300000000013</v>
      </c>
    </row>
    <row r="70" spans="1:6" x14ac:dyDescent="0.25">
      <c r="A70" s="57">
        <v>45264</v>
      </c>
      <c r="B70" s="28">
        <f>Supply_Table!O68</f>
        <v>106.2</v>
      </c>
      <c r="C70" s="1">
        <f>Supply_Table!D68</f>
        <v>91.9</v>
      </c>
      <c r="D70" s="57">
        <v>45264</v>
      </c>
      <c r="E70" s="26">
        <f>SUM(B$6:B70)/1000</f>
        <v>5.0723899999999986</v>
      </c>
      <c r="F70" s="26">
        <f>SUM(C$6:C70)/1000</f>
        <v>5.6762300000000012</v>
      </c>
    </row>
    <row r="71" spans="1:6" x14ac:dyDescent="0.25">
      <c r="A71" s="57">
        <v>45265</v>
      </c>
      <c r="B71" s="28">
        <f>Supply_Table!O69</f>
        <v>106.89000000000001</v>
      </c>
      <c r="C71" s="1">
        <f>Supply_Table!D69</f>
        <v>90.3</v>
      </c>
      <c r="D71" s="57">
        <v>45265</v>
      </c>
      <c r="E71" s="26">
        <f>SUM(B$6:B71)/1000</f>
        <v>5.1792799999999986</v>
      </c>
      <c r="F71" s="26">
        <f>SUM(C$6:C71)/1000</f>
        <v>5.7665300000000013</v>
      </c>
    </row>
    <row r="72" spans="1:6" x14ac:dyDescent="0.25">
      <c r="A72" s="57">
        <v>45266</v>
      </c>
      <c r="B72" s="28">
        <f>Supply_Table!O70</f>
        <v>109.30000000000001</v>
      </c>
      <c r="C72" s="1">
        <f>Supply_Table!D70</f>
        <v>91.7</v>
      </c>
      <c r="D72" s="57">
        <v>45266</v>
      </c>
      <c r="E72" s="26">
        <f>SUM(B$6:B72)/1000</f>
        <v>5.2885799999999987</v>
      </c>
      <c r="F72" s="26">
        <f>SUM(C$6:C72)/1000</f>
        <v>5.8582300000000016</v>
      </c>
    </row>
    <row r="73" spans="1:6" x14ac:dyDescent="0.25">
      <c r="A73" s="57">
        <v>45267</v>
      </c>
      <c r="B73" s="28">
        <f>Supply_Table!O71</f>
        <v>109</v>
      </c>
      <c r="C73" s="1">
        <f>Supply_Table!D71</f>
        <v>93.8</v>
      </c>
      <c r="D73" s="57">
        <v>45267</v>
      </c>
      <c r="E73" s="26">
        <f>SUM(B$6:B73)/1000</f>
        <v>5.3975799999999987</v>
      </c>
      <c r="F73" s="26">
        <f>SUM(C$6:C73)/1000</f>
        <v>5.9520300000000015</v>
      </c>
    </row>
    <row r="74" spans="1:6" x14ac:dyDescent="0.25">
      <c r="A74" s="57">
        <v>45268</v>
      </c>
      <c r="B74" s="28">
        <f>Supply_Table!O72</f>
        <v>105.8</v>
      </c>
      <c r="C74" s="1">
        <f>Supply_Table!D72</f>
        <v>92.8</v>
      </c>
      <c r="D74" s="57">
        <v>45268</v>
      </c>
      <c r="E74" s="26">
        <f>SUM(B$6:B74)/1000</f>
        <v>5.5033799999999991</v>
      </c>
      <c r="F74" s="26">
        <f>SUM(C$6:C74)/1000</f>
        <v>6.0448300000000019</v>
      </c>
    </row>
    <row r="75" spans="1:6" x14ac:dyDescent="0.25">
      <c r="A75" s="57">
        <v>45269</v>
      </c>
      <c r="B75" s="28">
        <f>Supply_Table!O73</f>
        <v>106.2</v>
      </c>
      <c r="C75" s="1">
        <f>Supply_Table!D73</f>
        <v>84.2</v>
      </c>
      <c r="D75" s="57">
        <v>45269</v>
      </c>
      <c r="E75" s="26">
        <f>SUM(B$6:B75)/1000</f>
        <v>5.6095799999999993</v>
      </c>
      <c r="F75" s="26">
        <f>SUM(C$6:C75)/1000</f>
        <v>6.129030000000002</v>
      </c>
    </row>
    <row r="76" spans="1:6" x14ac:dyDescent="0.25">
      <c r="A76" s="57">
        <v>45270</v>
      </c>
      <c r="B76" s="28">
        <f>Supply_Table!O74</f>
        <v>108.69999999999999</v>
      </c>
      <c r="C76" s="1">
        <f>Supply_Table!D74</f>
        <v>87.5</v>
      </c>
      <c r="D76" s="57">
        <v>45270</v>
      </c>
      <c r="E76" s="26">
        <f>SUM(B$6:B76)/1000</f>
        <v>5.7182799999999991</v>
      </c>
      <c r="F76" s="26">
        <f>SUM(C$6:C76)/1000</f>
        <v>6.2165300000000014</v>
      </c>
    </row>
    <row r="77" spans="1:6" x14ac:dyDescent="0.25">
      <c r="A77" s="57">
        <v>45271</v>
      </c>
      <c r="B77" s="28">
        <f>Supply_Table!O75</f>
        <v>108.1</v>
      </c>
      <c r="C77" s="1">
        <f>Supply_Table!D75</f>
        <v>89.2</v>
      </c>
      <c r="D77" s="57">
        <v>45271</v>
      </c>
      <c r="E77" s="26">
        <f>SUM(B$6:B77)/1000</f>
        <v>5.8263799999999994</v>
      </c>
      <c r="F77" s="26">
        <f>SUM(C$6:C77)/1000</f>
        <v>6.3057300000000014</v>
      </c>
    </row>
    <row r="78" spans="1:6" x14ac:dyDescent="0.25">
      <c r="A78" s="57">
        <v>45272</v>
      </c>
      <c r="B78" s="28">
        <f>Supply_Table!O76</f>
        <v>109.60000000000001</v>
      </c>
      <c r="C78" s="1">
        <f>Supply_Table!D76</f>
        <v>89.6</v>
      </c>
      <c r="D78" s="57">
        <v>45272</v>
      </c>
      <c r="E78" s="26">
        <f>SUM(B$6:B78)/1000</f>
        <v>5.9359799999999998</v>
      </c>
      <c r="F78" s="26">
        <f>SUM(C$6:C78)/1000</f>
        <v>6.3953300000000022</v>
      </c>
    </row>
    <row r="79" spans="1:6" x14ac:dyDescent="0.25">
      <c r="A79" s="57">
        <v>45273</v>
      </c>
      <c r="B79" s="28">
        <f>Supply_Table!O77</f>
        <v>108.59393939393939</v>
      </c>
      <c r="C79" s="1">
        <f>Supply_Table!D77</f>
        <v>80.099999999999994</v>
      </c>
      <c r="D79" s="57">
        <v>45273</v>
      </c>
      <c r="E79" s="26">
        <f>SUM(B$6:B79)/1000</f>
        <v>6.0445739393939393</v>
      </c>
      <c r="F79" s="26">
        <f>SUM(C$6:C79)/1000</f>
        <v>6.475430000000002</v>
      </c>
    </row>
    <row r="80" spans="1:6" x14ac:dyDescent="0.25">
      <c r="A80" s="57">
        <v>45274</v>
      </c>
      <c r="B80" s="28">
        <f>Supply_Table!O78</f>
        <v>108.1</v>
      </c>
      <c r="C80" s="1">
        <f>Supply_Table!D78</f>
        <v>77.900000000000006</v>
      </c>
      <c r="D80" s="57">
        <v>45274</v>
      </c>
      <c r="E80" s="26">
        <f>SUM(B$6:B80)/1000</f>
        <v>6.1526739393939396</v>
      </c>
      <c r="F80" s="26">
        <f>SUM(C$6:C80)/1000</f>
        <v>6.5533300000000017</v>
      </c>
    </row>
    <row r="81" spans="1:6" x14ac:dyDescent="0.25">
      <c r="A81" s="57">
        <v>45275</v>
      </c>
      <c r="B81" s="28">
        <f>Supply_Table!O79</f>
        <v>105.9</v>
      </c>
      <c r="C81" s="1">
        <f>Supply_Table!D79</f>
        <v>79.900000000000006</v>
      </c>
      <c r="D81" s="57">
        <v>45275</v>
      </c>
      <c r="E81" s="26">
        <f>SUM(B$6:B81)/1000</f>
        <v>6.2585739393939397</v>
      </c>
      <c r="F81" s="26">
        <f>SUM(C$6:C81)/1000</f>
        <v>6.6332300000000011</v>
      </c>
    </row>
    <row r="82" spans="1:6" x14ac:dyDescent="0.25">
      <c r="A82" s="57">
        <v>45276</v>
      </c>
      <c r="B82" s="28">
        <f>Supply_Table!O80</f>
        <v>101.7</v>
      </c>
      <c r="C82" s="1">
        <f>Supply_Table!D80</f>
        <v>85.5</v>
      </c>
      <c r="D82" s="57">
        <v>45276</v>
      </c>
      <c r="E82" s="26">
        <f>SUM(B$6:B82)/1000</f>
        <v>6.3602739393939389</v>
      </c>
      <c r="F82" s="26">
        <f>SUM(C$6:C82)/1000</f>
        <v>6.7187300000000016</v>
      </c>
    </row>
    <row r="83" spans="1:6" x14ac:dyDescent="0.25">
      <c r="A83" s="57">
        <v>45277</v>
      </c>
      <c r="B83" s="28">
        <f>Supply_Table!O81</f>
        <v>95.100000000000009</v>
      </c>
      <c r="C83" s="1">
        <f>Supply_Table!D81</f>
        <v>78.989999999999995</v>
      </c>
      <c r="D83" s="57">
        <v>45277</v>
      </c>
      <c r="E83" s="26">
        <f>SUM(B$6:B83)/1000</f>
        <v>6.4553739393939393</v>
      </c>
      <c r="F83" s="26">
        <f>SUM(C$6:C83)/1000</f>
        <v>6.7977200000000009</v>
      </c>
    </row>
    <row r="84" spans="1:6" x14ac:dyDescent="0.25">
      <c r="A84" s="57">
        <v>45278</v>
      </c>
      <c r="B84" s="28">
        <f>Supply_Table!O82</f>
        <v>96.4</v>
      </c>
      <c r="C84" s="1">
        <f>Supply_Table!D82</f>
        <v>80.8</v>
      </c>
      <c r="D84" s="57">
        <v>45278</v>
      </c>
      <c r="E84" s="26">
        <f>SUM(B$6:B84)/1000</f>
        <v>6.5517739393939394</v>
      </c>
      <c r="F84" s="26">
        <f>SUM(C$6:C84)/1000</f>
        <v>6.8785200000000017</v>
      </c>
    </row>
    <row r="85" spans="1:6" x14ac:dyDescent="0.25">
      <c r="A85" s="57">
        <v>45279</v>
      </c>
      <c r="B85" s="28">
        <f>Supply_Table!O83</f>
        <v>101.1</v>
      </c>
      <c r="C85" s="1">
        <f>Supply_Table!D83</f>
        <v>81</v>
      </c>
      <c r="D85" s="57">
        <v>45279</v>
      </c>
      <c r="E85" s="26">
        <f>SUM(B$6:B85)/1000</f>
        <v>6.6528739393939391</v>
      </c>
      <c r="F85" s="26">
        <f>SUM(C$6:C85)/1000</f>
        <v>6.9595200000000013</v>
      </c>
    </row>
    <row r="86" spans="1:6" x14ac:dyDescent="0.25">
      <c r="A86" s="57">
        <v>45280</v>
      </c>
      <c r="B86" s="28">
        <f>Supply_Table!O84</f>
        <v>96.7</v>
      </c>
      <c r="C86" s="1">
        <f>Supply_Table!D84</f>
        <v>82.4</v>
      </c>
      <c r="D86" s="57">
        <v>45280</v>
      </c>
      <c r="E86" s="26">
        <f>SUM(B$6:B86)/1000</f>
        <v>6.7495739393939393</v>
      </c>
      <c r="F86" s="26">
        <f>SUM(C$6:C86)/1000</f>
        <v>7.0419200000000011</v>
      </c>
    </row>
    <row r="87" spans="1:6" x14ac:dyDescent="0.25">
      <c r="A87" s="57">
        <v>45281</v>
      </c>
      <c r="B87" s="28">
        <f>Supply_Table!O85</f>
        <v>94.600000000000009</v>
      </c>
      <c r="C87" s="1">
        <f>Supply_Table!D85</f>
        <v>83.800000000000011</v>
      </c>
      <c r="D87" s="57">
        <v>45281</v>
      </c>
      <c r="E87" s="26">
        <f>SUM(B$6:B87)/1000</f>
        <v>6.84417393939394</v>
      </c>
      <c r="F87" s="26">
        <f>SUM(C$6:C87)/1000</f>
        <v>7.1257200000000012</v>
      </c>
    </row>
    <row r="88" spans="1:6" x14ac:dyDescent="0.25">
      <c r="A88" s="57">
        <v>45282</v>
      </c>
      <c r="B88" s="28">
        <f>Supply_Table!O86</f>
        <v>95.5</v>
      </c>
      <c r="C88" s="1">
        <f>Supply_Table!D86</f>
        <v>84.2</v>
      </c>
      <c r="D88" s="57">
        <v>45282</v>
      </c>
      <c r="E88" s="26">
        <f>SUM(B$6:B88)/1000</f>
        <v>6.9396739393939395</v>
      </c>
      <c r="F88" s="26">
        <f>SUM(C$6:C88)/1000</f>
        <v>7.2099200000000012</v>
      </c>
    </row>
    <row r="89" spans="1:6" x14ac:dyDescent="0.25">
      <c r="A89" s="57">
        <v>45283</v>
      </c>
      <c r="B89" s="28">
        <f>Supply_Table!O87</f>
        <v>88.800000000000011</v>
      </c>
      <c r="C89" s="1">
        <f>Supply_Table!D87</f>
        <v>86.08</v>
      </c>
      <c r="D89" s="57">
        <v>45283</v>
      </c>
      <c r="E89" s="26">
        <f>SUM(B$6:B89)/1000</f>
        <v>7.0284739393939395</v>
      </c>
      <c r="F89" s="26">
        <f>SUM(C$6:C89)/1000</f>
        <v>7.2960000000000012</v>
      </c>
    </row>
    <row r="90" spans="1:6" x14ac:dyDescent="0.25">
      <c r="A90" s="57">
        <v>45284</v>
      </c>
      <c r="B90" s="28">
        <f>Supply_Table!O88</f>
        <v>93.7</v>
      </c>
      <c r="C90" s="1">
        <f>Supply_Table!D88</f>
        <v>82.8</v>
      </c>
      <c r="D90" s="57">
        <v>45284</v>
      </c>
      <c r="E90" s="26">
        <f>SUM(B$6:B90)/1000</f>
        <v>7.1221739393939396</v>
      </c>
      <c r="F90" s="26">
        <f>SUM(C$6:C90)/1000</f>
        <v>7.3788000000000009</v>
      </c>
    </row>
    <row r="91" spans="1:6" x14ac:dyDescent="0.25">
      <c r="A91" s="57">
        <v>45285</v>
      </c>
      <c r="B91" s="28">
        <f>Supply_Table!O89</f>
        <v>93.100000000000009</v>
      </c>
      <c r="C91" s="1">
        <f>Supply_Table!D89</f>
        <v>82.59</v>
      </c>
      <c r="D91" s="57">
        <v>45285</v>
      </c>
      <c r="E91" s="26">
        <f>SUM(B$6:B91)/1000</f>
        <v>7.2152739393939402</v>
      </c>
      <c r="F91" s="26">
        <f>SUM(C$6:C91)/1000</f>
        <v>7.4613900000000015</v>
      </c>
    </row>
    <row r="92" spans="1:6" x14ac:dyDescent="0.25">
      <c r="A92" s="57">
        <v>45286</v>
      </c>
      <c r="B92" s="28">
        <f>Supply_Table!O90</f>
        <v>94</v>
      </c>
      <c r="C92" s="1">
        <f>Supply_Table!D90</f>
        <v>87.990000000000009</v>
      </c>
      <c r="D92" s="57">
        <v>45286</v>
      </c>
      <c r="E92" s="26">
        <f>SUM(B$6:B92)/1000</f>
        <v>7.3092739393939397</v>
      </c>
      <c r="F92" s="26">
        <f>SUM(C$6:C92)/1000</f>
        <v>7.5493800000000011</v>
      </c>
    </row>
    <row r="93" spans="1:6" x14ac:dyDescent="0.25">
      <c r="A93" s="57">
        <v>45287</v>
      </c>
      <c r="B93" s="28">
        <f>Supply_Table!O91</f>
        <v>94.69</v>
      </c>
      <c r="C93" s="1">
        <f>Supply_Table!D91</f>
        <v>85.990000000000009</v>
      </c>
      <c r="D93" s="57">
        <v>45287</v>
      </c>
      <c r="E93" s="26">
        <f>SUM(B$6:B93)/1000</f>
        <v>7.4039639393939396</v>
      </c>
      <c r="F93" s="26">
        <f>SUM(C$6:C93)/1000</f>
        <v>7.6353700000000009</v>
      </c>
    </row>
    <row r="94" spans="1:6" x14ac:dyDescent="0.25">
      <c r="A94" s="57">
        <v>45288</v>
      </c>
      <c r="B94" s="28">
        <f>Supply_Table!O92</f>
        <v>88.3</v>
      </c>
      <c r="C94" s="1">
        <f>Supply_Table!D92</f>
        <v>86.7</v>
      </c>
      <c r="D94" s="57">
        <v>45288</v>
      </c>
      <c r="E94" s="26">
        <f>SUM(B$6:B94)/1000</f>
        <v>7.4922639393939399</v>
      </c>
      <c r="F94" s="26">
        <f>SUM(C$6:C94)/1000</f>
        <v>7.7220700000000004</v>
      </c>
    </row>
    <row r="95" spans="1:6" x14ac:dyDescent="0.25">
      <c r="A95" s="57">
        <v>45289</v>
      </c>
      <c r="B95" s="28">
        <f>Supply_Table!O93</f>
        <v>93.199999999999989</v>
      </c>
      <c r="C95" s="1">
        <f>Supply_Table!D93</f>
        <v>82.5</v>
      </c>
      <c r="D95" s="57">
        <v>45289</v>
      </c>
      <c r="E95" s="26">
        <f>SUM(B$6:B95)/1000</f>
        <v>7.5854639393939394</v>
      </c>
      <c r="F95" s="26">
        <f>SUM(C$6:C95)/1000</f>
        <v>7.8045700000000009</v>
      </c>
    </row>
    <row r="96" spans="1:6" x14ac:dyDescent="0.25">
      <c r="A96" s="57">
        <v>45290</v>
      </c>
      <c r="B96" s="28">
        <f>Supply_Table!O94</f>
        <v>94.899999999999991</v>
      </c>
      <c r="C96" s="1">
        <f>Supply_Table!D94</f>
        <v>87.3</v>
      </c>
      <c r="D96" s="57">
        <v>45290</v>
      </c>
      <c r="E96" s="26">
        <f>SUM(B$6:B96)/1000</f>
        <v>7.6803639393939394</v>
      </c>
      <c r="F96" s="26">
        <f>SUM(C$6:C96)/1000</f>
        <v>7.8918700000000008</v>
      </c>
    </row>
    <row r="97" spans="1:6" x14ac:dyDescent="0.25">
      <c r="A97" s="57">
        <v>45291</v>
      </c>
      <c r="B97" s="28">
        <f>Supply_Table!O95</f>
        <v>96</v>
      </c>
      <c r="C97" s="1">
        <f>Supply_Table!D95</f>
        <v>82.1</v>
      </c>
      <c r="D97" s="57">
        <v>45291</v>
      </c>
      <c r="E97" s="26">
        <f>SUM(B$6:B97)/1000</f>
        <v>7.7763639393939394</v>
      </c>
      <c r="F97" s="26">
        <f>SUM(C$6:C97)/1000</f>
        <v>7.9739700000000013</v>
      </c>
    </row>
    <row r="98" spans="1:6" x14ac:dyDescent="0.25">
      <c r="A98" s="57">
        <v>45292</v>
      </c>
      <c r="B98" s="28">
        <f>Supply_Table!O96</f>
        <v>95.09</v>
      </c>
      <c r="C98" s="1">
        <f>Supply_Table!D96</f>
        <v>81.5</v>
      </c>
      <c r="D98" s="57">
        <v>45292</v>
      </c>
      <c r="E98" s="26">
        <f>SUM(B$6:B98)/1000</f>
        <v>7.8714539393939393</v>
      </c>
      <c r="F98" s="26">
        <f>SUM(C$6:C98)/1000</f>
        <v>8.0554700000000015</v>
      </c>
    </row>
    <row r="99" spans="1:6" x14ac:dyDescent="0.25">
      <c r="A99" s="57">
        <v>45293</v>
      </c>
      <c r="B99" s="28">
        <f>Supply_Table!O97</f>
        <v>93.1</v>
      </c>
      <c r="C99" s="1">
        <f>Supply_Table!D97</f>
        <v>86.2</v>
      </c>
      <c r="D99" s="57">
        <v>45293</v>
      </c>
      <c r="E99" s="26">
        <f>SUM(B$6:B99)/1000</f>
        <v>7.96455393939394</v>
      </c>
      <c r="F99" s="26">
        <f>SUM(C$6:C99)/1000</f>
        <v>8.1416700000000013</v>
      </c>
    </row>
    <row r="100" spans="1:6" x14ac:dyDescent="0.25">
      <c r="A100" s="57">
        <v>45294</v>
      </c>
      <c r="B100" s="28">
        <f>Supply_Table!O98</f>
        <v>92.9</v>
      </c>
      <c r="C100" s="1">
        <f>Supply_Table!D98</f>
        <v>102.7</v>
      </c>
      <c r="D100" s="57">
        <v>45294</v>
      </c>
      <c r="E100" s="26">
        <f>SUM(B$6:B100)/1000</f>
        <v>8.0574539393939393</v>
      </c>
      <c r="F100" s="26">
        <f>SUM(C$6:C100)/1000</f>
        <v>8.24437</v>
      </c>
    </row>
    <row r="101" spans="1:6" x14ac:dyDescent="0.25">
      <c r="A101" s="57">
        <v>45295</v>
      </c>
      <c r="B101" s="28">
        <f>Supply_Table!O99</f>
        <v>88.7</v>
      </c>
      <c r="C101" s="1">
        <f>Supply_Table!D99</f>
        <v>100.4</v>
      </c>
      <c r="D101" s="57">
        <v>45295</v>
      </c>
      <c r="E101" s="26">
        <f>SUM(B$6:B101)/1000</f>
        <v>8.1461539393939386</v>
      </c>
      <c r="F101" s="26">
        <f>SUM(C$6:C101)/1000</f>
        <v>8.3447700000000005</v>
      </c>
    </row>
    <row r="102" spans="1:6" x14ac:dyDescent="0.25">
      <c r="A102" s="57">
        <v>45296</v>
      </c>
      <c r="B102" s="28">
        <f>Supply_Table!O100</f>
        <v>100.30000000000001</v>
      </c>
      <c r="C102" s="1">
        <f>Supply_Table!D100</f>
        <v>96.800000000000011</v>
      </c>
      <c r="D102" s="57">
        <v>45296</v>
      </c>
      <c r="E102" s="26">
        <f>SUM(B$6:B102)/1000</f>
        <v>8.2464539393939393</v>
      </c>
      <c r="F102" s="26">
        <f>SUM(C$6:C102)/1000</f>
        <v>8.4415700000000005</v>
      </c>
    </row>
    <row r="103" spans="1:6" x14ac:dyDescent="0.25">
      <c r="A103" s="57">
        <v>45297</v>
      </c>
      <c r="B103" s="28">
        <f>Supply_Table!O101</f>
        <v>100.8</v>
      </c>
      <c r="C103" s="1">
        <f>Supply_Table!D101</f>
        <v>99.100000000000009</v>
      </c>
      <c r="D103" s="57">
        <v>45297</v>
      </c>
      <c r="E103" s="26">
        <f>SUM(B$6:B103)/1000</f>
        <v>8.3472539393939389</v>
      </c>
      <c r="F103" s="26">
        <f>SUM(C$6:C103)/1000</f>
        <v>8.5406700000000004</v>
      </c>
    </row>
    <row r="104" spans="1:6" x14ac:dyDescent="0.25">
      <c r="A104" s="57">
        <v>45298</v>
      </c>
      <c r="B104" s="28">
        <f>Supply_Table!O102</f>
        <v>104.6</v>
      </c>
      <c r="C104" s="1">
        <f>Supply_Table!D102</f>
        <v>98.9</v>
      </c>
      <c r="D104" s="57">
        <v>45298</v>
      </c>
      <c r="E104" s="26">
        <f>SUM(B$6:B104)/1000</f>
        <v>8.4518539393939385</v>
      </c>
      <c r="F104" s="26">
        <f>SUM(C$6:C104)/1000</f>
        <v>8.6395699999999991</v>
      </c>
    </row>
    <row r="105" spans="1:6" x14ac:dyDescent="0.25">
      <c r="A105" s="57">
        <v>45299</v>
      </c>
      <c r="B105" s="28">
        <f>Supply_Table!O103</f>
        <v>103</v>
      </c>
      <c r="C105" s="1">
        <f>Supply_Table!D103</f>
        <v>104.6</v>
      </c>
      <c r="D105" s="57">
        <v>45299</v>
      </c>
      <c r="E105" s="26">
        <f>SUM(B$6:B105)/1000</f>
        <v>8.5548539393939382</v>
      </c>
      <c r="F105" s="26">
        <f>SUM(C$6:C105)/1000</f>
        <v>8.7441700000000004</v>
      </c>
    </row>
    <row r="106" spans="1:6" x14ac:dyDescent="0.25">
      <c r="A106" s="57">
        <v>45300</v>
      </c>
      <c r="B106" s="28">
        <f>Supply_Table!O104</f>
        <v>90.800000000000011</v>
      </c>
      <c r="C106" s="1">
        <f>Supply_Table!D104</f>
        <v>112</v>
      </c>
      <c r="D106" s="57">
        <v>45300</v>
      </c>
      <c r="E106" s="26">
        <f>SUM(B$6:B106)/1000</f>
        <v>8.645653939393938</v>
      </c>
      <c r="F106" s="26">
        <f>SUM(C$6:C106)/1000</f>
        <v>8.8561700000000005</v>
      </c>
    </row>
    <row r="107" spans="1:6" x14ac:dyDescent="0.25">
      <c r="A107" s="57">
        <v>45301</v>
      </c>
      <c r="B107" s="28">
        <f>Supply_Table!O105</f>
        <v>101.19999999999999</v>
      </c>
      <c r="C107" s="1">
        <f>Supply_Table!D105</f>
        <v>96.59</v>
      </c>
      <c r="D107" s="57">
        <v>45301</v>
      </c>
      <c r="E107" s="26">
        <f>SUM(B$6:B107)/1000</f>
        <v>8.7468539393939384</v>
      </c>
      <c r="F107" s="26">
        <f>SUM(C$6:C107)/1000</f>
        <v>8.9527599999999996</v>
      </c>
    </row>
    <row r="108" spans="1:6" x14ac:dyDescent="0.25">
      <c r="A108" s="57">
        <v>45302</v>
      </c>
      <c r="B108" s="28">
        <f>Supply_Table!O106</f>
        <v>99.4</v>
      </c>
      <c r="C108" s="1">
        <f>Supply_Table!D106</f>
        <v>107.7</v>
      </c>
      <c r="D108" s="57">
        <v>45302</v>
      </c>
      <c r="E108" s="26">
        <f>SUM(B$6:B108)/1000</f>
        <v>8.8462539393939394</v>
      </c>
      <c r="F108" s="26">
        <f>SUM(C$6:C108)/1000</f>
        <v>9.0604600000000008</v>
      </c>
    </row>
    <row r="109" spans="1:6" x14ac:dyDescent="0.25">
      <c r="A109" s="57">
        <v>45303</v>
      </c>
      <c r="B109" s="28">
        <f>Supply_Table!O107</f>
        <v>89.2</v>
      </c>
      <c r="C109" s="1">
        <f>Supply_Table!D107</f>
        <v>104.3</v>
      </c>
      <c r="D109" s="57">
        <v>45303</v>
      </c>
      <c r="E109" s="26">
        <f>SUM(B$6:B109)/1000</f>
        <v>8.9354539393939394</v>
      </c>
      <c r="F109" s="26">
        <f>SUM(C$6:C109)/1000</f>
        <v>9.1647599999999994</v>
      </c>
    </row>
    <row r="110" spans="1:6" x14ac:dyDescent="0.25">
      <c r="A110" s="57">
        <v>45304</v>
      </c>
      <c r="B110" s="28">
        <f>Supply_Table!O108</f>
        <v>98.7</v>
      </c>
      <c r="C110" s="1">
        <f>Supply_Table!D108</f>
        <v>105.10000000000001</v>
      </c>
      <c r="D110" s="57">
        <v>45304</v>
      </c>
      <c r="E110" s="26">
        <f>SUM(B$6:B110)/1000</f>
        <v>9.0341539393939403</v>
      </c>
      <c r="F110" s="26">
        <f>SUM(C$6:C110)/1000</f>
        <v>9.2698600000000013</v>
      </c>
    </row>
    <row r="111" spans="1:6" x14ac:dyDescent="0.25">
      <c r="A111" s="57">
        <v>45305</v>
      </c>
      <c r="B111" s="28">
        <f>Supply_Table!O109</f>
        <v>86.9</v>
      </c>
      <c r="C111" s="1">
        <f>Supply_Table!D109</f>
        <v>104.5</v>
      </c>
      <c r="D111" s="57">
        <v>45305</v>
      </c>
      <c r="E111" s="26">
        <f>SUM(B$6:B111)/1000</f>
        <v>9.1210539393939403</v>
      </c>
      <c r="F111" s="26">
        <f>SUM(C$6:C111)/1000</f>
        <v>9.3743600000000011</v>
      </c>
    </row>
    <row r="112" spans="1:6" x14ac:dyDescent="0.25">
      <c r="A112" s="57">
        <v>45306</v>
      </c>
      <c r="B112" s="28">
        <f>Supply_Table!O110</f>
        <v>90.5</v>
      </c>
      <c r="C112" s="1">
        <f>Supply_Table!D110</f>
        <v>91.59</v>
      </c>
      <c r="D112" s="57">
        <v>45306</v>
      </c>
      <c r="E112" s="26">
        <f>SUM(B$6:B112)/1000</f>
        <v>9.211553939393939</v>
      </c>
      <c r="F112" s="26">
        <f>SUM(C$6:C112)/1000</f>
        <v>9.4659500000000012</v>
      </c>
    </row>
    <row r="113" spans="1:6" x14ac:dyDescent="0.25">
      <c r="A113" s="57">
        <v>45307</v>
      </c>
      <c r="B113" s="28">
        <f>Supply_Table!O111</f>
        <v>93.8</v>
      </c>
      <c r="C113" s="1">
        <f>Supply_Table!D111</f>
        <v>96.29</v>
      </c>
      <c r="D113" s="57">
        <v>45307</v>
      </c>
      <c r="E113" s="26">
        <f>SUM(B$6:B113)/1000</f>
        <v>9.3053539393939388</v>
      </c>
      <c r="F113" s="26">
        <f>SUM(C$6:C113)/1000</f>
        <v>9.562240000000001</v>
      </c>
    </row>
    <row r="114" spans="1:6" x14ac:dyDescent="0.25">
      <c r="A114" s="57">
        <v>45308</v>
      </c>
      <c r="B114" s="28">
        <f>Supply_Table!O112</f>
        <v>102.3</v>
      </c>
      <c r="C114" s="1">
        <f>Supply_Table!D112</f>
        <v>93.19</v>
      </c>
      <c r="D114" s="57">
        <v>45308</v>
      </c>
      <c r="E114" s="26">
        <f>SUM(B$6:B114)/1000</f>
        <v>9.4076539393939385</v>
      </c>
      <c r="F114" s="26">
        <f>SUM(C$6:C114)/1000</f>
        <v>9.6554300000000026</v>
      </c>
    </row>
    <row r="115" spans="1:6" x14ac:dyDescent="0.25">
      <c r="A115" s="57">
        <v>45309</v>
      </c>
      <c r="B115" s="28">
        <f>Supply_Table!O113</f>
        <v>107.5</v>
      </c>
      <c r="C115" s="1">
        <f>Supply_Table!D113</f>
        <v>109.49</v>
      </c>
      <c r="D115" s="57">
        <v>45309</v>
      </c>
      <c r="E115" s="26">
        <f>SUM(B$6:B115)/1000</f>
        <v>9.5151539393939384</v>
      </c>
      <c r="F115" s="26">
        <f>SUM(C$6:C115)/1000</f>
        <v>9.7649200000000018</v>
      </c>
    </row>
    <row r="116" spans="1:6" x14ac:dyDescent="0.25">
      <c r="A116" s="57">
        <v>45310</v>
      </c>
      <c r="B116" s="28">
        <f>Supply_Table!O114</f>
        <v>91.800000000000011</v>
      </c>
      <c r="C116" s="1">
        <f>Supply_Table!D114</f>
        <v>109.28999999999999</v>
      </c>
      <c r="D116" s="57">
        <v>45310</v>
      </c>
      <c r="E116" s="26">
        <f>SUM(B$6:B116)/1000</f>
        <v>9.6069539393939376</v>
      </c>
      <c r="F116" s="26">
        <f>SUM(C$6:C116)/1000</f>
        <v>9.8742100000000033</v>
      </c>
    </row>
    <row r="117" spans="1:6" x14ac:dyDescent="0.25">
      <c r="A117" s="57">
        <v>45311</v>
      </c>
      <c r="B117" s="28">
        <f>Supply_Table!O115</f>
        <v>91.5</v>
      </c>
      <c r="C117" s="1">
        <f>Supply_Table!D115</f>
        <v>109.28999999999999</v>
      </c>
      <c r="D117" s="57">
        <v>45311</v>
      </c>
      <c r="E117" s="26">
        <f>SUM(B$6:B117)/1000</f>
        <v>9.6984539393939375</v>
      </c>
      <c r="F117" s="26">
        <f>SUM(C$6:C117)/1000</f>
        <v>9.9835000000000029</v>
      </c>
    </row>
    <row r="118" spans="1:6" x14ac:dyDescent="0.25">
      <c r="A118" s="57">
        <v>45312</v>
      </c>
      <c r="B118" s="28">
        <f>Supply_Table!O116</f>
        <v>91.2</v>
      </c>
      <c r="C118" s="1">
        <f>Supply_Table!D116</f>
        <v>108.39000000000001</v>
      </c>
      <c r="D118" s="57">
        <v>45312</v>
      </c>
      <c r="E118" s="26">
        <f>SUM(B$6:B118)/1000</f>
        <v>9.7896539393939381</v>
      </c>
      <c r="F118" s="26">
        <f>SUM(C$6:C118)/1000</f>
        <v>10.091890000000003</v>
      </c>
    </row>
    <row r="119" spans="1:6" x14ac:dyDescent="0.25">
      <c r="A119" s="57">
        <v>45313</v>
      </c>
      <c r="B119" s="28">
        <f>Supply_Table!O117</f>
        <v>85.49</v>
      </c>
      <c r="C119" s="1">
        <f>Supply_Table!D117</f>
        <v>106.49000000000001</v>
      </c>
      <c r="D119" s="57">
        <v>45313</v>
      </c>
      <c r="E119" s="26">
        <f>SUM(B$6:B119)/1000</f>
        <v>9.8751439393939382</v>
      </c>
      <c r="F119" s="26">
        <f>SUM(C$6:C119)/1000</f>
        <v>10.198380000000002</v>
      </c>
    </row>
    <row r="120" spans="1:6" x14ac:dyDescent="0.25">
      <c r="A120" s="57">
        <v>45314</v>
      </c>
      <c r="B120" s="28">
        <f>Supply_Table!O118</f>
        <v>85.1</v>
      </c>
      <c r="C120" s="1">
        <f>Supply_Table!D118</f>
        <v>99.09</v>
      </c>
      <c r="D120" s="57">
        <v>45314</v>
      </c>
      <c r="E120" s="26">
        <f>SUM(B$6:B120)/1000</f>
        <v>9.9602439393939388</v>
      </c>
      <c r="F120" s="26">
        <f>SUM(C$6:C120)/1000</f>
        <v>10.297470000000002</v>
      </c>
    </row>
    <row r="121" spans="1:6" x14ac:dyDescent="0.25">
      <c r="A121" s="57">
        <v>45315</v>
      </c>
      <c r="B121" s="28">
        <f>Supply_Table!O119</f>
        <v>85.5</v>
      </c>
      <c r="C121" s="1">
        <f>Supply_Table!D119</f>
        <v>100.30000000000001</v>
      </c>
      <c r="D121" s="57">
        <v>45315</v>
      </c>
      <c r="E121" s="26">
        <f>SUM(B$6:B121)/1000</f>
        <v>10.045743939393939</v>
      </c>
      <c r="F121" s="26">
        <f>SUM(C$6:C121)/1000</f>
        <v>10.397770000000003</v>
      </c>
    </row>
    <row r="122" spans="1:6" x14ac:dyDescent="0.25">
      <c r="A122" s="57">
        <v>45316</v>
      </c>
      <c r="B122" s="28">
        <f>Supply_Table!O120</f>
        <v>87.899999999999991</v>
      </c>
      <c r="C122" s="1">
        <f>Supply_Table!D120</f>
        <v>107</v>
      </c>
      <c r="D122" s="57">
        <v>45316</v>
      </c>
      <c r="E122" s="26">
        <f>SUM(B$6:B122)/1000</f>
        <v>10.133643939393938</v>
      </c>
      <c r="F122" s="26">
        <f>SUM(C$6:C122)/1000</f>
        <v>10.504770000000002</v>
      </c>
    </row>
    <row r="123" spans="1:6" x14ac:dyDescent="0.25">
      <c r="A123" s="57">
        <v>45317</v>
      </c>
      <c r="B123" s="28">
        <f>Supply_Table!O121</f>
        <v>87.4</v>
      </c>
      <c r="C123" s="1">
        <f>Supply_Table!D121</f>
        <v>104.10000000000001</v>
      </c>
      <c r="D123" s="57">
        <v>45317</v>
      </c>
      <c r="E123" s="26">
        <f>SUM(B$6:B123)/1000</f>
        <v>10.221043939393939</v>
      </c>
      <c r="F123" s="26">
        <f>SUM(C$6:C123)/1000</f>
        <v>10.608870000000003</v>
      </c>
    </row>
    <row r="124" spans="1:6" x14ac:dyDescent="0.25">
      <c r="A124" s="57">
        <v>45318</v>
      </c>
      <c r="B124" s="28">
        <f>Supply_Table!O122</f>
        <v>88.5</v>
      </c>
      <c r="C124" s="1">
        <f>Supply_Table!D122</f>
        <v>106.4</v>
      </c>
      <c r="D124" s="57">
        <v>45318</v>
      </c>
      <c r="E124" s="26">
        <f>SUM(B$6:B124)/1000</f>
        <v>10.309543939393938</v>
      </c>
      <c r="F124" s="26">
        <f>SUM(C$6:C124)/1000</f>
        <v>10.715270000000002</v>
      </c>
    </row>
    <row r="125" spans="1:6" x14ac:dyDescent="0.25">
      <c r="A125" s="57">
        <v>45319</v>
      </c>
      <c r="B125" s="28">
        <f>Supply_Table!O123</f>
        <v>87.3</v>
      </c>
      <c r="C125" s="1">
        <f>Supply_Table!D123</f>
        <v>106.99</v>
      </c>
      <c r="D125" s="57">
        <v>45319</v>
      </c>
      <c r="E125" s="26">
        <f>SUM(B$6:B125)/1000</f>
        <v>10.396843939393937</v>
      </c>
      <c r="F125" s="26">
        <f>SUM(C$6:C125)/1000</f>
        <v>10.822260000000002</v>
      </c>
    </row>
    <row r="126" spans="1:6" x14ac:dyDescent="0.25">
      <c r="A126" s="57">
        <v>45320</v>
      </c>
      <c r="B126" s="28">
        <f>Supply_Table!O124</f>
        <v>82.8</v>
      </c>
      <c r="C126" s="1">
        <f>Supply_Table!D124</f>
        <v>112.1</v>
      </c>
      <c r="D126" s="57">
        <v>45320</v>
      </c>
      <c r="E126" s="26">
        <f>SUM(B$6:B126)/1000</f>
        <v>10.479643939393936</v>
      </c>
      <c r="F126" s="26">
        <f>SUM(C$6:C126)/1000</f>
        <v>10.934360000000002</v>
      </c>
    </row>
    <row r="127" spans="1:6" x14ac:dyDescent="0.25">
      <c r="A127" s="57">
        <v>45321</v>
      </c>
      <c r="B127" s="28">
        <f>Supply_Table!O125</f>
        <v>84.6</v>
      </c>
      <c r="C127" s="1">
        <f>Supply_Table!D125</f>
        <v>112.6</v>
      </c>
      <c r="D127" s="57">
        <v>45321</v>
      </c>
      <c r="E127" s="26">
        <f>SUM(B$6:B127)/1000</f>
        <v>10.564243939393936</v>
      </c>
      <c r="F127" s="26">
        <f>SUM(C$6:C127)/1000</f>
        <v>11.046960000000002</v>
      </c>
    </row>
    <row r="128" spans="1:6" x14ac:dyDescent="0.25">
      <c r="A128" s="57">
        <v>45322</v>
      </c>
      <c r="B128" s="28">
        <f>Supply_Table!O126</f>
        <v>77.599999999999994</v>
      </c>
      <c r="C128" s="1">
        <f>Supply_Table!D126</f>
        <v>113</v>
      </c>
      <c r="D128" s="57">
        <v>45322</v>
      </c>
      <c r="E128" s="26">
        <f>SUM(B$6:B128)/1000</f>
        <v>10.641843939393937</v>
      </c>
      <c r="F128" s="26">
        <f>SUM(C$6:C128)/1000</f>
        <v>11.159960000000003</v>
      </c>
    </row>
    <row r="129" spans="1:6" x14ac:dyDescent="0.25">
      <c r="A129" s="57">
        <v>45323</v>
      </c>
      <c r="B129" s="28">
        <f>Supply_Table!O127</f>
        <v>92</v>
      </c>
      <c r="C129" s="1">
        <f>Supply_Table!D127</f>
        <v>108.9</v>
      </c>
      <c r="D129" s="57">
        <v>45323</v>
      </c>
      <c r="E129" s="26">
        <f>SUM(B$6:B129)/1000</f>
        <v>10.733843939393937</v>
      </c>
      <c r="F129" s="26">
        <f>SUM(C$6:C129)/1000</f>
        <v>11.268860000000002</v>
      </c>
    </row>
    <row r="130" spans="1:6" x14ac:dyDescent="0.25">
      <c r="A130" s="57">
        <v>45324</v>
      </c>
      <c r="B130" s="28">
        <f>Supply_Table!O128</f>
        <v>83.2</v>
      </c>
      <c r="C130" s="1">
        <f>Supply_Table!D128</f>
        <v>109.89999999999999</v>
      </c>
      <c r="D130" s="57">
        <v>45324</v>
      </c>
      <c r="E130" s="26">
        <f>SUM(B$6:B130)/1000</f>
        <v>10.817043939393939</v>
      </c>
      <c r="F130" s="26">
        <f>SUM(C$6:C130)/1000</f>
        <v>11.378760000000002</v>
      </c>
    </row>
    <row r="131" spans="1:6" x14ac:dyDescent="0.25">
      <c r="A131" s="57">
        <v>45325</v>
      </c>
      <c r="B131" s="28">
        <f>Supply_Table!O129</f>
        <v>76.400000000000006</v>
      </c>
      <c r="C131" s="1">
        <f>Supply_Table!D129</f>
        <v>109.4</v>
      </c>
      <c r="D131" s="57">
        <v>45325</v>
      </c>
      <c r="E131" s="26">
        <f>SUM(B$6:B131)/1000</f>
        <v>10.893443939393938</v>
      </c>
      <c r="F131" s="26">
        <f>SUM(C$6:C131)/1000</f>
        <v>11.488160000000002</v>
      </c>
    </row>
    <row r="132" spans="1:6" x14ac:dyDescent="0.25">
      <c r="A132" s="57">
        <v>45326</v>
      </c>
      <c r="B132" s="28">
        <f>Supply_Table!O130</f>
        <v>49.8</v>
      </c>
      <c r="C132" s="1">
        <f>Supply_Table!D130</f>
        <v>102.6</v>
      </c>
      <c r="D132" s="57">
        <v>45326</v>
      </c>
      <c r="E132" s="26">
        <f>SUM(B$6:B132)/1000</f>
        <v>10.943243939393936</v>
      </c>
      <c r="F132" s="26">
        <f>SUM(C$6:C132)/1000</f>
        <v>11.590760000000001</v>
      </c>
    </row>
    <row r="133" spans="1:6" x14ac:dyDescent="0.25">
      <c r="A133" s="57">
        <v>45327</v>
      </c>
      <c r="B133" s="28">
        <f>Supply_Table!O131</f>
        <v>56.6</v>
      </c>
      <c r="C133" s="1">
        <f>Supply_Table!D131</f>
        <v>110.9</v>
      </c>
      <c r="D133" s="57">
        <v>45327</v>
      </c>
      <c r="E133" s="26">
        <f>SUM(B$6:B133)/1000</f>
        <v>10.999843939393937</v>
      </c>
      <c r="F133" s="26">
        <f>SUM(C$6:C133)/1000</f>
        <v>11.701660000000002</v>
      </c>
    </row>
    <row r="134" spans="1:6" x14ac:dyDescent="0.25">
      <c r="A134" s="57">
        <v>45328</v>
      </c>
      <c r="B134" s="28">
        <f>Supply_Table!O132</f>
        <v>65.400000000000006</v>
      </c>
      <c r="C134" s="1">
        <f>Supply_Table!D132</f>
        <v>112.7</v>
      </c>
      <c r="D134" s="57">
        <v>45328</v>
      </c>
      <c r="E134" s="26">
        <f>SUM(B$6:B134)/1000</f>
        <v>11.065243939393937</v>
      </c>
      <c r="F134" s="26">
        <f>SUM(C$6:C134)/1000</f>
        <v>11.814360000000002</v>
      </c>
    </row>
    <row r="135" spans="1:6" x14ac:dyDescent="0.25">
      <c r="A135" s="57">
        <v>45329</v>
      </c>
      <c r="B135" s="28">
        <f>Supply_Table!O133</f>
        <v>71.5</v>
      </c>
      <c r="C135" s="1">
        <f>Supply_Table!D133</f>
        <v>104.89</v>
      </c>
      <c r="D135" s="57">
        <v>45329</v>
      </c>
      <c r="E135" s="26">
        <f>SUM(B$6:B135)/1000</f>
        <v>11.136743939393936</v>
      </c>
      <c r="F135" s="26">
        <f>SUM(C$6:C135)/1000</f>
        <v>11.919250000000002</v>
      </c>
    </row>
    <row r="136" spans="1:6" x14ac:dyDescent="0.25">
      <c r="A136" s="57">
        <v>45330</v>
      </c>
      <c r="B136" s="28">
        <f>Supply_Table!O134</f>
        <v>81.7</v>
      </c>
      <c r="C136" s="1">
        <f>Supply_Table!D134</f>
        <v>96.5</v>
      </c>
      <c r="D136" s="57">
        <v>45330</v>
      </c>
      <c r="E136" s="26">
        <f>SUM(B$6:B136)/1000</f>
        <v>11.218443939393937</v>
      </c>
      <c r="F136" s="26">
        <f>SUM(C$6:C136)/1000</f>
        <v>12.015750000000002</v>
      </c>
    </row>
    <row r="137" spans="1:6" x14ac:dyDescent="0.25">
      <c r="A137" s="57">
        <v>45331</v>
      </c>
      <c r="B137" s="28">
        <f>Supply_Table!O135</f>
        <v>85.7</v>
      </c>
      <c r="C137" s="1">
        <f>Supply_Table!D135</f>
        <v>94.5</v>
      </c>
      <c r="D137" s="57">
        <v>45331</v>
      </c>
      <c r="E137" s="26">
        <f>SUM(B$6:B137)/1000</f>
        <v>11.304143939393938</v>
      </c>
      <c r="F137" s="26">
        <f>SUM(C$6:C137)/1000</f>
        <v>12.110250000000002</v>
      </c>
    </row>
    <row r="138" spans="1:6" x14ac:dyDescent="0.25">
      <c r="A138" s="57">
        <v>45332</v>
      </c>
      <c r="B138" s="28">
        <f>Supply_Table!O136</f>
        <v>86.100000000000009</v>
      </c>
      <c r="C138" s="1">
        <f>Supply_Table!D136</f>
        <v>98.3</v>
      </c>
      <c r="D138" s="57">
        <v>45332</v>
      </c>
      <c r="E138" s="26">
        <f>SUM(B$6:B138)/1000</f>
        <v>11.390243939393939</v>
      </c>
      <c r="F138" s="26">
        <f>SUM(C$6:C138)/1000</f>
        <v>12.208550000000001</v>
      </c>
    </row>
    <row r="139" spans="1:6" x14ac:dyDescent="0.25">
      <c r="A139" s="57">
        <v>45333</v>
      </c>
      <c r="B139" s="28">
        <f>Supply_Table!O137</f>
        <v>82.3</v>
      </c>
      <c r="C139" s="1">
        <f>Supply_Table!D137</f>
        <v>98.9</v>
      </c>
      <c r="D139" s="57">
        <v>45333</v>
      </c>
      <c r="E139" s="26">
        <f>SUM(B$6:B139)/1000</f>
        <v>11.472543939393939</v>
      </c>
      <c r="F139" s="26">
        <f>SUM(C$6:C139)/1000</f>
        <v>12.307450000000001</v>
      </c>
    </row>
    <row r="140" spans="1:6" x14ac:dyDescent="0.25">
      <c r="A140" s="57">
        <v>45334</v>
      </c>
      <c r="B140" s="28">
        <f>Supply_Table!O138</f>
        <v>85.1</v>
      </c>
      <c r="C140" s="1">
        <f>Supply_Table!D138</f>
        <v>93.390000000000015</v>
      </c>
      <c r="D140" s="57">
        <v>45334</v>
      </c>
      <c r="E140" s="26">
        <f>SUM(B$6:B140)/1000</f>
        <v>11.557643939393937</v>
      </c>
      <c r="F140" s="26">
        <f>SUM(C$6:C140)/1000</f>
        <v>12.400840000000001</v>
      </c>
    </row>
    <row r="141" spans="1:6" x14ac:dyDescent="0.25">
      <c r="A141" s="57">
        <v>45335</v>
      </c>
      <c r="B141" s="28">
        <f>Supply_Table!O139</f>
        <v>84.3</v>
      </c>
      <c r="C141" s="1">
        <f>Supply_Table!D139</f>
        <v>85</v>
      </c>
      <c r="D141" s="57">
        <v>45335</v>
      </c>
      <c r="E141" s="26">
        <f>SUM(B$6:B141)/1000</f>
        <v>11.641943939393938</v>
      </c>
      <c r="F141" s="26">
        <f>SUM(C$6:C141)/1000</f>
        <v>12.48584</v>
      </c>
    </row>
    <row r="142" spans="1:6" x14ac:dyDescent="0.25">
      <c r="A142" s="57">
        <v>45336</v>
      </c>
      <c r="B142" s="28">
        <f>Supply_Table!O140</f>
        <v>81.5</v>
      </c>
      <c r="C142" s="1">
        <f>Supply_Table!D140</f>
        <v>87.800000000000011</v>
      </c>
      <c r="D142" s="57">
        <v>45336</v>
      </c>
      <c r="E142" s="26">
        <f>SUM(B$6:B142)/1000</f>
        <v>11.723443939393938</v>
      </c>
      <c r="F142" s="26">
        <f>SUM(C$6:C142)/1000</f>
        <v>12.573639999999999</v>
      </c>
    </row>
    <row r="143" spans="1:6" x14ac:dyDescent="0.25">
      <c r="A143" s="57">
        <v>45337</v>
      </c>
      <c r="B143" s="28">
        <f>Supply_Table!O141</f>
        <v>64.7</v>
      </c>
      <c r="C143" s="1">
        <f>Supply_Table!D141</f>
        <v>84.9</v>
      </c>
      <c r="D143" s="57">
        <v>45337</v>
      </c>
      <c r="E143" s="26">
        <f>SUM(B$6:B143)/1000</f>
        <v>11.788143939393938</v>
      </c>
      <c r="F143" s="26">
        <f>SUM(C$6:C143)/1000</f>
        <v>12.658539999999999</v>
      </c>
    </row>
    <row r="144" spans="1:6" x14ac:dyDescent="0.25">
      <c r="A144" s="57">
        <v>45338</v>
      </c>
      <c r="B144" s="28">
        <f>Supply_Table!O142</f>
        <v>61.8</v>
      </c>
      <c r="C144" s="1">
        <f>Supply_Table!D142</f>
        <v>85.09</v>
      </c>
      <c r="D144" s="57">
        <v>45338</v>
      </c>
      <c r="E144" s="26">
        <f>SUM(B$6:B144)/1000</f>
        <v>11.849943939393937</v>
      </c>
      <c r="F144" s="26">
        <f>SUM(C$6:C144)/1000</f>
        <v>12.74363</v>
      </c>
    </row>
    <row r="145" spans="1:6" x14ac:dyDescent="0.25">
      <c r="A145" s="57">
        <v>45339</v>
      </c>
      <c r="B145" s="28">
        <f>Supply_Table!O143</f>
        <v>73.099999999999994</v>
      </c>
      <c r="C145" s="1">
        <f>Supply_Table!D143</f>
        <v>84.4</v>
      </c>
      <c r="D145" s="57">
        <v>45339</v>
      </c>
      <c r="E145" s="26">
        <f>SUM(B$6:B145)/1000</f>
        <v>11.923043939393938</v>
      </c>
      <c r="F145" s="26">
        <f>SUM(C$6:C145)/1000</f>
        <v>12.828029999999998</v>
      </c>
    </row>
    <row r="146" spans="1:6" x14ac:dyDescent="0.25">
      <c r="A146" s="57">
        <v>45340</v>
      </c>
      <c r="B146" s="28">
        <f>Supply_Table!O144</f>
        <v>81.800000000000011</v>
      </c>
      <c r="C146" s="1">
        <f>Supply_Table!D144</f>
        <v>84</v>
      </c>
      <c r="D146" s="57">
        <v>45340</v>
      </c>
      <c r="E146" s="26">
        <f>SUM(B$6:B146)/1000</f>
        <v>12.004843939393938</v>
      </c>
      <c r="F146" s="26">
        <f>SUM(C$6:C146)/1000</f>
        <v>12.91203</v>
      </c>
    </row>
    <row r="147" spans="1:6" x14ac:dyDescent="0.25">
      <c r="A147" s="57">
        <v>45341</v>
      </c>
      <c r="B147" s="28">
        <f>Supply_Table!O145</f>
        <v>80.600000000000009</v>
      </c>
      <c r="C147" s="1">
        <f>Supply_Table!D145</f>
        <v>73.3</v>
      </c>
      <c r="D147" s="57">
        <v>45341</v>
      </c>
      <c r="E147" s="26">
        <f>SUM(B$6:B147)/1000</f>
        <v>12.085443939393937</v>
      </c>
      <c r="F147" s="26">
        <f>SUM(C$6:C147)/1000</f>
        <v>12.985329999999998</v>
      </c>
    </row>
    <row r="148" spans="1:6" x14ac:dyDescent="0.25">
      <c r="A148" s="57">
        <v>45342</v>
      </c>
      <c r="B148" s="28">
        <f>Supply_Table!O146</f>
        <v>87.2</v>
      </c>
      <c r="C148" s="1">
        <f>Supply_Table!D146</f>
        <v>74.099999999999994</v>
      </c>
      <c r="D148" s="57">
        <v>45342</v>
      </c>
      <c r="E148" s="26">
        <f>SUM(B$6:B148)/1000</f>
        <v>12.172643939393938</v>
      </c>
      <c r="F148" s="26">
        <f>SUM(C$6:C148)/1000</f>
        <v>13.059429999999999</v>
      </c>
    </row>
    <row r="149" spans="1:6" x14ac:dyDescent="0.25">
      <c r="A149" s="57">
        <v>45343</v>
      </c>
      <c r="B149" s="28">
        <f>Supply_Table!O147</f>
        <v>76.900000000000006</v>
      </c>
      <c r="C149" s="1">
        <f>Supply_Table!D147</f>
        <v>74.400000000000006</v>
      </c>
      <c r="D149" s="57">
        <v>45343</v>
      </c>
      <c r="E149" s="26">
        <f>SUM(B$6:B149)/1000</f>
        <v>12.249543939393938</v>
      </c>
      <c r="F149" s="26">
        <f>SUM(C$6:C149)/1000</f>
        <v>13.133829999999998</v>
      </c>
    </row>
    <row r="150" spans="1:6" x14ac:dyDescent="0.25">
      <c r="A150" s="57">
        <v>45344</v>
      </c>
      <c r="B150" s="28">
        <f>Supply_Table!O148</f>
        <v>88.199999999999989</v>
      </c>
      <c r="C150" s="1">
        <f>Supply_Table!D148</f>
        <v>74</v>
      </c>
      <c r="D150" s="57">
        <v>45344</v>
      </c>
      <c r="E150" s="26">
        <f>SUM(B$6:B150)/1000</f>
        <v>12.337743939393938</v>
      </c>
      <c r="F150" s="26">
        <f>SUM(C$6:C150)/1000</f>
        <v>13.207829999999998</v>
      </c>
    </row>
    <row r="151" spans="1:6" x14ac:dyDescent="0.25">
      <c r="A151" s="57">
        <v>45345</v>
      </c>
      <c r="B151" s="28">
        <f>Supply_Table!O149</f>
        <v>86.4</v>
      </c>
      <c r="C151" s="1">
        <f>Supply_Table!D149</f>
        <v>75.2</v>
      </c>
      <c r="D151" s="57">
        <v>45345</v>
      </c>
      <c r="E151" s="26">
        <f>SUM(B$6:B151)/1000</f>
        <v>12.424143939393938</v>
      </c>
      <c r="F151" s="26">
        <f>SUM(C$6:C151)/1000</f>
        <v>13.283029999999998</v>
      </c>
    </row>
    <row r="152" spans="1:6" x14ac:dyDescent="0.25">
      <c r="A152" s="57">
        <v>45346</v>
      </c>
      <c r="B152" s="28">
        <f>Supply_Table!O150</f>
        <v>89.789999999999992</v>
      </c>
      <c r="C152" s="1">
        <f>Supply_Table!D150</f>
        <v>74</v>
      </c>
      <c r="D152" s="57">
        <v>45346</v>
      </c>
      <c r="E152" s="26">
        <f>SUM(B$6:B152)/1000</f>
        <v>12.513933939393938</v>
      </c>
      <c r="F152" s="26">
        <f>SUM(C$6:C152)/1000</f>
        <v>13.357029999999998</v>
      </c>
    </row>
    <row r="153" spans="1:6" x14ac:dyDescent="0.25">
      <c r="A153" s="57">
        <v>45347</v>
      </c>
      <c r="B153" s="28">
        <f>Supply_Table!O151</f>
        <v>86.899999999999991</v>
      </c>
      <c r="C153" s="1">
        <f>Supply_Table!D151</f>
        <v>73.2</v>
      </c>
      <c r="D153" s="57">
        <v>45347</v>
      </c>
      <c r="E153" s="26">
        <f>SUM(B$6:B153)/1000</f>
        <v>12.600833939393938</v>
      </c>
      <c r="F153" s="26">
        <f>SUM(C$6:C153)/1000</f>
        <v>13.43023</v>
      </c>
    </row>
    <row r="154" spans="1:6" x14ac:dyDescent="0.25">
      <c r="A154" s="57">
        <v>45348</v>
      </c>
      <c r="B154" s="28">
        <f>Supply_Table!O152</f>
        <v>87.2</v>
      </c>
      <c r="C154" s="1">
        <f>Supply_Table!D152</f>
        <v>80.2</v>
      </c>
      <c r="D154" s="57">
        <v>45348</v>
      </c>
      <c r="E154" s="26">
        <f>SUM(B$6:B154)/1000</f>
        <v>12.688033939393939</v>
      </c>
      <c r="F154" s="26">
        <f>SUM(C$6:C154)/1000</f>
        <v>13.510429999999999</v>
      </c>
    </row>
    <row r="155" spans="1:6" x14ac:dyDescent="0.25">
      <c r="A155" s="57">
        <v>45349</v>
      </c>
      <c r="B155" s="28">
        <f>Supply_Table!O153</f>
        <v>84.8</v>
      </c>
      <c r="C155" s="1">
        <f>Supply_Table!D153</f>
        <v>74.89</v>
      </c>
      <c r="D155" s="57">
        <v>45349</v>
      </c>
      <c r="E155" s="26">
        <f>SUM(B$6:B155)/1000</f>
        <v>12.772833939393939</v>
      </c>
      <c r="F155" s="26">
        <f>SUM(C$6:C155)/1000</f>
        <v>13.585319999999999</v>
      </c>
    </row>
    <row r="156" spans="1:6" x14ac:dyDescent="0.25">
      <c r="A156" s="57">
        <v>45350</v>
      </c>
      <c r="B156" s="28">
        <f>Supply_Table!O154</f>
        <v>84.5</v>
      </c>
      <c r="C156" s="1">
        <f>Supply_Table!D154</f>
        <v>77</v>
      </c>
      <c r="D156" s="57">
        <v>45350</v>
      </c>
      <c r="E156" s="26">
        <f>SUM(B$6:B156)/1000</f>
        <v>12.857333939393939</v>
      </c>
      <c r="F156" s="26">
        <f>SUM(C$6:C156)/1000</f>
        <v>13.662319999999999</v>
      </c>
    </row>
    <row r="157" spans="1:6" x14ac:dyDescent="0.25">
      <c r="A157" s="57">
        <v>45351</v>
      </c>
      <c r="B157" s="28">
        <f>Supply_Table!O155</f>
        <v>86.5</v>
      </c>
      <c r="C157" s="1"/>
      <c r="D157" s="57">
        <v>45351</v>
      </c>
      <c r="E157" s="26">
        <f>SUM(B$6:B157)/1000</f>
        <v>12.943833939393938</v>
      </c>
      <c r="F157" s="26">
        <f>SUM(C$6:C157)/1000</f>
        <v>13.662319999999999</v>
      </c>
    </row>
    <row r="158" spans="1:6" x14ac:dyDescent="0.25">
      <c r="A158" s="57">
        <v>45352</v>
      </c>
      <c r="B158" s="28">
        <f>Supply_Table!O156</f>
        <v>86.8</v>
      </c>
      <c r="C158" s="1">
        <f>Supply_Table!D156</f>
        <v>82.1</v>
      </c>
      <c r="D158" s="57">
        <v>45352</v>
      </c>
      <c r="E158" s="26">
        <f>SUM(B$6:B158)/1000</f>
        <v>13.030633939393939</v>
      </c>
      <c r="F158" s="26">
        <f>SUM(C$6:C158)/1000</f>
        <v>13.74442</v>
      </c>
    </row>
    <row r="159" spans="1:6" x14ac:dyDescent="0.25">
      <c r="A159" s="57">
        <v>45353</v>
      </c>
      <c r="B159" s="28">
        <f>Supply_Table!O157</f>
        <v>91.9</v>
      </c>
      <c r="C159" s="1">
        <f>Supply_Table!D157</f>
        <v>77.5</v>
      </c>
      <c r="D159" s="57">
        <v>45353</v>
      </c>
      <c r="E159" s="26">
        <f>SUM(B$6:B159)/1000</f>
        <v>13.122533939393938</v>
      </c>
      <c r="F159" s="26">
        <f>SUM(C$6:C159)/1000</f>
        <v>13.82192</v>
      </c>
    </row>
    <row r="160" spans="1:6" x14ac:dyDescent="0.25">
      <c r="A160" s="57">
        <v>45354</v>
      </c>
      <c r="B160" s="28">
        <f>Supply_Table!O158</f>
        <v>93.6</v>
      </c>
      <c r="C160" s="1">
        <f>Supply_Table!D158</f>
        <v>77.8</v>
      </c>
      <c r="D160" s="57">
        <v>45354</v>
      </c>
      <c r="E160" s="26">
        <f>SUM(B$6:B160)/1000</f>
        <v>13.216133939393938</v>
      </c>
      <c r="F160" s="26">
        <f>SUM(C$6:C160)/1000</f>
        <v>13.899719999999999</v>
      </c>
    </row>
    <row r="161" spans="1:11" x14ac:dyDescent="0.25">
      <c r="A161" s="57">
        <v>45355</v>
      </c>
      <c r="B161" s="28">
        <f>Supply_Table!O159</f>
        <v>88.8</v>
      </c>
      <c r="C161" s="1">
        <f>Supply_Table!D159</f>
        <v>73.5</v>
      </c>
      <c r="D161" s="57">
        <v>45355</v>
      </c>
      <c r="E161" s="26">
        <f>SUM(B$6:B161)/1000</f>
        <v>13.304933939393937</v>
      </c>
      <c r="F161" s="26">
        <f>SUM(C$6:C161)/1000</f>
        <v>13.97322</v>
      </c>
    </row>
    <row r="162" spans="1:11" x14ac:dyDescent="0.25">
      <c r="A162" s="57">
        <v>45356</v>
      </c>
      <c r="B162" s="28">
        <f>Supply_Table!O160</f>
        <v>93.2</v>
      </c>
      <c r="C162" s="1">
        <f>Supply_Table!D160</f>
        <v>73.599999999999994</v>
      </c>
      <c r="D162" s="57">
        <v>45356</v>
      </c>
      <c r="E162" s="26">
        <f>SUM(B$6:B162)/1000</f>
        <v>13.398133939393938</v>
      </c>
      <c r="F162" s="26">
        <f>SUM(C$6:C162)/1000</f>
        <v>14.04682</v>
      </c>
    </row>
    <row r="163" spans="1:11" x14ac:dyDescent="0.25">
      <c r="A163" s="57">
        <v>45357</v>
      </c>
      <c r="B163" s="28">
        <f>Supply_Table!O161</f>
        <v>91.6</v>
      </c>
      <c r="C163" s="1">
        <f>Supply_Table!D161</f>
        <v>72.2</v>
      </c>
      <c r="D163" s="57">
        <v>45357</v>
      </c>
      <c r="E163" s="26">
        <f>SUM(B$6:B163)/1000</f>
        <v>13.489733939393938</v>
      </c>
      <c r="F163" s="26">
        <f>SUM(C$6:C163)/1000</f>
        <v>14.119020000000001</v>
      </c>
    </row>
    <row r="164" spans="1:11" x14ac:dyDescent="0.25">
      <c r="A164" s="57">
        <v>45358</v>
      </c>
      <c r="B164" s="28">
        <f>Supply_Table!O162</f>
        <v>85.7</v>
      </c>
      <c r="C164" s="1">
        <f>Supply_Table!D162</f>
        <v>83.2</v>
      </c>
      <c r="D164" s="57">
        <v>45358</v>
      </c>
      <c r="E164" s="26">
        <f>SUM(B$6:B164)/1000</f>
        <v>13.575433939393939</v>
      </c>
      <c r="F164" s="26">
        <f>SUM(C$6:C164)/1000</f>
        <v>14.202220000000001</v>
      </c>
    </row>
    <row r="165" spans="1:11" x14ac:dyDescent="0.25">
      <c r="A165" s="57">
        <v>45359</v>
      </c>
      <c r="B165" s="28">
        <f>Supply_Table!O163</f>
        <v>86.600000000000009</v>
      </c>
      <c r="C165" s="1">
        <f>Supply_Table!D163</f>
        <v>75.900000000000006</v>
      </c>
      <c r="D165" s="57">
        <v>45359</v>
      </c>
      <c r="E165" s="26">
        <f>SUM(B$6:B165)/1000</f>
        <v>13.66203393939394</v>
      </c>
      <c r="F165" s="26">
        <f>SUM(C$6:C165)/1000</f>
        <v>14.278120000000001</v>
      </c>
    </row>
    <row r="166" spans="1:11" x14ac:dyDescent="0.25">
      <c r="A166" s="57">
        <v>45360</v>
      </c>
      <c r="B166" s="28">
        <f>Supply_Table!O164</f>
        <v>88.5</v>
      </c>
      <c r="C166" s="1">
        <f>Supply_Table!D164</f>
        <v>75.589999999999989</v>
      </c>
      <c r="D166" s="57">
        <v>45360</v>
      </c>
      <c r="E166" s="26">
        <f>SUM(B$6:B166)/1000</f>
        <v>13.750533939393939</v>
      </c>
      <c r="F166" s="26">
        <f>SUM(C$6:C166)/1000</f>
        <v>14.353710000000001</v>
      </c>
      <c r="K166" s="148"/>
    </row>
    <row r="167" spans="1:11" x14ac:dyDescent="0.25">
      <c r="A167" s="57">
        <v>45361</v>
      </c>
      <c r="B167" s="28">
        <f>Supply_Table!O165</f>
        <v>87.7</v>
      </c>
      <c r="C167" s="1">
        <f>Supply_Table!D165</f>
        <v>75.099999999999994</v>
      </c>
      <c r="D167" s="57">
        <v>45361</v>
      </c>
      <c r="E167" s="26">
        <f>SUM(B$6:B167)/1000</f>
        <v>13.838233939393939</v>
      </c>
      <c r="F167" s="26">
        <f>SUM(C$6:C167)/1000</f>
        <v>14.428810000000002</v>
      </c>
      <c r="K167" s="148"/>
    </row>
    <row r="168" spans="1:11" x14ac:dyDescent="0.25">
      <c r="A168" s="57">
        <v>45362</v>
      </c>
      <c r="B168" s="28">
        <f>Supply_Table!O166</f>
        <v>93.68</v>
      </c>
      <c r="C168" s="1">
        <f>Supply_Table!D166</f>
        <v>79.400000000000006</v>
      </c>
      <c r="D168" s="57">
        <v>45362</v>
      </c>
      <c r="E168" s="26">
        <f>SUM(B$6:B168)/1000</f>
        <v>13.93191393939394</v>
      </c>
      <c r="F168" s="26">
        <f>SUM(C$6:C168)/1000</f>
        <v>14.508210000000002</v>
      </c>
      <c r="K168" s="148"/>
    </row>
    <row r="169" spans="1:11" x14ac:dyDescent="0.25">
      <c r="A169" s="57">
        <v>45363</v>
      </c>
      <c r="B169" s="28">
        <f>Supply_Table!O167</f>
        <v>81.900000000000006</v>
      </c>
      <c r="C169" s="1">
        <f>Supply_Table!D167</f>
        <v>86.300000000000011</v>
      </c>
      <c r="D169" s="57">
        <v>45363</v>
      </c>
      <c r="E169" s="26">
        <f>SUM(B$6:B169)/1000</f>
        <v>14.013813939393939</v>
      </c>
      <c r="F169" s="26">
        <f>SUM(C$6:C169)/1000</f>
        <v>14.59451</v>
      </c>
      <c r="K169" s="148"/>
    </row>
    <row r="170" spans="1:11" x14ac:dyDescent="0.25">
      <c r="A170" s="57">
        <v>45364</v>
      </c>
      <c r="B170" s="28">
        <f>Supply_Table!O168</f>
        <v>83.800000000000011</v>
      </c>
      <c r="C170" s="1">
        <f>Supply_Table!D168</f>
        <v>96.100000000000009</v>
      </c>
      <c r="D170" s="57">
        <v>45364</v>
      </c>
      <c r="E170" s="26">
        <f>SUM(B$6:B170)/1000</f>
        <v>14.097613939393939</v>
      </c>
      <c r="F170" s="26">
        <f>SUM(C$6:C170)/1000</f>
        <v>14.690610000000001</v>
      </c>
      <c r="K170" s="148"/>
    </row>
    <row r="171" spans="1:11" x14ac:dyDescent="0.25">
      <c r="A171" s="57">
        <v>45365</v>
      </c>
      <c r="B171" s="28">
        <f>Supply_Table!O169</f>
        <v>83.800000000000011</v>
      </c>
      <c r="C171" s="1">
        <f>Supply_Table!D169</f>
        <v>88.600000000000009</v>
      </c>
      <c r="D171" s="57">
        <v>45365</v>
      </c>
      <c r="E171" s="26">
        <f>SUM(B$6:B171)/1000</f>
        <v>14.181413939393938</v>
      </c>
      <c r="F171" s="26">
        <f>SUM(C$6:C171)/1000</f>
        <v>14.779210000000001</v>
      </c>
      <c r="K171" s="148"/>
    </row>
    <row r="172" spans="1:11" x14ac:dyDescent="0.25">
      <c r="A172" s="57">
        <v>45366</v>
      </c>
      <c r="B172" s="28">
        <f>Supply_Table!O170</f>
        <v>81.7</v>
      </c>
      <c r="C172" s="1">
        <f>Supply_Table!D170</f>
        <v>80.5</v>
      </c>
      <c r="D172" s="57">
        <v>45366</v>
      </c>
      <c r="E172" s="26">
        <f>SUM(B$6:B172)/1000</f>
        <v>14.263113939393939</v>
      </c>
      <c r="F172" s="26">
        <f>SUM(C$6:C172)/1000</f>
        <v>14.859710000000002</v>
      </c>
      <c r="K172" s="148"/>
    </row>
    <row r="173" spans="1:11" x14ac:dyDescent="0.25">
      <c r="A173" s="57">
        <v>45367</v>
      </c>
      <c r="B173" s="28">
        <f>Supply_Table!O171</f>
        <v>77</v>
      </c>
      <c r="C173" s="1">
        <f>Supply_Table!D171</f>
        <v>80.899999999999991</v>
      </c>
      <c r="D173" s="57">
        <v>45367</v>
      </c>
      <c r="E173" s="26">
        <f>SUM(B$6:B173)/1000</f>
        <v>14.340113939393939</v>
      </c>
      <c r="F173" s="26">
        <f>SUM(C$6:C173)/1000</f>
        <v>14.940610000000001</v>
      </c>
      <c r="K173" s="148"/>
    </row>
    <row r="174" spans="1:11" x14ac:dyDescent="0.25">
      <c r="A174" s="57">
        <v>45368</v>
      </c>
      <c r="B174" s="28">
        <f>Supply_Table!O172</f>
        <v>68.2</v>
      </c>
      <c r="C174" s="1">
        <f>Supply_Table!D172</f>
        <v>82</v>
      </c>
      <c r="D174" s="57">
        <v>45368</v>
      </c>
      <c r="E174" s="26">
        <f>SUM(B$6:B174)/1000</f>
        <v>14.40831393939394</v>
      </c>
      <c r="F174" s="26">
        <f>SUM(C$6:C174)/1000</f>
        <v>15.02261</v>
      </c>
      <c r="K174" s="148"/>
    </row>
    <row r="175" spans="1:11" x14ac:dyDescent="0.25">
      <c r="A175" s="57">
        <v>45369</v>
      </c>
      <c r="B175" s="28">
        <f>Supply_Table!O173</f>
        <v>75.39</v>
      </c>
      <c r="C175" s="1">
        <f>Supply_Table!D173</f>
        <v>76.7</v>
      </c>
      <c r="D175" s="57">
        <v>45369</v>
      </c>
      <c r="E175" s="26">
        <f>SUM(B$6:B175)/1000</f>
        <v>14.483703939393939</v>
      </c>
      <c r="F175" s="26">
        <f>SUM(C$6:C175)/1000</f>
        <v>15.099310000000001</v>
      </c>
      <c r="K175" s="148"/>
    </row>
    <row r="176" spans="1:11" x14ac:dyDescent="0.25">
      <c r="A176" s="57">
        <v>45370</v>
      </c>
      <c r="B176" s="28">
        <f>Supply_Table!O174</f>
        <v>77.5</v>
      </c>
      <c r="C176" s="1">
        <f>Supply_Table!D174</f>
        <v>82.9</v>
      </c>
      <c r="D176" s="57">
        <v>45370</v>
      </c>
      <c r="E176" s="26">
        <f>SUM(B$6:B176)/1000</f>
        <v>14.561203939393939</v>
      </c>
      <c r="F176" s="26">
        <f>SUM(C$6:C176)/1000</f>
        <v>15.182210000000001</v>
      </c>
      <c r="K176" s="148"/>
    </row>
    <row r="177" spans="1:11" x14ac:dyDescent="0.25">
      <c r="A177" s="57">
        <v>45371</v>
      </c>
      <c r="B177" s="28">
        <f>Supply_Table!O175</f>
        <v>87.89</v>
      </c>
      <c r="C177" s="1">
        <f>Supply_Table!D175</f>
        <v>75.599999999999994</v>
      </c>
      <c r="D177" s="57">
        <v>45371</v>
      </c>
      <c r="E177" s="26">
        <f>SUM(B$6:B177)/1000</f>
        <v>14.649093939393939</v>
      </c>
      <c r="F177" s="26">
        <f>SUM(C$6:C177)/1000</f>
        <v>15.257810000000001</v>
      </c>
      <c r="K177" s="148"/>
    </row>
    <row r="178" spans="1:11" x14ac:dyDescent="0.25">
      <c r="A178" s="57">
        <v>45372</v>
      </c>
      <c r="B178" s="28">
        <f>Supply_Table!O176</f>
        <v>102.6</v>
      </c>
      <c r="C178" s="1">
        <f>Supply_Table!D176</f>
        <v>76.5</v>
      </c>
      <c r="D178" s="57">
        <v>45372</v>
      </c>
      <c r="E178" s="26">
        <f>SUM(B$6:B178)/1000</f>
        <v>14.75169393939394</v>
      </c>
      <c r="F178" s="26">
        <f>SUM(C$6:C178)/1000</f>
        <v>15.334310000000002</v>
      </c>
      <c r="K178" s="148"/>
    </row>
    <row r="179" spans="1:11" x14ac:dyDescent="0.25">
      <c r="A179" s="57">
        <v>45373</v>
      </c>
      <c r="B179" s="28">
        <f>Supply_Table!O177</f>
        <v>100.3</v>
      </c>
      <c r="C179" s="1">
        <f>Supply_Table!D177</f>
        <v>77.099999999999994</v>
      </c>
      <c r="D179" s="57">
        <v>45373</v>
      </c>
      <c r="E179" s="26">
        <f>SUM(B$6:B179)/1000</f>
        <v>14.851993939393939</v>
      </c>
      <c r="F179" s="26">
        <f>SUM(C$6:C179)/1000</f>
        <v>15.411410000000002</v>
      </c>
      <c r="K179" s="148"/>
    </row>
    <row r="180" spans="1:11" x14ac:dyDescent="0.25">
      <c r="A180" s="57">
        <v>45374</v>
      </c>
      <c r="B180" s="28">
        <f>Supply_Table!O178</f>
        <v>86.899999999999991</v>
      </c>
      <c r="C180" s="1">
        <f>Supply_Table!D178</f>
        <v>78.800000000000011</v>
      </c>
      <c r="D180" s="57">
        <v>45374</v>
      </c>
      <c r="E180" s="26">
        <f>SUM(B$6:B180)/1000</f>
        <v>14.938893939393939</v>
      </c>
      <c r="F180" s="26">
        <f>SUM(C$6:C180)/1000</f>
        <v>15.490210000000001</v>
      </c>
      <c r="K180" s="148"/>
    </row>
    <row r="181" spans="1:11" x14ac:dyDescent="0.25">
      <c r="A181" s="57">
        <v>45375</v>
      </c>
      <c r="B181" s="28">
        <f>Supply_Table!O179</f>
        <v>87.399999999999991</v>
      </c>
      <c r="C181" s="1">
        <f>Supply_Table!D179</f>
        <v>75.7</v>
      </c>
      <c r="D181" s="57">
        <v>45375</v>
      </c>
      <c r="E181" s="26">
        <f>SUM(B$6:B181)/1000</f>
        <v>15.026293939393938</v>
      </c>
      <c r="F181" s="26">
        <f>SUM(C$6:C181)/1000</f>
        <v>15.565910000000002</v>
      </c>
      <c r="K181" s="148"/>
    </row>
    <row r="182" spans="1:11" x14ac:dyDescent="0.25">
      <c r="A182" s="57">
        <v>45376</v>
      </c>
      <c r="B182" s="28">
        <f>Supply_Table!O180</f>
        <v>92.3</v>
      </c>
      <c r="C182" s="1">
        <f>Supply_Table!D180</f>
        <v>78.100000000000009</v>
      </c>
      <c r="D182" s="57">
        <v>45376</v>
      </c>
      <c r="E182" s="26">
        <f>SUM(B$6:B182)/1000</f>
        <v>15.118593939393937</v>
      </c>
      <c r="F182" s="26">
        <f>SUM(C$6:C182)/1000</f>
        <v>15.644010000000002</v>
      </c>
      <c r="K182" s="148"/>
    </row>
    <row r="183" spans="1:11" x14ac:dyDescent="0.25">
      <c r="A183" s="57">
        <v>45377</v>
      </c>
      <c r="B183" s="28">
        <f>Supply_Table!O181</f>
        <v>84.7</v>
      </c>
      <c r="C183" s="1">
        <f>Supply_Table!D181</f>
        <v>73.5</v>
      </c>
      <c r="D183" s="57">
        <v>45377</v>
      </c>
      <c r="E183" s="26">
        <f>SUM(B$6:B183)/1000</f>
        <v>15.203293939393937</v>
      </c>
      <c r="F183" s="26">
        <f>SUM(C$6:C183)/1000</f>
        <v>15.717510000000003</v>
      </c>
      <c r="K183" s="148"/>
    </row>
    <row r="184" spans="1:11" x14ac:dyDescent="0.25">
      <c r="A184" s="57">
        <v>45378</v>
      </c>
      <c r="B184" s="28">
        <f>Supply_Table!O182</f>
        <v>72.7</v>
      </c>
      <c r="C184" s="1">
        <f>Supply_Table!D182</f>
        <v>70.8</v>
      </c>
      <c r="D184" s="57">
        <v>45378</v>
      </c>
      <c r="E184" s="26">
        <f>SUM(B$6:B184)/1000</f>
        <v>15.275993939393938</v>
      </c>
      <c r="F184" s="26">
        <f>SUM(C$6:C184)/1000</f>
        <v>15.788310000000001</v>
      </c>
      <c r="K184" s="148"/>
    </row>
    <row r="185" spans="1:11" x14ac:dyDescent="0.25">
      <c r="A185" s="57">
        <v>45379</v>
      </c>
      <c r="B185" s="28">
        <f>Supply_Table!O183</f>
        <v>85.3</v>
      </c>
      <c r="C185" s="1">
        <f>Supply_Table!D183</f>
        <v>80.289999999999992</v>
      </c>
      <c r="D185" s="57">
        <v>45379</v>
      </c>
      <c r="E185" s="26">
        <f>SUM(B$6:B185)/1000</f>
        <v>15.361293939393939</v>
      </c>
      <c r="F185" s="26">
        <f>SUM(C$6:C185)/1000</f>
        <v>15.868600000000002</v>
      </c>
      <c r="K185" s="148"/>
    </row>
    <row r="186" spans="1:11" x14ac:dyDescent="0.25">
      <c r="A186" s="57">
        <v>45380</v>
      </c>
      <c r="B186" s="28">
        <f>Supply_Table!O184</f>
        <v>83.6</v>
      </c>
      <c r="C186" s="1">
        <f>Supply_Table!D184</f>
        <v>69.099999999999994</v>
      </c>
      <c r="D186" s="57">
        <v>45380</v>
      </c>
      <c r="E186" s="26">
        <f>SUM(B$6:B186)/1000</f>
        <v>15.444893939393937</v>
      </c>
      <c r="F186" s="26">
        <f>SUM(C$6:C186)/1000</f>
        <v>15.937700000000003</v>
      </c>
      <c r="K186" s="148"/>
    </row>
    <row r="187" spans="1:11" x14ac:dyDescent="0.25">
      <c r="A187" s="57">
        <v>45381</v>
      </c>
      <c r="B187" s="28">
        <f>Supply_Table!O185</f>
        <v>83.8</v>
      </c>
      <c r="C187" s="1">
        <f>Supply_Table!D185</f>
        <v>71.989999999999995</v>
      </c>
      <c r="D187" s="57">
        <v>45381</v>
      </c>
      <c r="E187" s="26">
        <f>SUM(B$6:B187)/1000</f>
        <v>15.528693939393937</v>
      </c>
      <c r="F187" s="26">
        <f>SUM(C$6:C187)/1000</f>
        <v>16.009690000000003</v>
      </c>
      <c r="K187" s="148"/>
    </row>
    <row r="188" spans="1:11" x14ac:dyDescent="0.25">
      <c r="A188" s="57">
        <v>45382</v>
      </c>
      <c r="B188" s="28">
        <f>Supply_Table!O186</f>
        <v>88.3</v>
      </c>
      <c r="C188" s="1">
        <f>Supply_Table!D186</f>
        <v>72.89</v>
      </c>
      <c r="D188" s="57">
        <v>45382</v>
      </c>
      <c r="E188" s="26">
        <f>SUM(B$6:B188)/1000</f>
        <v>15.616993939393936</v>
      </c>
      <c r="F188" s="26">
        <f>SUM(C$6:C188)/1000</f>
        <v>16.08258</v>
      </c>
      <c r="K188" s="148"/>
    </row>
    <row r="190" spans="1:11" x14ac:dyDescent="0.25">
      <c r="C190">
        <f>SUM(C6:C189)</f>
        <v>16082.580000000002</v>
      </c>
    </row>
    <row r="191" spans="1:11" x14ac:dyDescent="0.25">
      <c r="C191">
        <f>C190/183</f>
        <v>87.882950819672146</v>
      </c>
    </row>
  </sheetData>
  <mergeCells count="3">
    <mergeCell ref="A3:F3"/>
    <mergeCell ref="B4:C4"/>
    <mergeCell ref="E4:F4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31511-8705-4C91-8A7C-4997BE6FAD37}">
  <dimension ref="A1:L30"/>
  <sheetViews>
    <sheetView zoomScale="93" zoomScaleNormal="93" workbookViewId="0"/>
  </sheetViews>
  <sheetFormatPr defaultRowHeight="15" x14ac:dyDescent="0.25"/>
  <cols>
    <col min="1" max="1" width="18.42578125" bestFit="1" customWidth="1"/>
    <col min="2" max="4" width="12.140625" bestFit="1" customWidth="1"/>
    <col min="6" max="6" width="7.140625" bestFit="1" customWidth="1"/>
  </cols>
  <sheetData>
    <row r="1" spans="1:9" ht="15.75" thickBot="1" x14ac:dyDescent="0.3">
      <c r="A1" s="11" t="str">
        <f>HYPERLINK("#'Contents'!A1","Contents Page")</f>
        <v>Contents Page</v>
      </c>
    </row>
    <row r="2" spans="1:9" ht="30.75" thickBot="1" x14ac:dyDescent="0.3">
      <c r="A2" s="104" t="s">
        <v>50</v>
      </c>
      <c r="B2" s="94" t="s">
        <v>147</v>
      </c>
      <c r="C2" s="92" t="s">
        <v>121</v>
      </c>
      <c r="D2" s="105" t="s">
        <v>146</v>
      </c>
      <c r="E2" s="106" t="s">
        <v>26</v>
      </c>
    </row>
    <row r="3" spans="1:9" ht="15.75" thickBot="1" x14ac:dyDescent="0.3">
      <c r="A3" s="107" t="s">
        <v>110</v>
      </c>
      <c r="B3" s="38">
        <f>Supply_Table!X4</f>
        <v>15.616993939393936</v>
      </c>
      <c r="C3" s="38">
        <f>Supply_Table!Y4</f>
        <v>15.657661558949041</v>
      </c>
      <c r="D3" s="38">
        <f>Supply_Table!Z4</f>
        <v>16.08258</v>
      </c>
      <c r="E3" s="154">
        <f>D3/B3-1</f>
        <v>2.9812783587731317E-2</v>
      </c>
      <c r="F3" s="120"/>
      <c r="G3" s="120"/>
      <c r="I3" s="10"/>
    </row>
    <row r="4" spans="1:9" ht="30.75" thickBot="1" x14ac:dyDescent="0.3">
      <c r="A4" s="107" t="s">
        <v>395</v>
      </c>
      <c r="B4" s="38">
        <f>Supply_Table!X3</f>
        <v>16.483906060606067</v>
      </c>
      <c r="C4" s="38">
        <f>Supply_Table!Y3</f>
        <v>15.462817449880529</v>
      </c>
      <c r="D4" s="38">
        <f>Supply_Table!Z3</f>
        <v>15.416720000000007</v>
      </c>
      <c r="E4" s="154">
        <f t="shared" ref="E4:E8" si="0">D4/B4-1</f>
        <v>-6.4741090896924369E-2</v>
      </c>
      <c r="F4" s="120"/>
      <c r="G4" s="120"/>
      <c r="I4" s="10"/>
    </row>
    <row r="5" spans="1:9" ht="15.75" thickBot="1" x14ac:dyDescent="0.3">
      <c r="A5" s="107" t="s">
        <v>45</v>
      </c>
      <c r="B5" s="38">
        <f>Supply_Table!X5</f>
        <v>8.2818999999999985</v>
      </c>
      <c r="C5" s="100">
        <f>Supply_Table!Y5</f>
        <v>10.717690166653149</v>
      </c>
      <c r="D5" s="100">
        <f>Supply_Table!Z5</f>
        <v>9.7679999999999954</v>
      </c>
      <c r="E5" s="154">
        <f t="shared" si="0"/>
        <v>0.17943950059768854</v>
      </c>
      <c r="F5" s="120"/>
      <c r="G5" s="120"/>
      <c r="I5" s="10"/>
    </row>
    <row r="6" spans="1:9" ht="27" customHeight="1" thickBot="1" x14ac:dyDescent="0.3">
      <c r="A6" s="107" t="s">
        <v>49</v>
      </c>
      <c r="B6" s="38">
        <f>Supply_Table!X7</f>
        <v>3.2271000000000019</v>
      </c>
      <c r="C6" s="38">
        <f>Supply_Table!Y7</f>
        <v>2.4707812738081842</v>
      </c>
      <c r="D6" s="38">
        <f>Supply_Table!Z7</f>
        <v>3.5283000000000011</v>
      </c>
      <c r="E6" s="154">
        <f t="shared" si="0"/>
        <v>9.3334572836292429E-2</v>
      </c>
      <c r="F6" s="120"/>
      <c r="G6" s="120"/>
      <c r="I6" s="10"/>
    </row>
    <row r="7" spans="1:9" ht="15" customHeight="1" thickBot="1" x14ac:dyDescent="0.3">
      <c r="A7" s="107" t="s">
        <v>396</v>
      </c>
      <c r="B7" s="38">
        <f>Supply_Table!X6</f>
        <v>6.9200000000000012E-2</v>
      </c>
      <c r="C7" s="38">
        <f>Supply_Table!Y6</f>
        <v>0.20799999999999999</v>
      </c>
      <c r="D7" s="38">
        <f>Supply_Table!Z6</f>
        <v>0.60179999999999978</v>
      </c>
      <c r="E7" s="154">
        <f t="shared" si="0"/>
        <v>7.6965317919075105</v>
      </c>
      <c r="F7" s="120"/>
      <c r="G7" s="120"/>
      <c r="I7" s="10"/>
    </row>
    <row r="8" spans="1:9" ht="15.75" thickBot="1" x14ac:dyDescent="0.3">
      <c r="A8" s="109" t="s">
        <v>52</v>
      </c>
      <c r="B8" s="38">
        <f>SUM(B3:B7)</f>
        <v>43.679100000000005</v>
      </c>
      <c r="C8" s="100">
        <f>SUM(C3:C7)</f>
        <v>44.516950449290903</v>
      </c>
      <c r="D8" s="100">
        <f>SUM(D3:D7)</f>
        <v>45.397399999999998</v>
      </c>
      <c r="E8" s="154">
        <f t="shared" si="0"/>
        <v>3.9339180523408013E-2</v>
      </c>
      <c r="F8" s="156"/>
      <c r="G8" s="47"/>
      <c r="I8" s="10"/>
    </row>
    <row r="9" spans="1:9" x14ac:dyDescent="0.25">
      <c r="G9" s="47"/>
    </row>
    <row r="10" spans="1:9" x14ac:dyDescent="0.25">
      <c r="E10" s="120"/>
      <c r="G10" s="47"/>
    </row>
    <row r="11" spans="1:9" x14ac:dyDescent="0.25">
      <c r="G11" s="47"/>
    </row>
    <row r="13" spans="1:9" ht="15.75" thickBot="1" x14ac:dyDescent="0.3"/>
    <row r="14" spans="1:9" ht="30.75" thickBot="1" x14ac:dyDescent="0.3">
      <c r="A14" s="94" t="s">
        <v>43</v>
      </c>
      <c r="B14" s="94" t="s">
        <v>147</v>
      </c>
      <c r="C14" s="92" t="s">
        <v>121</v>
      </c>
      <c r="D14" s="94" t="s">
        <v>146</v>
      </c>
    </row>
    <row r="15" spans="1:9" ht="15.75" thickBot="1" x14ac:dyDescent="0.3">
      <c r="A15" s="107" t="s">
        <v>110</v>
      </c>
      <c r="B15" s="136">
        <f>B3*11</f>
        <v>171.78693333333331</v>
      </c>
      <c r="C15" s="136">
        <f t="shared" ref="C15:D15" si="1">C3*11</f>
        <v>172.23427714843945</v>
      </c>
      <c r="D15" s="136">
        <f t="shared" si="1"/>
        <v>176.90837999999999</v>
      </c>
    </row>
    <row r="16" spans="1:9" ht="30.75" thickBot="1" x14ac:dyDescent="0.3">
      <c r="A16" s="107" t="s">
        <v>395</v>
      </c>
      <c r="B16" s="136">
        <f t="shared" ref="B16:D16" si="2">B4*11</f>
        <v>181.32296666666673</v>
      </c>
      <c r="C16" s="136">
        <f t="shared" si="2"/>
        <v>170.09099194868583</v>
      </c>
      <c r="D16" s="136">
        <f t="shared" si="2"/>
        <v>169.58392000000006</v>
      </c>
    </row>
    <row r="17" spans="1:12" ht="15.75" thickBot="1" x14ac:dyDescent="0.3">
      <c r="A17" s="107" t="s">
        <v>45</v>
      </c>
      <c r="B17" s="136">
        <f t="shared" ref="B17:D17" si="3">B5*11</f>
        <v>91.100899999999982</v>
      </c>
      <c r="C17" s="136">
        <f t="shared" si="3"/>
        <v>117.89459183318465</v>
      </c>
      <c r="D17" s="136">
        <f t="shared" si="3"/>
        <v>107.44799999999995</v>
      </c>
    </row>
    <row r="18" spans="1:12" ht="30.75" thickBot="1" x14ac:dyDescent="0.3">
      <c r="A18" s="107" t="s">
        <v>49</v>
      </c>
      <c r="B18" s="136">
        <f t="shared" ref="B18:D18" si="4">B6*11</f>
        <v>35.498100000000022</v>
      </c>
      <c r="C18" s="136">
        <f t="shared" si="4"/>
        <v>27.178594011890027</v>
      </c>
      <c r="D18" s="136">
        <f t="shared" si="4"/>
        <v>38.81130000000001</v>
      </c>
    </row>
    <row r="19" spans="1:12" ht="15.75" thickBot="1" x14ac:dyDescent="0.3">
      <c r="A19" s="107" t="s">
        <v>396</v>
      </c>
      <c r="B19" s="136">
        <f t="shared" ref="B19:D19" si="5">B7*11</f>
        <v>0.7612000000000001</v>
      </c>
      <c r="C19" s="136">
        <f t="shared" si="5"/>
        <v>2.2879999999999998</v>
      </c>
      <c r="D19" s="136">
        <f t="shared" si="5"/>
        <v>6.6197999999999979</v>
      </c>
    </row>
    <row r="20" spans="1:12" ht="15.75" thickBot="1" x14ac:dyDescent="0.3">
      <c r="A20" s="94" t="s">
        <v>52</v>
      </c>
      <c r="B20" s="136">
        <f t="shared" ref="B20:D20" si="6">B8*11</f>
        <v>480.47010000000006</v>
      </c>
      <c r="C20" s="136">
        <f t="shared" si="6"/>
        <v>489.68645494219993</v>
      </c>
      <c r="D20" s="136">
        <f t="shared" si="6"/>
        <v>499.37139999999999</v>
      </c>
    </row>
    <row r="23" spans="1:12" ht="15.75" thickBot="1" x14ac:dyDescent="0.3">
      <c r="L23" t="s">
        <v>406</v>
      </c>
    </row>
    <row r="24" spans="1:12" ht="30.75" thickBot="1" x14ac:dyDescent="0.3">
      <c r="A24" s="94" t="s">
        <v>313</v>
      </c>
      <c r="B24" s="94" t="s">
        <v>147</v>
      </c>
      <c r="C24" s="92" t="s">
        <v>121</v>
      </c>
      <c r="D24" s="94" t="s">
        <v>146</v>
      </c>
      <c r="I24" s="153"/>
      <c r="K24" s="160"/>
      <c r="L24" s="153" t="s">
        <v>401</v>
      </c>
    </row>
    <row r="25" spans="1:12" ht="15.75" thickBot="1" x14ac:dyDescent="0.3">
      <c r="A25" s="107" t="s">
        <v>110</v>
      </c>
      <c r="B25" s="137">
        <f t="shared" ref="B25:D30" si="7">B3*11000</f>
        <v>171786.93333333329</v>
      </c>
      <c r="C25" s="137">
        <f t="shared" si="7"/>
        <v>172234.27714843946</v>
      </c>
      <c r="D25" s="137">
        <f t="shared" si="7"/>
        <v>176908.38</v>
      </c>
      <c r="I25" s="153"/>
      <c r="K25" s="160"/>
      <c r="L25" s="153" t="s">
        <v>386</v>
      </c>
    </row>
    <row r="26" spans="1:12" ht="30.75" thickBot="1" x14ac:dyDescent="0.3">
      <c r="A26" s="107" t="s">
        <v>395</v>
      </c>
      <c r="B26" s="137">
        <f t="shared" si="7"/>
        <v>181322.96666666673</v>
      </c>
      <c r="C26" s="137">
        <f t="shared" si="7"/>
        <v>170090.99194868581</v>
      </c>
      <c r="D26" s="137">
        <f t="shared" si="7"/>
        <v>169583.92000000007</v>
      </c>
      <c r="K26" s="160"/>
      <c r="L26" s="153" t="s">
        <v>398</v>
      </c>
    </row>
    <row r="27" spans="1:12" ht="15.75" thickBot="1" x14ac:dyDescent="0.3">
      <c r="A27" s="107" t="s">
        <v>45</v>
      </c>
      <c r="B27" s="137">
        <f t="shared" si="7"/>
        <v>91100.89999999998</v>
      </c>
      <c r="C27" s="137">
        <f t="shared" si="7"/>
        <v>117894.59183318465</v>
      </c>
      <c r="D27" s="137">
        <f t="shared" si="7"/>
        <v>107447.99999999994</v>
      </c>
      <c r="K27" s="160"/>
      <c r="L27" s="153" t="s">
        <v>397</v>
      </c>
    </row>
    <row r="28" spans="1:12" ht="30.75" thickBot="1" x14ac:dyDescent="0.3">
      <c r="A28" s="107" t="s">
        <v>49</v>
      </c>
      <c r="B28" s="137">
        <f t="shared" si="7"/>
        <v>35498.10000000002</v>
      </c>
      <c r="C28" s="137">
        <f t="shared" si="7"/>
        <v>27178.594011890025</v>
      </c>
      <c r="D28" s="137">
        <f t="shared" si="7"/>
        <v>38811.30000000001</v>
      </c>
      <c r="K28" s="160"/>
      <c r="L28" s="153" t="s">
        <v>399</v>
      </c>
    </row>
    <row r="29" spans="1:12" ht="15.75" thickBot="1" x14ac:dyDescent="0.3">
      <c r="A29" s="107" t="s">
        <v>396</v>
      </c>
      <c r="B29" s="137">
        <f t="shared" si="7"/>
        <v>761.20000000000016</v>
      </c>
      <c r="C29" s="137">
        <f t="shared" si="7"/>
        <v>2288</v>
      </c>
      <c r="D29" s="137">
        <f t="shared" si="7"/>
        <v>6619.7999999999975</v>
      </c>
    </row>
    <row r="30" spans="1:12" ht="15.75" thickBot="1" x14ac:dyDescent="0.3">
      <c r="A30" s="94" t="s">
        <v>52</v>
      </c>
      <c r="B30" s="137">
        <f t="shared" si="7"/>
        <v>480470.10000000003</v>
      </c>
      <c r="C30" s="137">
        <f t="shared" si="7"/>
        <v>489686.45494219993</v>
      </c>
      <c r="D30" s="137">
        <f t="shared" si="7"/>
        <v>499371.39999999997</v>
      </c>
    </row>
  </sheetData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ED8A4-3CF9-40F4-9C9F-A886EF532CD6}">
  <dimension ref="A1:H189"/>
  <sheetViews>
    <sheetView workbookViewId="0"/>
  </sheetViews>
  <sheetFormatPr defaultRowHeight="15" x14ac:dyDescent="0.25"/>
  <sheetData>
    <row r="1" spans="1:8" x14ac:dyDescent="0.25">
      <c r="A1" t="str">
        <f>HYPERLINK("#'Contents'!A1","Contents Page")</f>
        <v>Contents Page</v>
      </c>
    </row>
    <row r="4" spans="1:8" x14ac:dyDescent="0.25">
      <c r="A4" s="172" t="s">
        <v>68</v>
      </c>
      <c r="B4" s="172"/>
      <c r="C4" s="172"/>
      <c r="D4" s="172"/>
      <c r="E4" s="172"/>
      <c r="F4" s="172"/>
    </row>
    <row r="5" spans="1:8" x14ac:dyDescent="0.25">
      <c r="A5" s="1"/>
      <c r="B5" s="172" t="s">
        <v>61</v>
      </c>
      <c r="C5" s="172"/>
      <c r="D5" s="1"/>
      <c r="E5" s="172" t="s">
        <v>62</v>
      </c>
      <c r="F5" s="172"/>
    </row>
    <row r="6" spans="1:8" x14ac:dyDescent="0.25">
      <c r="A6" s="57" t="s">
        <v>65</v>
      </c>
      <c r="B6" s="1" t="s">
        <v>111</v>
      </c>
      <c r="C6" s="1" t="s">
        <v>112</v>
      </c>
      <c r="D6" s="1" t="s">
        <v>65</v>
      </c>
      <c r="E6" s="1" t="s">
        <v>111</v>
      </c>
      <c r="F6" s="1" t="s">
        <v>112</v>
      </c>
      <c r="H6" s="13"/>
    </row>
    <row r="7" spans="1:8" x14ac:dyDescent="0.25">
      <c r="A7" s="57">
        <v>45200</v>
      </c>
      <c r="B7" s="28">
        <f>Supply_Table!M4</f>
        <v>19.600000000000001</v>
      </c>
      <c r="C7" s="1">
        <f>Supply_Table!B4</f>
        <v>29.7</v>
      </c>
      <c r="D7" s="57">
        <v>45200</v>
      </c>
      <c r="E7" s="26">
        <f>SUM(B$7:B7)/1000</f>
        <v>1.9600000000000003E-2</v>
      </c>
      <c r="F7" s="26">
        <f>SUM(C$7:C7)/1000</f>
        <v>2.9700000000000001E-2</v>
      </c>
    </row>
    <row r="8" spans="1:8" x14ac:dyDescent="0.25">
      <c r="A8" s="57">
        <v>45201</v>
      </c>
      <c r="B8" s="28">
        <f>Supply_Table!M5</f>
        <v>25.4</v>
      </c>
      <c r="C8" s="33">
        <f>Supply_Table!B5</f>
        <v>30.2</v>
      </c>
      <c r="D8" s="57">
        <v>45201</v>
      </c>
      <c r="E8" s="26">
        <f>SUM(B$7:B8)/1000</f>
        <v>4.4999999999999998E-2</v>
      </c>
      <c r="F8" s="26">
        <f>SUM(C$7:C8)/1000</f>
        <v>5.9900000000000002E-2</v>
      </c>
    </row>
    <row r="9" spans="1:8" x14ac:dyDescent="0.25">
      <c r="A9" s="57">
        <v>45202</v>
      </c>
      <c r="B9" s="28">
        <f>Supply_Table!M6</f>
        <v>18.7</v>
      </c>
      <c r="C9" s="33">
        <f>Supply_Table!B6</f>
        <v>30.1</v>
      </c>
      <c r="D9" s="57">
        <v>45202</v>
      </c>
      <c r="E9" s="26">
        <f>SUM(B$7:B9)/1000</f>
        <v>6.3700000000000007E-2</v>
      </c>
      <c r="F9" s="26">
        <f>SUM(C$7:C9)/1000</f>
        <v>0.09</v>
      </c>
    </row>
    <row r="10" spans="1:8" x14ac:dyDescent="0.25">
      <c r="A10" s="57">
        <v>45203</v>
      </c>
      <c r="B10" s="28">
        <f>Supply_Table!M7</f>
        <v>27.3</v>
      </c>
      <c r="C10" s="33">
        <f>Supply_Table!B7</f>
        <v>30.1</v>
      </c>
      <c r="D10" s="57">
        <v>45203</v>
      </c>
      <c r="E10" s="26">
        <f>SUM(B$7:B10)/1000</f>
        <v>9.0999999999999998E-2</v>
      </c>
      <c r="F10" s="26">
        <f>SUM(C$7:C10)/1000</f>
        <v>0.1201</v>
      </c>
    </row>
    <row r="11" spans="1:8" x14ac:dyDescent="0.25">
      <c r="A11" s="57">
        <v>45204</v>
      </c>
      <c r="B11" s="28">
        <f>Supply_Table!M8</f>
        <v>24.3</v>
      </c>
      <c r="C11" s="33">
        <f>Supply_Table!B8</f>
        <v>14.5</v>
      </c>
      <c r="D11" s="57">
        <v>45204</v>
      </c>
      <c r="E11" s="26">
        <f>SUM(B$7:B11)/1000</f>
        <v>0.1153</v>
      </c>
      <c r="F11" s="26">
        <f>SUM(C$7:C11)/1000</f>
        <v>0.1346</v>
      </c>
    </row>
    <row r="12" spans="1:8" x14ac:dyDescent="0.25">
      <c r="A12" s="57">
        <v>45205</v>
      </c>
      <c r="B12" s="28">
        <f>Supply_Table!M9</f>
        <v>20.2</v>
      </c>
      <c r="C12" s="33">
        <f>Supply_Table!B9</f>
        <v>12.5</v>
      </c>
      <c r="D12" s="57">
        <v>45205</v>
      </c>
      <c r="E12" s="26">
        <f>SUM(B$7:B12)/1000</f>
        <v>0.13550000000000001</v>
      </c>
      <c r="F12" s="26">
        <f>SUM(C$7:C12)/1000</f>
        <v>0.14709999999999998</v>
      </c>
    </row>
    <row r="13" spans="1:8" x14ac:dyDescent="0.25">
      <c r="A13" s="57">
        <v>45206</v>
      </c>
      <c r="B13" s="28">
        <f>Supply_Table!M10</f>
        <v>21.1</v>
      </c>
      <c r="C13" s="33">
        <f>Supply_Table!B10</f>
        <v>12.4</v>
      </c>
      <c r="D13" s="57">
        <v>45206</v>
      </c>
      <c r="E13" s="26">
        <f>SUM(B$7:B13)/1000</f>
        <v>0.15659999999999999</v>
      </c>
      <c r="F13" s="26">
        <f>SUM(C$7:C13)/1000</f>
        <v>0.1595</v>
      </c>
    </row>
    <row r="14" spans="1:8" x14ac:dyDescent="0.25">
      <c r="A14" s="57">
        <v>45207</v>
      </c>
      <c r="B14" s="28">
        <f>Supply_Table!M11</f>
        <v>24.5</v>
      </c>
      <c r="C14" s="33">
        <f>Supply_Table!B11</f>
        <v>9.1</v>
      </c>
      <c r="D14" s="57">
        <v>45207</v>
      </c>
      <c r="E14" s="26">
        <f>SUM(B$7:B14)/1000</f>
        <v>0.18109999999999998</v>
      </c>
      <c r="F14" s="26">
        <f>SUM(C$7:C14)/1000</f>
        <v>0.1686</v>
      </c>
    </row>
    <row r="15" spans="1:8" x14ac:dyDescent="0.25">
      <c r="A15" s="57">
        <v>45208</v>
      </c>
      <c r="B15" s="28">
        <f>Supply_Table!M12</f>
        <v>27.9</v>
      </c>
      <c r="C15" s="33">
        <f>Supply_Table!B12</f>
        <v>9</v>
      </c>
      <c r="D15" s="57">
        <v>45208</v>
      </c>
      <c r="E15" s="26">
        <f>SUM(B$7:B15)/1000</f>
        <v>0.20899999999999999</v>
      </c>
      <c r="F15" s="26">
        <f>SUM(C$7:C15)/1000</f>
        <v>0.17760000000000001</v>
      </c>
    </row>
    <row r="16" spans="1:8" x14ac:dyDescent="0.25">
      <c r="A16" s="57">
        <v>45209</v>
      </c>
      <c r="B16" s="28">
        <f>Supply_Table!M13</f>
        <v>20.2</v>
      </c>
      <c r="C16" s="33">
        <f>Supply_Table!B13</f>
        <v>8.9</v>
      </c>
      <c r="D16" s="57">
        <v>45209</v>
      </c>
      <c r="E16" s="26">
        <f>SUM(B$7:B16)/1000</f>
        <v>0.22919999999999999</v>
      </c>
      <c r="F16" s="26">
        <f>SUM(C$7:C16)/1000</f>
        <v>0.1865</v>
      </c>
    </row>
    <row r="17" spans="1:8" x14ac:dyDescent="0.25">
      <c r="A17" s="57">
        <v>45210</v>
      </c>
      <c r="B17" s="28">
        <f>Supply_Table!M14</f>
        <v>20.2</v>
      </c>
      <c r="C17" s="33">
        <f>Supply_Table!B14</f>
        <v>8.9</v>
      </c>
      <c r="D17" s="57">
        <v>45210</v>
      </c>
      <c r="E17" s="26">
        <f>SUM(B$7:B17)/1000</f>
        <v>0.24939999999999998</v>
      </c>
      <c r="F17" s="26">
        <f>SUM(C$7:C17)/1000</f>
        <v>0.19540000000000002</v>
      </c>
    </row>
    <row r="18" spans="1:8" x14ac:dyDescent="0.25">
      <c r="A18" s="57">
        <v>45211</v>
      </c>
      <c r="B18" s="28">
        <f>Supply_Table!M15</f>
        <v>18.600000000000001</v>
      </c>
      <c r="C18" s="33">
        <f>Supply_Table!B15</f>
        <v>21.4</v>
      </c>
      <c r="D18" s="57">
        <v>45211</v>
      </c>
      <c r="E18" s="26">
        <f>SUM(B$7:B18)/1000</f>
        <v>0.26800000000000002</v>
      </c>
      <c r="F18" s="26">
        <f>SUM(C$7:C18)/1000</f>
        <v>0.21680000000000002</v>
      </c>
    </row>
    <row r="19" spans="1:8" x14ac:dyDescent="0.25">
      <c r="A19" s="57">
        <v>45212</v>
      </c>
      <c r="B19" s="28">
        <f>Supply_Table!M16</f>
        <v>18.600000000000001</v>
      </c>
      <c r="C19" s="33">
        <f>Supply_Table!B16</f>
        <v>21.4</v>
      </c>
      <c r="D19" s="57">
        <v>45212</v>
      </c>
      <c r="E19" s="26">
        <f>SUM(B$7:B19)/1000</f>
        <v>0.28660000000000002</v>
      </c>
      <c r="F19" s="26">
        <f>SUM(C$7:C19)/1000</f>
        <v>0.23820000000000002</v>
      </c>
    </row>
    <row r="20" spans="1:8" x14ac:dyDescent="0.25">
      <c r="A20" s="57">
        <v>45213</v>
      </c>
      <c r="B20" s="28">
        <f>Supply_Table!M17</f>
        <v>10.1</v>
      </c>
      <c r="C20" s="33">
        <f>Supply_Table!B17</f>
        <v>35.1</v>
      </c>
      <c r="D20" s="57">
        <v>45213</v>
      </c>
      <c r="E20" s="26">
        <f>SUM(B$7:B20)/1000</f>
        <v>0.29670000000000002</v>
      </c>
      <c r="F20" s="26">
        <f>SUM(C$7:C20)/1000</f>
        <v>0.27329999999999999</v>
      </c>
    </row>
    <row r="21" spans="1:8" x14ac:dyDescent="0.25">
      <c r="A21" s="57">
        <v>45214</v>
      </c>
      <c r="B21" s="28">
        <f>Supply_Table!M18</f>
        <v>17.3</v>
      </c>
      <c r="C21" s="33">
        <f>Supply_Table!B18</f>
        <v>7.6</v>
      </c>
      <c r="D21" s="57">
        <v>45214</v>
      </c>
      <c r="E21" s="26">
        <f>SUM(B$7:B21)/1000</f>
        <v>0.31400000000000006</v>
      </c>
      <c r="F21" s="26">
        <f>SUM(C$7:C21)/1000</f>
        <v>0.28090000000000004</v>
      </c>
    </row>
    <row r="22" spans="1:8" x14ac:dyDescent="0.25">
      <c r="A22" s="57">
        <v>45215</v>
      </c>
      <c r="B22" s="28">
        <f>Supply_Table!M19</f>
        <v>35.6</v>
      </c>
      <c r="C22" s="33">
        <f>Supply_Table!B19</f>
        <v>10.8</v>
      </c>
      <c r="D22" s="57">
        <v>45215</v>
      </c>
      <c r="E22" s="26">
        <f>SUM(B$7:B22)/1000</f>
        <v>0.34960000000000008</v>
      </c>
      <c r="F22" s="26">
        <f>SUM(C$7:C22)/1000</f>
        <v>0.29170000000000007</v>
      </c>
    </row>
    <row r="23" spans="1:8" x14ac:dyDescent="0.25">
      <c r="A23" s="57">
        <v>45216</v>
      </c>
      <c r="B23" s="28">
        <f>Supply_Table!M20</f>
        <v>30.7</v>
      </c>
      <c r="C23" s="33">
        <f>Supply_Table!B20</f>
        <v>8.8000000000000007</v>
      </c>
      <c r="D23" s="57">
        <v>45216</v>
      </c>
      <c r="E23" s="26">
        <f>SUM(B$7:B23)/1000</f>
        <v>0.38030000000000008</v>
      </c>
      <c r="F23" s="26">
        <f>SUM(C$7:C23)/1000</f>
        <v>0.30050000000000004</v>
      </c>
      <c r="H23" s="13"/>
    </row>
    <row r="24" spans="1:8" x14ac:dyDescent="0.25">
      <c r="A24" s="57">
        <v>45217</v>
      </c>
      <c r="B24" s="28">
        <f>Supply_Table!M21</f>
        <v>20.100000000000001</v>
      </c>
      <c r="C24" s="33">
        <f>Supply_Table!B21</f>
        <v>8.8000000000000007</v>
      </c>
      <c r="D24" s="57">
        <v>45217</v>
      </c>
      <c r="E24" s="26">
        <f>SUM(B$7:B24)/1000</f>
        <v>0.40040000000000009</v>
      </c>
      <c r="F24" s="26">
        <f>SUM(C$7:C24)/1000</f>
        <v>0.30930000000000007</v>
      </c>
    </row>
    <row r="25" spans="1:8" x14ac:dyDescent="0.25">
      <c r="A25" s="57">
        <v>45218</v>
      </c>
      <c r="B25" s="28">
        <f>Supply_Table!M22</f>
        <v>36.6</v>
      </c>
      <c r="C25" s="33">
        <f>Supply_Table!B22</f>
        <v>7.3</v>
      </c>
      <c r="D25" s="57">
        <v>45218</v>
      </c>
      <c r="E25" s="26">
        <f>SUM(B$7:B25)/1000</f>
        <v>0.43700000000000011</v>
      </c>
      <c r="F25" s="26">
        <f>SUM(C$7:C25)/1000</f>
        <v>0.3166000000000001</v>
      </c>
    </row>
    <row r="26" spans="1:8" x14ac:dyDescent="0.25">
      <c r="A26" s="57">
        <v>45219</v>
      </c>
      <c r="B26" s="28">
        <f>Supply_Table!M23</f>
        <v>26.1</v>
      </c>
      <c r="C26" s="33">
        <f>Supply_Table!B23</f>
        <v>7.3</v>
      </c>
      <c r="D26" s="57">
        <v>45219</v>
      </c>
      <c r="E26" s="26">
        <f>SUM(B$7:B26)/1000</f>
        <v>0.46310000000000012</v>
      </c>
      <c r="F26" s="26">
        <f>SUM(C$7:C26)/1000</f>
        <v>0.32390000000000008</v>
      </c>
    </row>
    <row r="27" spans="1:8" x14ac:dyDescent="0.25">
      <c r="A27" s="57">
        <v>45220</v>
      </c>
      <c r="B27" s="28">
        <f>Supply_Table!M24</f>
        <v>29.2</v>
      </c>
      <c r="C27" s="33">
        <f>Supply_Table!B24</f>
        <v>8.8000000000000007</v>
      </c>
      <c r="D27" s="57">
        <v>45220</v>
      </c>
      <c r="E27" s="26">
        <f>SUM(B$7:B27)/1000</f>
        <v>0.49230000000000013</v>
      </c>
      <c r="F27" s="26">
        <f>SUM(C$7:C27)/1000</f>
        <v>0.33270000000000011</v>
      </c>
    </row>
    <row r="28" spans="1:8" x14ac:dyDescent="0.25">
      <c r="A28" s="57">
        <v>45221</v>
      </c>
      <c r="B28" s="28">
        <f>Supply_Table!M25</f>
        <v>25.1</v>
      </c>
      <c r="C28" s="33">
        <f>Supply_Table!B25</f>
        <v>5.6</v>
      </c>
      <c r="D28" s="57">
        <v>45221</v>
      </c>
      <c r="E28" s="26">
        <f>SUM(B$7:B28)/1000</f>
        <v>0.51740000000000008</v>
      </c>
      <c r="F28" s="26">
        <f>SUM(C$7:C28)/1000</f>
        <v>0.3383000000000001</v>
      </c>
    </row>
    <row r="29" spans="1:8" x14ac:dyDescent="0.25">
      <c r="A29" s="57">
        <v>45222</v>
      </c>
      <c r="B29" s="28">
        <f>Supply_Table!M26</f>
        <v>48.5</v>
      </c>
      <c r="C29" s="33">
        <f>Supply_Table!B26</f>
        <v>5.0999999999999996</v>
      </c>
      <c r="D29" s="57">
        <v>45222</v>
      </c>
      <c r="E29" s="26">
        <f>SUM(B$7:B29)/1000</f>
        <v>0.56590000000000007</v>
      </c>
      <c r="F29" s="26">
        <f>SUM(C$7:C29)/1000</f>
        <v>0.34340000000000015</v>
      </c>
    </row>
    <row r="30" spans="1:8" x14ac:dyDescent="0.25">
      <c r="A30" s="57">
        <v>45223</v>
      </c>
      <c r="B30" s="28">
        <f>Supply_Table!M27</f>
        <v>40.299999999999997</v>
      </c>
      <c r="C30" s="33">
        <f>Supply_Table!B27</f>
        <v>5.0999999999999996</v>
      </c>
      <c r="D30" s="57">
        <v>45223</v>
      </c>
      <c r="E30" s="26">
        <f>SUM(B$7:B30)/1000</f>
        <v>0.60620000000000007</v>
      </c>
      <c r="F30" s="26">
        <f>SUM(C$7:C30)/1000</f>
        <v>0.34850000000000014</v>
      </c>
    </row>
    <row r="31" spans="1:8" x14ac:dyDescent="0.25">
      <c r="A31" s="57">
        <v>45224</v>
      </c>
      <c r="B31" s="28">
        <f>Supply_Table!M28</f>
        <v>39.299999999999997</v>
      </c>
      <c r="C31" s="33">
        <f>Supply_Table!B28</f>
        <v>9.4</v>
      </c>
      <c r="D31" s="57">
        <v>45224</v>
      </c>
      <c r="E31" s="26">
        <f>SUM(B$7:B31)/1000</f>
        <v>0.64549999999999996</v>
      </c>
      <c r="F31" s="26">
        <f>SUM(C$7:C31)/1000</f>
        <v>0.35790000000000016</v>
      </c>
    </row>
    <row r="32" spans="1:8" x14ac:dyDescent="0.25">
      <c r="A32" s="57">
        <v>45225</v>
      </c>
      <c r="B32" s="28">
        <f>Supply_Table!M29</f>
        <v>34.799999999999997</v>
      </c>
      <c r="C32" s="33">
        <f>Supply_Table!B29</f>
        <v>9.1</v>
      </c>
      <c r="D32" s="57">
        <v>45225</v>
      </c>
      <c r="E32" s="26">
        <f>SUM(B$7:B32)/1000</f>
        <v>0.6802999999999999</v>
      </c>
      <c r="F32" s="26">
        <f>SUM(C$7:C32)/1000</f>
        <v>0.36700000000000016</v>
      </c>
    </row>
    <row r="33" spans="1:6" x14ac:dyDescent="0.25">
      <c r="A33" s="57">
        <v>45226</v>
      </c>
      <c r="B33" s="28">
        <f>Supply_Table!M30</f>
        <v>31.8</v>
      </c>
      <c r="C33" s="33">
        <f>Supply_Table!B30</f>
        <v>11.7</v>
      </c>
      <c r="D33" s="57">
        <v>45226</v>
      </c>
      <c r="E33" s="26">
        <f>SUM(B$7:B33)/1000</f>
        <v>0.71209999999999996</v>
      </c>
      <c r="F33" s="26">
        <f>SUM(C$7:C33)/1000</f>
        <v>0.37870000000000015</v>
      </c>
    </row>
    <row r="34" spans="1:6" x14ac:dyDescent="0.25">
      <c r="A34" s="57">
        <v>45227</v>
      </c>
      <c r="B34" s="28">
        <f>Supply_Table!M31</f>
        <v>21.4</v>
      </c>
      <c r="C34" s="33">
        <f>Supply_Table!B31</f>
        <v>12.4</v>
      </c>
      <c r="D34" s="57">
        <v>45227</v>
      </c>
      <c r="E34" s="26">
        <f>SUM(B$7:B34)/1000</f>
        <v>0.73349999999999993</v>
      </c>
      <c r="F34" s="26">
        <f>SUM(C$7:C34)/1000</f>
        <v>0.39110000000000011</v>
      </c>
    </row>
    <row r="35" spans="1:6" x14ac:dyDescent="0.25">
      <c r="A35" s="57">
        <v>45228</v>
      </c>
      <c r="B35" s="28">
        <f>Supply_Table!M32</f>
        <v>20</v>
      </c>
      <c r="C35" s="33">
        <f>Supply_Table!B32</f>
        <v>14.6</v>
      </c>
      <c r="D35" s="57">
        <v>45228</v>
      </c>
      <c r="E35" s="26">
        <f>SUM(B$7:B35)/1000</f>
        <v>0.75349999999999984</v>
      </c>
      <c r="F35" s="26">
        <f>SUM(C$7:C35)/1000</f>
        <v>0.40570000000000017</v>
      </c>
    </row>
    <row r="36" spans="1:6" x14ac:dyDescent="0.25">
      <c r="A36" s="57">
        <v>45229</v>
      </c>
      <c r="B36" s="28">
        <f>Supply_Table!M33</f>
        <v>14.4</v>
      </c>
      <c r="C36" s="33">
        <f>Supply_Table!B33</f>
        <v>17</v>
      </c>
      <c r="D36" s="57">
        <v>45229</v>
      </c>
      <c r="E36" s="26">
        <f>SUM(B$7:B36)/1000</f>
        <v>0.76789999999999992</v>
      </c>
      <c r="F36" s="26">
        <f>SUM(C$7:C36)/1000</f>
        <v>0.42270000000000019</v>
      </c>
    </row>
    <row r="37" spans="1:6" x14ac:dyDescent="0.25">
      <c r="A37" s="57">
        <v>45230</v>
      </c>
      <c r="B37" s="28">
        <f>Supply_Table!M34</f>
        <v>34.4</v>
      </c>
      <c r="C37" s="33">
        <f>Supply_Table!B34</f>
        <v>19.600000000000001</v>
      </c>
      <c r="D37" s="57">
        <v>45230</v>
      </c>
      <c r="E37" s="26">
        <f>SUM(B$7:B37)/1000</f>
        <v>0.80229999999999979</v>
      </c>
      <c r="F37" s="26">
        <f>SUM(C$7:C37)/1000</f>
        <v>0.44230000000000019</v>
      </c>
    </row>
    <row r="38" spans="1:6" x14ac:dyDescent="0.25">
      <c r="A38" s="57">
        <v>45231</v>
      </c>
      <c r="B38" s="28">
        <f>Supply_Table!M35</f>
        <v>48</v>
      </c>
      <c r="C38" s="33">
        <f>Supply_Table!B35</f>
        <v>22.1</v>
      </c>
      <c r="D38" s="57">
        <v>45231</v>
      </c>
      <c r="E38" s="26">
        <f>SUM(B$7:B38)/1000</f>
        <v>0.85029999999999983</v>
      </c>
      <c r="F38" s="26">
        <f>SUM(C$7:C38)/1000</f>
        <v>0.4644000000000002</v>
      </c>
    </row>
    <row r="39" spans="1:6" x14ac:dyDescent="0.25">
      <c r="A39" s="57">
        <v>45232</v>
      </c>
      <c r="B39" s="28">
        <f>Supply_Table!M36</f>
        <v>52.4</v>
      </c>
      <c r="C39" s="33">
        <f>Supply_Table!B36</f>
        <v>20.399999999999999</v>
      </c>
      <c r="D39" s="57">
        <v>45232</v>
      </c>
      <c r="E39" s="26">
        <f>SUM(B$7:B39)/1000</f>
        <v>0.90269999999999984</v>
      </c>
      <c r="F39" s="26">
        <f>SUM(C$7:C39)/1000</f>
        <v>0.48480000000000018</v>
      </c>
    </row>
    <row r="40" spans="1:6" x14ac:dyDescent="0.25">
      <c r="A40" s="57">
        <v>45233</v>
      </c>
      <c r="B40" s="28">
        <f>Supply_Table!M37</f>
        <v>67.400000000000006</v>
      </c>
      <c r="C40" s="33">
        <f>Supply_Table!B37</f>
        <v>20.5</v>
      </c>
      <c r="D40" s="57">
        <v>45233</v>
      </c>
      <c r="E40" s="26">
        <f>SUM(B$7:B40)/1000</f>
        <v>0.97009999999999974</v>
      </c>
      <c r="F40" s="26">
        <f>SUM(C$7:C40)/1000</f>
        <v>0.50530000000000019</v>
      </c>
    </row>
    <row r="41" spans="1:6" x14ac:dyDescent="0.25">
      <c r="A41" s="57">
        <v>45234</v>
      </c>
      <c r="B41" s="28">
        <f>Supply_Table!M38</f>
        <v>39.299999999999997</v>
      </c>
      <c r="C41" s="33">
        <f>Supply_Table!B38</f>
        <v>38</v>
      </c>
      <c r="D41" s="57">
        <v>45234</v>
      </c>
      <c r="E41" s="26">
        <f>SUM(B$7:B41)/1000</f>
        <v>1.0093999999999999</v>
      </c>
      <c r="F41" s="26">
        <f>SUM(C$7:C41)/1000</f>
        <v>0.54330000000000023</v>
      </c>
    </row>
    <row r="42" spans="1:6" x14ac:dyDescent="0.25">
      <c r="A42" s="57">
        <v>45235</v>
      </c>
      <c r="B42" s="28">
        <f>Supply_Table!M39</f>
        <v>39.9</v>
      </c>
      <c r="C42" s="33">
        <f>Supply_Table!B39</f>
        <v>43.1</v>
      </c>
      <c r="D42" s="57">
        <v>45235</v>
      </c>
      <c r="E42" s="26">
        <f>SUM(B$7:B42)/1000</f>
        <v>1.0492999999999997</v>
      </c>
      <c r="F42" s="26">
        <f>SUM(C$7:C42)/1000</f>
        <v>0.58640000000000025</v>
      </c>
    </row>
    <row r="43" spans="1:6" x14ac:dyDescent="0.25">
      <c r="A43" s="57">
        <v>45236</v>
      </c>
      <c r="B43" s="28">
        <f>Supply_Table!M40</f>
        <v>60.5</v>
      </c>
      <c r="C43" s="33">
        <f>Supply_Table!B40</f>
        <v>30.2</v>
      </c>
      <c r="D43" s="57">
        <v>45236</v>
      </c>
      <c r="E43" s="26">
        <f>SUM(B$7:B43)/1000</f>
        <v>1.1097999999999997</v>
      </c>
      <c r="F43" s="26">
        <f>SUM(C$7:C43)/1000</f>
        <v>0.61660000000000026</v>
      </c>
    </row>
    <row r="44" spans="1:6" x14ac:dyDescent="0.25">
      <c r="A44" s="57">
        <v>45237</v>
      </c>
      <c r="B44" s="28">
        <f>Supply_Table!M41</f>
        <v>53.5</v>
      </c>
      <c r="C44" s="33">
        <f>Supply_Table!B41</f>
        <v>34.299999999999997</v>
      </c>
      <c r="D44" s="57">
        <v>45237</v>
      </c>
      <c r="E44" s="26">
        <f>SUM(B$7:B44)/1000</f>
        <v>1.1632999999999998</v>
      </c>
      <c r="F44" s="26">
        <f>SUM(C$7:C44)/1000</f>
        <v>0.65090000000000026</v>
      </c>
    </row>
    <row r="45" spans="1:6" x14ac:dyDescent="0.25">
      <c r="A45" s="57">
        <v>45238</v>
      </c>
      <c r="B45" s="28">
        <f>Supply_Table!M42</f>
        <v>51.7</v>
      </c>
      <c r="C45" s="33">
        <f>Supply_Table!B42</f>
        <v>38.799999999999997</v>
      </c>
      <c r="D45" s="57">
        <v>45238</v>
      </c>
      <c r="E45" s="26">
        <f>SUM(B$7:B45)/1000</f>
        <v>1.2149999999999999</v>
      </c>
      <c r="F45" s="26">
        <f>SUM(C$7:C45)/1000</f>
        <v>0.6897000000000002</v>
      </c>
    </row>
    <row r="46" spans="1:6" x14ac:dyDescent="0.25">
      <c r="A46" s="57">
        <v>45239</v>
      </c>
      <c r="B46" s="28">
        <f>Supply_Table!M43</f>
        <v>49</v>
      </c>
      <c r="C46" s="33">
        <f>Supply_Table!B43</f>
        <v>22.1</v>
      </c>
      <c r="D46" s="57">
        <v>45239</v>
      </c>
      <c r="E46" s="26">
        <f>SUM(B$7:B46)/1000</f>
        <v>1.2639999999999998</v>
      </c>
      <c r="F46" s="26">
        <f>SUM(C$7:C46)/1000</f>
        <v>0.71180000000000021</v>
      </c>
    </row>
    <row r="47" spans="1:6" x14ac:dyDescent="0.25">
      <c r="A47" s="57">
        <v>45240</v>
      </c>
      <c r="B47" s="28">
        <f>Supply_Table!M44</f>
        <v>62.8</v>
      </c>
      <c r="C47" s="33">
        <f>Supply_Table!B44</f>
        <v>21.4</v>
      </c>
      <c r="D47" s="57">
        <v>45240</v>
      </c>
      <c r="E47" s="26">
        <f>SUM(B$7:B47)/1000</f>
        <v>1.3267999999999998</v>
      </c>
      <c r="F47" s="26">
        <f>SUM(C$7:C47)/1000</f>
        <v>0.73320000000000018</v>
      </c>
    </row>
    <row r="48" spans="1:6" x14ac:dyDescent="0.25">
      <c r="A48" s="57">
        <v>45241</v>
      </c>
      <c r="B48" s="28">
        <f>Supply_Table!M45</f>
        <v>58.4</v>
      </c>
      <c r="C48" s="33">
        <f>Supply_Table!B45</f>
        <v>16.399999999999999</v>
      </c>
      <c r="D48" s="57">
        <v>45241</v>
      </c>
      <c r="E48" s="26">
        <f>SUM(B$7:B48)/1000</f>
        <v>1.3851999999999998</v>
      </c>
      <c r="F48" s="26">
        <f>SUM(C$7:C48)/1000</f>
        <v>0.74960000000000016</v>
      </c>
    </row>
    <row r="49" spans="1:6" x14ac:dyDescent="0.25">
      <c r="A49" s="57">
        <v>45242</v>
      </c>
      <c r="B49" s="28">
        <f>Supply_Table!M46</f>
        <v>58.6</v>
      </c>
      <c r="C49" s="33">
        <f>Supply_Table!B46</f>
        <v>23.8</v>
      </c>
      <c r="D49" s="57">
        <v>45242</v>
      </c>
      <c r="E49" s="26">
        <f>SUM(B$7:B49)/1000</f>
        <v>1.4437999999999998</v>
      </c>
      <c r="F49" s="26">
        <f>SUM(C$7:C49)/1000</f>
        <v>0.77340000000000009</v>
      </c>
    </row>
    <row r="50" spans="1:6" x14ac:dyDescent="0.25">
      <c r="A50" s="57">
        <v>45243</v>
      </c>
      <c r="B50" s="28">
        <f>Supply_Table!M47</f>
        <v>55.5</v>
      </c>
      <c r="C50" s="33">
        <f>Supply_Table!B47</f>
        <v>20.399999999999999</v>
      </c>
      <c r="D50" s="57">
        <v>45243</v>
      </c>
      <c r="E50" s="26">
        <f>SUM(B$7:B50)/1000</f>
        <v>1.4992999999999996</v>
      </c>
      <c r="F50" s="26">
        <f>SUM(C$7:C50)/1000</f>
        <v>0.79380000000000006</v>
      </c>
    </row>
    <row r="51" spans="1:6" x14ac:dyDescent="0.25">
      <c r="A51" s="57">
        <v>45244</v>
      </c>
      <c r="B51" s="28">
        <f>Supply_Table!M48</f>
        <v>63.5</v>
      </c>
      <c r="C51" s="33">
        <f>Supply_Table!B48</f>
        <v>30</v>
      </c>
      <c r="D51" s="57">
        <v>45244</v>
      </c>
      <c r="E51" s="26">
        <f>SUM(B$7:B51)/1000</f>
        <v>1.5627999999999997</v>
      </c>
      <c r="F51" s="26">
        <f>SUM(C$7:C51)/1000</f>
        <v>0.82380000000000009</v>
      </c>
    </row>
    <row r="52" spans="1:6" x14ac:dyDescent="0.25">
      <c r="A52" s="57">
        <v>45245</v>
      </c>
      <c r="B52" s="28">
        <f>Supply_Table!M49</f>
        <v>61.5</v>
      </c>
      <c r="C52" s="33">
        <f>Supply_Table!B49</f>
        <v>35.5</v>
      </c>
      <c r="D52" s="57">
        <v>45245</v>
      </c>
      <c r="E52" s="26">
        <f>SUM(B$7:B52)/1000</f>
        <v>1.6242999999999996</v>
      </c>
      <c r="F52" s="26">
        <f>SUM(C$7:C52)/1000</f>
        <v>0.85930000000000006</v>
      </c>
    </row>
    <row r="53" spans="1:6" x14ac:dyDescent="0.25">
      <c r="A53" s="57">
        <v>45246</v>
      </c>
      <c r="B53" s="28">
        <f>Supply_Table!M50</f>
        <v>63</v>
      </c>
      <c r="C53" s="33">
        <f>Supply_Table!B50</f>
        <v>37.299999999999997</v>
      </c>
      <c r="D53" s="57">
        <v>45246</v>
      </c>
      <c r="E53" s="26">
        <f>SUM(B$7:B53)/1000</f>
        <v>1.6872999999999998</v>
      </c>
      <c r="F53" s="26">
        <f>SUM(C$7:C53)/1000</f>
        <v>0.89660000000000006</v>
      </c>
    </row>
    <row r="54" spans="1:6" x14ac:dyDescent="0.25">
      <c r="A54" s="57">
        <v>45247</v>
      </c>
      <c r="B54" s="28">
        <f>Supply_Table!M51</f>
        <v>53.8</v>
      </c>
      <c r="C54" s="33">
        <f>Supply_Table!B51</f>
        <v>37.200000000000003</v>
      </c>
      <c r="D54" s="57">
        <v>45247</v>
      </c>
      <c r="E54" s="26">
        <f>SUM(B$7:B54)/1000</f>
        <v>1.7410999999999996</v>
      </c>
      <c r="F54" s="26">
        <f>SUM(C$7:C54)/1000</f>
        <v>0.93380000000000007</v>
      </c>
    </row>
    <row r="55" spans="1:6" x14ac:dyDescent="0.25">
      <c r="A55" s="57">
        <v>45248</v>
      </c>
      <c r="B55" s="28">
        <f>Supply_Table!M52</f>
        <v>13.9</v>
      </c>
      <c r="C55" s="33">
        <f>Supply_Table!B52</f>
        <v>67.900000000000006</v>
      </c>
      <c r="D55" s="57">
        <v>45248</v>
      </c>
      <c r="E55" s="26">
        <f>SUM(B$7:B55)/1000</f>
        <v>1.7549999999999997</v>
      </c>
      <c r="F55" s="26">
        <f>SUM(C$7:C55)/1000</f>
        <v>1.0017</v>
      </c>
    </row>
    <row r="56" spans="1:6" x14ac:dyDescent="0.25">
      <c r="A56" s="57">
        <v>45249</v>
      </c>
      <c r="B56" s="28">
        <f>Supply_Table!M53</f>
        <v>15.1</v>
      </c>
      <c r="C56" s="33">
        <f>Supply_Table!B53</f>
        <v>73.3</v>
      </c>
      <c r="D56" s="57">
        <v>45249</v>
      </c>
      <c r="E56" s="26">
        <f>SUM(B$7:B56)/1000</f>
        <v>1.7700999999999998</v>
      </c>
      <c r="F56" s="26">
        <f>SUM(C$7:C56)/1000</f>
        <v>1.075</v>
      </c>
    </row>
    <row r="57" spans="1:6" x14ac:dyDescent="0.25">
      <c r="A57" s="57">
        <v>45250</v>
      </c>
      <c r="B57" s="28">
        <f>Supply_Table!M54</f>
        <v>35.299999999999997</v>
      </c>
      <c r="C57" s="33">
        <f>Supply_Table!B54</f>
        <v>74.8</v>
      </c>
      <c r="D57" s="57">
        <v>45250</v>
      </c>
      <c r="E57" s="26">
        <f>SUM(B$7:B57)/1000</f>
        <v>1.8053999999999997</v>
      </c>
      <c r="F57" s="26">
        <f>SUM(C$7:C57)/1000</f>
        <v>1.1497999999999999</v>
      </c>
    </row>
    <row r="58" spans="1:6" x14ac:dyDescent="0.25">
      <c r="A58" s="57">
        <v>45251</v>
      </c>
      <c r="B58" s="28">
        <f>Supply_Table!M55</f>
        <v>46.1</v>
      </c>
      <c r="C58" s="33">
        <f>Supply_Table!B55</f>
        <v>74.7</v>
      </c>
      <c r="D58" s="57">
        <v>45251</v>
      </c>
      <c r="E58" s="26">
        <f>SUM(B$7:B58)/1000</f>
        <v>1.8514999999999995</v>
      </c>
      <c r="F58" s="26">
        <f>SUM(C$7:C58)/1000</f>
        <v>1.2244999999999999</v>
      </c>
    </row>
    <row r="59" spans="1:6" x14ac:dyDescent="0.25">
      <c r="A59" s="57">
        <v>45252</v>
      </c>
      <c r="B59" s="28">
        <f>Supply_Table!M56</f>
        <v>27.6</v>
      </c>
      <c r="C59" s="33">
        <f>Supply_Table!B56</f>
        <v>73.099999999999994</v>
      </c>
      <c r="D59" s="57">
        <v>45252</v>
      </c>
      <c r="E59" s="26">
        <f>SUM(B$7:B59)/1000</f>
        <v>1.8790999999999995</v>
      </c>
      <c r="F59" s="26">
        <f>SUM(C$7:C59)/1000</f>
        <v>1.2975999999999999</v>
      </c>
    </row>
    <row r="60" spans="1:6" x14ac:dyDescent="0.25">
      <c r="A60" s="57">
        <v>45253</v>
      </c>
      <c r="B60" s="28">
        <f>Supply_Table!M57</f>
        <v>20.8</v>
      </c>
      <c r="C60" s="33">
        <f>Supply_Table!B57</f>
        <v>49.4</v>
      </c>
      <c r="D60" s="57">
        <v>45253</v>
      </c>
      <c r="E60" s="26">
        <f>SUM(B$7:B60)/1000</f>
        <v>1.8998999999999995</v>
      </c>
      <c r="F60" s="26">
        <f>SUM(C$7:C60)/1000</f>
        <v>1.347</v>
      </c>
    </row>
    <row r="61" spans="1:6" x14ac:dyDescent="0.25">
      <c r="A61" s="57">
        <v>45254</v>
      </c>
      <c r="B61" s="28">
        <f>Supply_Table!M58</f>
        <v>29.3</v>
      </c>
      <c r="C61" s="33">
        <f>Supply_Table!B58</f>
        <v>48.1</v>
      </c>
      <c r="D61" s="57">
        <v>45254</v>
      </c>
      <c r="E61" s="26">
        <f>SUM(B$7:B61)/1000</f>
        <v>1.9291999999999994</v>
      </c>
      <c r="F61" s="26">
        <f>SUM(C$7:C61)/1000</f>
        <v>1.3951</v>
      </c>
    </row>
    <row r="62" spans="1:6" x14ac:dyDescent="0.25">
      <c r="A62" s="57">
        <v>45255</v>
      </c>
      <c r="B62" s="28">
        <f>Supply_Table!M59</f>
        <v>57.5</v>
      </c>
      <c r="C62" s="33">
        <f>Supply_Table!B59</f>
        <v>68.099999999999994</v>
      </c>
      <c r="D62" s="57">
        <v>45255</v>
      </c>
      <c r="E62" s="26">
        <f>SUM(B$7:B62)/1000</f>
        <v>1.9866999999999995</v>
      </c>
      <c r="F62" s="26">
        <f>SUM(C$7:C62)/1000</f>
        <v>1.4631999999999998</v>
      </c>
    </row>
    <row r="63" spans="1:6" x14ac:dyDescent="0.25">
      <c r="A63" s="57">
        <v>45256</v>
      </c>
      <c r="B63" s="28">
        <f>Supply_Table!M60</f>
        <v>59</v>
      </c>
      <c r="C63" s="33">
        <f>Supply_Table!B60</f>
        <v>65.2</v>
      </c>
      <c r="D63" s="57">
        <v>45256</v>
      </c>
      <c r="E63" s="26">
        <f>SUM(B$7:B63)/1000</f>
        <v>2.0456999999999992</v>
      </c>
      <c r="F63" s="26">
        <f>SUM(C$7:C63)/1000</f>
        <v>1.5283999999999998</v>
      </c>
    </row>
    <row r="64" spans="1:6" x14ac:dyDescent="0.25">
      <c r="A64" s="57">
        <v>45257</v>
      </c>
      <c r="B64" s="28">
        <f>Supply_Table!M61</f>
        <v>72.400000000000006</v>
      </c>
      <c r="C64" s="33">
        <f>Supply_Table!B61</f>
        <v>66.7</v>
      </c>
      <c r="D64" s="57">
        <v>45257</v>
      </c>
      <c r="E64" s="26">
        <f>SUM(B$7:B64)/1000</f>
        <v>2.1180999999999996</v>
      </c>
      <c r="F64" s="26">
        <f>SUM(C$7:C64)/1000</f>
        <v>1.5951</v>
      </c>
    </row>
    <row r="65" spans="1:6" x14ac:dyDescent="0.25">
      <c r="A65" s="57">
        <v>45258</v>
      </c>
      <c r="B65" s="28">
        <f>Supply_Table!M62</f>
        <v>76.7</v>
      </c>
      <c r="C65" s="33">
        <f>Supply_Table!B62</f>
        <v>77.2</v>
      </c>
      <c r="D65" s="57">
        <v>45258</v>
      </c>
      <c r="E65" s="26">
        <f>SUM(B$7:B65)/1000</f>
        <v>2.1947999999999994</v>
      </c>
      <c r="F65" s="26">
        <f>SUM(C$7:C65)/1000</f>
        <v>1.6722999999999999</v>
      </c>
    </row>
    <row r="66" spans="1:6" x14ac:dyDescent="0.25">
      <c r="A66" s="57">
        <v>45259</v>
      </c>
      <c r="B66" s="28">
        <f>Supply_Table!M63</f>
        <v>75.7</v>
      </c>
      <c r="C66" s="33">
        <f>Supply_Table!B63</f>
        <v>68.7</v>
      </c>
      <c r="D66" s="57">
        <v>45259</v>
      </c>
      <c r="E66" s="26">
        <f>SUM(B$7:B66)/1000</f>
        <v>2.2704999999999993</v>
      </c>
      <c r="F66" s="26">
        <f>SUM(C$7:C66)/1000</f>
        <v>1.7410000000000001</v>
      </c>
    </row>
    <row r="67" spans="1:6" x14ac:dyDescent="0.25">
      <c r="A67" s="57">
        <v>45260</v>
      </c>
      <c r="B67" s="28">
        <f>Supply_Table!M64</f>
        <v>82.6</v>
      </c>
      <c r="C67" s="33">
        <f>Supply_Table!B64</f>
        <v>38.200000000000003</v>
      </c>
      <c r="D67" s="57">
        <v>45260</v>
      </c>
      <c r="E67" s="26">
        <f>SUM(B$7:B67)/1000</f>
        <v>2.3530999999999991</v>
      </c>
      <c r="F67" s="26">
        <f>SUM(C$7:C67)/1000</f>
        <v>1.7792000000000001</v>
      </c>
    </row>
    <row r="68" spans="1:6" x14ac:dyDescent="0.25">
      <c r="A68" s="57">
        <v>45261</v>
      </c>
      <c r="B68" s="28">
        <f>Supply_Table!M65</f>
        <v>107.5</v>
      </c>
      <c r="C68" s="33">
        <f>Supply_Table!B65</f>
        <v>46.4</v>
      </c>
      <c r="D68" s="57">
        <v>45261</v>
      </c>
      <c r="E68" s="26">
        <f>SUM(B$7:B68)/1000</f>
        <v>2.460599999999999</v>
      </c>
      <c r="F68" s="26">
        <f>SUM(C$7:C68)/1000</f>
        <v>1.8256000000000001</v>
      </c>
    </row>
    <row r="69" spans="1:6" x14ac:dyDescent="0.25">
      <c r="A69" s="57">
        <v>45262</v>
      </c>
      <c r="B69" s="28">
        <f>Supply_Table!M66</f>
        <v>107.8</v>
      </c>
      <c r="C69" s="33">
        <f>Supply_Table!B66</f>
        <v>64</v>
      </c>
      <c r="D69" s="57">
        <v>45262</v>
      </c>
      <c r="E69" s="26">
        <f>SUM(B$7:B69)/1000</f>
        <v>2.5683999999999991</v>
      </c>
      <c r="F69" s="26">
        <f>SUM(C$7:C69)/1000</f>
        <v>1.8896000000000002</v>
      </c>
    </row>
    <row r="70" spans="1:6" x14ac:dyDescent="0.25">
      <c r="A70" s="57">
        <v>45263</v>
      </c>
      <c r="B70" s="28">
        <f>Supply_Table!M67</f>
        <v>101.8</v>
      </c>
      <c r="C70" s="33">
        <f>Supply_Table!B67</f>
        <v>68.2</v>
      </c>
      <c r="D70" s="57">
        <v>45263</v>
      </c>
      <c r="E70" s="26">
        <f>SUM(B$7:B70)/1000</f>
        <v>2.6701999999999995</v>
      </c>
      <c r="F70" s="26">
        <f>SUM(C$7:C70)/1000</f>
        <v>1.9578000000000002</v>
      </c>
    </row>
    <row r="71" spans="1:6" x14ac:dyDescent="0.25">
      <c r="A71" s="57">
        <v>45264</v>
      </c>
      <c r="B71" s="28">
        <f>Supply_Table!M68</f>
        <v>94.4</v>
      </c>
      <c r="C71" s="33">
        <f>Supply_Table!B68</f>
        <v>67.2</v>
      </c>
      <c r="D71" s="57">
        <v>45264</v>
      </c>
      <c r="E71" s="26">
        <f>SUM(B$7:B71)/1000</f>
        <v>2.7645999999999993</v>
      </c>
      <c r="F71" s="26">
        <f>SUM(C$7:C71)/1000</f>
        <v>2.0250000000000004</v>
      </c>
    </row>
    <row r="72" spans="1:6" x14ac:dyDescent="0.25">
      <c r="A72" s="57">
        <v>45265</v>
      </c>
      <c r="B72" s="28">
        <f>Supply_Table!M69</f>
        <v>102.1</v>
      </c>
      <c r="C72" s="33">
        <f>Supply_Table!B69</f>
        <v>63.9</v>
      </c>
      <c r="D72" s="57">
        <v>45265</v>
      </c>
      <c r="E72" s="26">
        <f>SUM(B$7:B72)/1000</f>
        <v>2.8666999999999994</v>
      </c>
      <c r="F72" s="26">
        <f>SUM(C$7:C72)/1000</f>
        <v>2.0889000000000002</v>
      </c>
    </row>
    <row r="73" spans="1:6" x14ac:dyDescent="0.25">
      <c r="A73" s="57">
        <v>45266</v>
      </c>
      <c r="B73" s="28">
        <f>Supply_Table!M70</f>
        <v>107</v>
      </c>
      <c r="C73" s="33">
        <f>Supply_Table!B70</f>
        <v>57.6</v>
      </c>
      <c r="D73" s="57">
        <v>45266</v>
      </c>
      <c r="E73" s="26">
        <f>SUM(B$7:B73)/1000</f>
        <v>2.9736999999999996</v>
      </c>
      <c r="F73" s="26">
        <f>SUM(C$7:C73)/1000</f>
        <v>2.1465000000000001</v>
      </c>
    </row>
    <row r="74" spans="1:6" x14ac:dyDescent="0.25">
      <c r="A74" s="57">
        <v>45267</v>
      </c>
      <c r="B74" s="28">
        <f>Supply_Table!M71</f>
        <v>77.2</v>
      </c>
      <c r="C74" s="33">
        <f>Supply_Table!B71</f>
        <v>49.9</v>
      </c>
      <c r="D74" s="57">
        <v>45267</v>
      </c>
      <c r="E74" s="26">
        <f>SUM(B$7:B74)/1000</f>
        <v>3.0508999999999991</v>
      </c>
      <c r="F74" s="26">
        <f>SUM(C$7:C74)/1000</f>
        <v>2.1964000000000001</v>
      </c>
    </row>
    <row r="75" spans="1:6" x14ac:dyDescent="0.25">
      <c r="A75" s="57">
        <v>45268</v>
      </c>
      <c r="B75" s="28">
        <f>Supply_Table!M72</f>
        <v>67</v>
      </c>
      <c r="C75" s="33">
        <f>Supply_Table!B72</f>
        <v>56.7</v>
      </c>
      <c r="D75" s="57">
        <v>45268</v>
      </c>
      <c r="E75" s="26">
        <f>SUM(B$7:B75)/1000</f>
        <v>3.1178999999999992</v>
      </c>
      <c r="F75" s="26">
        <f>SUM(C$7:C75)/1000</f>
        <v>2.2530999999999999</v>
      </c>
    </row>
    <row r="76" spans="1:6" x14ac:dyDescent="0.25">
      <c r="A76" s="57">
        <v>45269</v>
      </c>
      <c r="B76" s="28">
        <f>Supply_Table!M73</f>
        <v>21.7</v>
      </c>
      <c r="C76" s="33">
        <f>Supply_Table!B73</f>
        <v>96.8</v>
      </c>
      <c r="D76" s="57">
        <v>45269</v>
      </c>
      <c r="E76" s="26">
        <f>SUM(B$7:B76)/1000</f>
        <v>3.1395999999999988</v>
      </c>
      <c r="F76" s="26">
        <f>SUM(C$7:C76)/1000</f>
        <v>2.3498999999999999</v>
      </c>
    </row>
    <row r="77" spans="1:6" x14ac:dyDescent="0.25">
      <c r="A77" s="57">
        <v>45270</v>
      </c>
      <c r="B77" s="28">
        <f>Supply_Table!M74</f>
        <v>21.6</v>
      </c>
      <c r="C77" s="33">
        <f>Supply_Table!B74</f>
        <v>100.9</v>
      </c>
      <c r="D77" s="57">
        <v>45270</v>
      </c>
      <c r="E77" s="26">
        <f>SUM(B$7:B77)/1000</f>
        <v>3.1611999999999991</v>
      </c>
      <c r="F77" s="26">
        <f>SUM(C$7:C77)/1000</f>
        <v>2.4508000000000001</v>
      </c>
    </row>
    <row r="78" spans="1:6" x14ac:dyDescent="0.25">
      <c r="A78" s="57">
        <v>45271</v>
      </c>
      <c r="B78" s="28">
        <f>Supply_Table!M75</f>
        <v>53.2</v>
      </c>
      <c r="C78" s="33">
        <f>Supply_Table!B75</f>
        <v>100.2</v>
      </c>
      <c r="D78" s="57">
        <v>45271</v>
      </c>
      <c r="E78" s="26">
        <f>SUM(B$7:B78)/1000</f>
        <v>3.2143999999999986</v>
      </c>
      <c r="F78" s="26">
        <f>SUM(C$7:C78)/1000</f>
        <v>2.5510000000000002</v>
      </c>
    </row>
    <row r="79" spans="1:6" x14ac:dyDescent="0.25">
      <c r="A79" s="57">
        <v>45272</v>
      </c>
      <c r="B79" s="28">
        <f>Supply_Table!M76</f>
        <v>46.3</v>
      </c>
      <c r="C79" s="33">
        <f>Supply_Table!B76</f>
        <v>101.6</v>
      </c>
      <c r="D79" s="57">
        <v>45272</v>
      </c>
      <c r="E79" s="26">
        <f>SUM(B$7:B79)/1000</f>
        <v>3.260699999999999</v>
      </c>
      <c r="F79" s="26">
        <f>SUM(C$7:C79)/1000</f>
        <v>2.6526000000000001</v>
      </c>
    </row>
    <row r="80" spans="1:6" x14ac:dyDescent="0.25">
      <c r="A80" s="57">
        <v>45273</v>
      </c>
      <c r="B80" s="28">
        <f>Supply_Table!M77</f>
        <v>75.400000000000006</v>
      </c>
      <c r="C80" s="33">
        <f>Supply_Table!B77</f>
        <v>99.5</v>
      </c>
      <c r="D80" s="57">
        <v>45273</v>
      </c>
      <c r="E80" s="26">
        <f>SUM(B$7:B80)/1000</f>
        <v>3.3360999999999992</v>
      </c>
      <c r="F80" s="26">
        <f>SUM(C$7:C80)/1000</f>
        <v>2.7521</v>
      </c>
    </row>
    <row r="81" spans="1:6" x14ac:dyDescent="0.25">
      <c r="A81" s="57">
        <v>45274</v>
      </c>
      <c r="B81" s="28">
        <f>Supply_Table!M78</f>
        <v>79.3</v>
      </c>
      <c r="C81" s="33">
        <f>Supply_Table!B78</f>
        <v>78.7</v>
      </c>
      <c r="D81" s="57">
        <v>45274</v>
      </c>
      <c r="E81" s="26">
        <f>SUM(B$7:B81)/1000</f>
        <v>3.4153999999999991</v>
      </c>
      <c r="F81" s="26">
        <f>SUM(C$7:C81)/1000</f>
        <v>2.8307999999999995</v>
      </c>
    </row>
    <row r="82" spans="1:6" x14ac:dyDescent="0.25">
      <c r="A82" s="57">
        <v>45275</v>
      </c>
      <c r="B82" s="28">
        <f>Supply_Table!M79</f>
        <v>73.900000000000006</v>
      </c>
      <c r="C82" s="33">
        <f>Supply_Table!B79</f>
        <v>74.8</v>
      </c>
      <c r="D82" s="57">
        <v>45275</v>
      </c>
      <c r="E82" s="26">
        <f>SUM(B$7:B82)/1000</f>
        <v>3.4892999999999992</v>
      </c>
      <c r="F82" s="26">
        <f>SUM(C$7:C82)/1000</f>
        <v>2.9055999999999997</v>
      </c>
    </row>
    <row r="83" spans="1:6" x14ac:dyDescent="0.25">
      <c r="A83" s="57">
        <v>45276</v>
      </c>
      <c r="B83" s="28">
        <f>Supply_Table!M80</f>
        <v>58.4</v>
      </c>
      <c r="C83" s="33">
        <f>Supply_Table!B80</f>
        <v>54.2</v>
      </c>
      <c r="D83" s="57">
        <v>45276</v>
      </c>
      <c r="E83" s="26">
        <f>SUM(B$7:B83)/1000</f>
        <v>3.5476999999999994</v>
      </c>
      <c r="F83" s="26">
        <f>SUM(C$7:C83)/1000</f>
        <v>2.9597999999999995</v>
      </c>
    </row>
    <row r="84" spans="1:6" x14ac:dyDescent="0.25">
      <c r="A84" s="57">
        <v>45277</v>
      </c>
      <c r="B84" s="28">
        <f>Supply_Table!M81</f>
        <v>59.7</v>
      </c>
      <c r="C84" s="33">
        <f>Supply_Table!B81</f>
        <v>52.1</v>
      </c>
      <c r="D84" s="57">
        <v>45277</v>
      </c>
      <c r="E84" s="26">
        <f>SUM(B$7:B84)/1000</f>
        <v>3.6073999999999993</v>
      </c>
      <c r="F84" s="26">
        <f>SUM(C$7:C84)/1000</f>
        <v>3.0118999999999998</v>
      </c>
    </row>
    <row r="85" spans="1:6" x14ac:dyDescent="0.25">
      <c r="A85" s="57">
        <v>45278</v>
      </c>
      <c r="B85" s="28">
        <f>Supply_Table!M82</f>
        <v>75.3</v>
      </c>
      <c r="C85" s="33">
        <f>Supply_Table!B82</f>
        <v>51.2</v>
      </c>
      <c r="D85" s="57">
        <v>45278</v>
      </c>
      <c r="E85" s="26">
        <f>SUM(B$7:B85)/1000</f>
        <v>3.6826999999999992</v>
      </c>
      <c r="F85" s="26">
        <f>SUM(C$7:C85)/1000</f>
        <v>3.0630999999999995</v>
      </c>
    </row>
    <row r="86" spans="1:6" x14ac:dyDescent="0.25">
      <c r="A86" s="57">
        <v>45279</v>
      </c>
      <c r="B86" s="28">
        <f>Supply_Table!M83</f>
        <v>79.400000000000006</v>
      </c>
      <c r="C86" s="33">
        <f>Supply_Table!B83</f>
        <v>49.6</v>
      </c>
      <c r="D86" s="57">
        <v>45279</v>
      </c>
      <c r="E86" s="26">
        <f>SUM(B$7:B86)/1000</f>
        <v>3.7620999999999993</v>
      </c>
      <c r="F86" s="26">
        <f>SUM(C$7:C86)/1000</f>
        <v>3.1126999999999994</v>
      </c>
    </row>
    <row r="87" spans="1:6" x14ac:dyDescent="0.25">
      <c r="A87" s="57">
        <v>45280</v>
      </c>
      <c r="B87" s="28">
        <f>Supply_Table!M84</f>
        <v>51.6</v>
      </c>
      <c r="C87" s="33">
        <f>Supply_Table!B84</f>
        <v>53.3</v>
      </c>
      <c r="D87" s="57">
        <v>45280</v>
      </c>
      <c r="E87" s="26">
        <f>SUM(B$7:B87)/1000</f>
        <v>3.8136999999999994</v>
      </c>
      <c r="F87" s="26">
        <f>SUM(C$7:C87)/1000</f>
        <v>3.1659999999999995</v>
      </c>
    </row>
    <row r="88" spans="1:6" x14ac:dyDescent="0.25">
      <c r="A88" s="57">
        <v>45281</v>
      </c>
      <c r="B88" s="28">
        <f>Supply_Table!M85</f>
        <v>64.2</v>
      </c>
      <c r="C88" s="33">
        <f>Supply_Table!B85</f>
        <v>48.2</v>
      </c>
      <c r="D88" s="57">
        <v>45281</v>
      </c>
      <c r="E88" s="26">
        <f>SUM(B$7:B88)/1000</f>
        <v>3.877899999999999</v>
      </c>
      <c r="F88" s="26">
        <f>SUM(C$7:C88)/1000</f>
        <v>3.2141999999999995</v>
      </c>
    </row>
    <row r="89" spans="1:6" x14ac:dyDescent="0.25">
      <c r="A89" s="57">
        <v>45282</v>
      </c>
      <c r="B89" s="28">
        <f>Supply_Table!M86</f>
        <v>53.5</v>
      </c>
      <c r="C89" s="33">
        <f>Supply_Table!B86</f>
        <v>49.1</v>
      </c>
      <c r="D89" s="57">
        <v>45282</v>
      </c>
      <c r="E89" s="26">
        <f>SUM(B$7:B89)/1000</f>
        <v>3.9313999999999991</v>
      </c>
      <c r="F89" s="26">
        <f>SUM(C$7:C89)/1000</f>
        <v>3.2632999999999992</v>
      </c>
    </row>
    <row r="90" spans="1:6" x14ac:dyDescent="0.25">
      <c r="A90" s="57">
        <v>45283</v>
      </c>
      <c r="B90" s="28">
        <f>Supply_Table!M87</f>
        <v>45.6</v>
      </c>
      <c r="C90" s="33">
        <f>Supply_Table!B87</f>
        <v>38.6</v>
      </c>
      <c r="D90" s="57">
        <v>45283</v>
      </c>
      <c r="E90" s="26">
        <f>SUM(B$7:B90)/1000</f>
        <v>3.976999999999999</v>
      </c>
      <c r="F90" s="26">
        <f>SUM(C$7:C90)/1000</f>
        <v>3.3018999999999994</v>
      </c>
    </row>
    <row r="91" spans="1:6" x14ac:dyDescent="0.25">
      <c r="A91" s="57">
        <v>45284</v>
      </c>
      <c r="B91" s="28">
        <f>Supply_Table!M88</f>
        <v>38.299999999999997</v>
      </c>
      <c r="C91" s="33">
        <f>Supply_Table!B88</f>
        <v>29.7</v>
      </c>
      <c r="D91" s="57">
        <v>45284</v>
      </c>
      <c r="E91" s="26">
        <f>SUM(B$7:B91)/1000</f>
        <v>4.015299999999999</v>
      </c>
      <c r="F91" s="26">
        <f>SUM(C$7:C91)/1000</f>
        <v>3.331599999999999</v>
      </c>
    </row>
    <row r="92" spans="1:6" x14ac:dyDescent="0.25">
      <c r="A92" s="57">
        <v>45285</v>
      </c>
      <c r="B92" s="28">
        <f>Supply_Table!M89</f>
        <v>31.7</v>
      </c>
      <c r="C92" s="33">
        <f>Supply_Table!B89</f>
        <v>27.4</v>
      </c>
      <c r="D92" s="57">
        <v>45285</v>
      </c>
      <c r="E92" s="26">
        <f>SUM(B$7:B92)/1000</f>
        <v>4.0469999999999988</v>
      </c>
      <c r="F92" s="26">
        <f>SUM(C$7:C92)/1000</f>
        <v>3.3589999999999991</v>
      </c>
    </row>
    <row r="93" spans="1:6" x14ac:dyDescent="0.25">
      <c r="A93" s="57">
        <v>45286</v>
      </c>
      <c r="B93" s="28">
        <f>Supply_Table!M90</f>
        <v>36.200000000000003</v>
      </c>
      <c r="C93" s="33">
        <f>Supply_Table!B90</f>
        <v>22.3</v>
      </c>
      <c r="D93" s="57">
        <v>45286</v>
      </c>
      <c r="E93" s="26">
        <f>SUM(B$7:B93)/1000</f>
        <v>4.0831999999999988</v>
      </c>
      <c r="F93" s="26">
        <f>SUM(C$7:C93)/1000</f>
        <v>3.3812999999999991</v>
      </c>
    </row>
    <row r="94" spans="1:6" x14ac:dyDescent="0.25">
      <c r="A94" s="57">
        <v>45287</v>
      </c>
      <c r="B94" s="28">
        <f>Supply_Table!M91</f>
        <v>38.9</v>
      </c>
      <c r="C94" s="33">
        <f>Supply_Table!B91</f>
        <v>40.799999999999997</v>
      </c>
      <c r="D94" s="57">
        <v>45287</v>
      </c>
      <c r="E94" s="26">
        <f>SUM(B$7:B94)/1000</f>
        <v>4.1220999999999988</v>
      </c>
      <c r="F94" s="26">
        <f>SUM(C$7:C94)/1000</f>
        <v>3.4220999999999995</v>
      </c>
    </row>
    <row r="95" spans="1:6" x14ac:dyDescent="0.25">
      <c r="A95" s="57">
        <v>45288</v>
      </c>
      <c r="B95" s="28">
        <f>Supply_Table!M92</f>
        <v>46.2</v>
      </c>
      <c r="C95" s="33">
        <f>Supply_Table!B92</f>
        <v>40.799999999999997</v>
      </c>
      <c r="D95" s="57">
        <v>45288</v>
      </c>
      <c r="E95" s="26">
        <f>SUM(B$7:B95)/1000</f>
        <v>4.1682999999999986</v>
      </c>
      <c r="F95" s="26">
        <f>SUM(C$7:C95)/1000</f>
        <v>3.4628999999999994</v>
      </c>
    </row>
    <row r="96" spans="1:6" x14ac:dyDescent="0.25">
      <c r="A96" s="57">
        <v>45289</v>
      </c>
      <c r="B96" s="28">
        <f>Supply_Table!M93</f>
        <v>45.3</v>
      </c>
      <c r="C96" s="33">
        <f>Supply_Table!B93</f>
        <v>40</v>
      </c>
      <c r="D96" s="57">
        <v>45289</v>
      </c>
      <c r="E96" s="26">
        <f>SUM(B$7:B96)/1000</f>
        <v>4.2135999999999987</v>
      </c>
      <c r="F96" s="26">
        <f>SUM(C$7:C96)/1000</f>
        <v>3.5028999999999995</v>
      </c>
    </row>
    <row r="97" spans="1:6" x14ac:dyDescent="0.25">
      <c r="A97" s="57">
        <v>45290</v>
      </c>
      <c r="B97" s="28">
        <f>Supply_Table!M94</f>
        <v>23.8</v>
      </c>
      <c r="C97" s="33">
        <f>Supply_Table!B94</f>
        <v>46.8</v>
      </c>
      <c r="D97" s="57">
        <v>45290</v>
      </c>
      <c r="E97" s="26">
        <f>SUM(B$7:B97)/1000</f>
        <v>4.2373999999999992</v>
      </c>
      <c r="F97" s="26">
        <f>SUM(C$7:C97)/1000</f>
        <v>3.5496999999999996</v>
      </c>
    </row>
    <row r="98" spans="1:6" x14ac:dyDescent="0.25">
      <c r="A98" s="57">
        <v>45291</v>
      </c>
      <c r="B98" s="28">
        <f>Supply_Table!M95</f>
        <v>27.3</v>
      </c>
      <c r="C98" s="33">
        <f>Supply_Table!B95</f>
        <v>42.4</v>
      </c>
      <c r="D98" s="57">
        <v>45291</v>
      </c>
      <c r="E98" s="26">
        <f>SUM(B$7:B98)/1000</f>
        <v>4.2646999999999986</v>
      </c>
      <c r="F98" s="26">
        <f>SUM(C$7:C98)/1000</f>
        <v>3.5920999999999998</v>
      </c>
    </row>
    <row r="99" spans="1:6" x14ac:dyDescent="0.25">
      <c r="A99" s="57">
        <v>45292</v>
      </c>
      <c r="B99" s="28">
        <f>Supply_Table!M96</f>
        <v>38.4</v>
      </c>
      <c r="C99" s="33">
        <f>Supply_Table!B96</f>
        <v>61.9</v>
      </c>
      <c r="D99" s="57">
        <v>45292</v>
      </c>
      <c r="E99" s="26">
        <f>SUM(B$7:B99)/1000</f>
        <v>4.3030999999999988</v>
      </c>
      <c r="F99" s="26">
        <f>SUM(C$7:C99)/1000</f>
        <v>3.6539999999999999</v>
      </c>
    </row>
    <row r="100" spans="1:6" x14ac:dyDescent="0.25">
      <c r="A100" s="57">
        <v>45293</v>
      </c>
      <c r="B100" s="28">
        <f>Supply_Table!M97</f>
        <v>39.200000000000003</v>
      </c>
      <c r="C100" s="33">
        <f>Supply_Table!B97</f>
        <v>69</v>
      </c>
      <c r="D100" s="57">
        <v>45293</v>
      </c>
      <c r="E100" s="26">
        <f>SUM(B$7:B100)/1000</f>
        <v>4.3422999999999981</v>
      </c>
      <c r="F100" s="26">
        <f>SUM(C$7:C100)/1000</f>
        <v>3.7229999999999999</v>
      </c>
    </row>
    <row r="101" spans="1:6" x14ac:dyDescent="0.25">
      <c r="A101" s="57">
        <v>45294</v>
      </c>
      <c r="B101" s="28">
        <f>Supply_Table!M98</f>
        <v>45.1</v>
      </c>
      <c r="C101" s="33">
        <f>Supply_Table!B98</f>
        <v>71.599999999999994</v>
      </c>
      <c r="D101" s="57">
        <v>45294</v>
      </c>
      <c r="E101" s="26">
        <f>SUM(B$7:B101)/1000</f>
        <v>4.3873999999999986</v>
      </c>
      <c r="F101" s="26">
        <f>SUM(C$7:C101)/1000</f>
        <v>3.7946</v>
      </c>
    </row>
    <row r="102" spans="1:6" x14ac:dyDescent="0.25">
      <c r="A102" s="57">
        <v>45295</v>
      </c>
      <c r="B102" s="28">
        <f>Supply_Table!M99</f>
        <v>53.4</v>
      </c>
      <c r="C102" s="33">
        <f>Supply_Table!B99</f>
        <v>72.099999999999994</v>
      </c>
      <c r="D102" s="57">
        <v>45295</v>
      </c>
      <c r="E102" s="26">
        <f>SUM(B$7:B102)/1000</f>
        <v>4.4407999999999985</v>
      </c>
      <c r="F102" s="26">
        <f>SUM(C$7:C102)/1000</f>
        <v>3.8666999999999998</v>
      </c>
    </row>
    <row r="103" spans="1:6" x14ac:dyDescent="0.25">
      <c r="A103" s="57">
        <v>45296</v>
      </c>
      <c r="B103" s="28">
        <f>Supply_Table!M100</f>
        <v>41.2</v>
      </c>
      <c r="C103" s="33">
        <f>Supply_Table!B100</f>
        <v>65.099999999999994</v>
      </c>
      <c r="D103" s="57">
        <v>45296</v>
      </c>
      <c r="E103" s="26">
        <f>SUM(B$7:B103)/1000</f>
        <v>4.4819999999999984</v>
      </c>
      <c r="F103" s="26">
        <f>SUM(C$7:C103)/1000</f>
        <v>3.9317999999999995</v>
      </c>
    </row>
    <row r="104" spans="1:6" x14ac:dyDescent="0.25">
      <c r="A104" s="57">
        <v>45297</v>
      </c>
      <c r="B104" s="28">
        <f>Supply_Table!M101</f>
        <v>57.9</v>
      </c>
      <c r="C104" s="33">
        <f>Supply_Table!B101</f>
        <v>71.2</v>
      </c>
      <c r="D104" s="57">
        <v>45297</v>
      </c>
      <c r="E104" s="26">
        <f>SUM(B$7:B104)/1000</f>
        <v>4.5398999999999976</v>
      </c>
      <c r="F104" s="26">
        <f>SUM(C$7:C104)/1000</f>
        <v>4.0029999999999992</v>
      </c>
    </row>
    <row r="105" spans="1:6" x14ac:dyDescent="0.25">
      <c r="A105" s="57">
        <v>45298</v>
      </c>
      <c r="B105" s="28">
        <f>Supply_Table!M102</f>
        <v>63.5</v>
      </c>
      <c r="C105" s="33">
        <f>Supply_Table!B102</f>
        <v>77.8</v>
      </c>
      <c r="D105" s="57">
        <v>45298</v>
      </c>
      <c r="E105" s="26">
        <f>SUM(B$7:B105)/1000</f>
        <v>4.6033999999999979</v>
      </c>
      <c r="F105" s="26">
        <f>SUM(C$7:C105)/1000</f>
        <v>4.0808</v>
      </c>
    </row>
    <row r="106" spans="1:6" x14ac:dyDescent="0.25">
      <c r="A106" s="57">
        <v>45299</v>
      </c>
      <c r="B106" s="28">
        <f>Supply_Table!M103</f>
        <v>98.1</v>
      </c>
      <c r="C106" s="33">
        <f>Supply_Table!B103</f>
        <v>82.5</v>
      </c>
      <c r="D106" s="57">
        <v>45299</v>
      </c>
      <c r="E106" s="26">
        <f>SUM(B$7:B106)/1000</f>
        <v>4.7014999999999985</v>
      </c>
      <c r="F106" s="26">
        <f>SUM(C$7:C106)/1000</f>
        <v>4.1632999999999996</v>
      </c>
    </row>
    <row r="107" spans="1:6" x14ac:dyDescent="0.25">
      <c r="A107" s="57">
        <v>45300</v>
      </c>
      <c r="B107" s="28">
        <f>Supply_Table!M104</f>
        <v>105.7</v>
      </c>
      <c r="C107" s="33">
        <f>Supply_Table!B104</f>
        <v>81.8</v>
      </c>
      <c r="D107" s="57">
        <v>45300</v>
      </c>
      <c r="E107" s="26">
        <f>SUM(B$7:B107)/1000</f>
        <v>4.8071999999999981</v>
      </c>
      <c r="F107" s="26">
        <f>SUM(C$7:C107)/1000</f>
        <v>4.2450999999999999</v>
      </c>
    </row>
    <row r="108" spans="1:6" x14ac:dyDescent="0.25">
      <c r="A108" s="57">
        <v>45301</v>
      </c>
      <c r="B108" s="28">
        <f>Supply_Table!M105</f>
        <v>105.7</v>
      </c>
      <c r="C108" s="33">
        <f>Supply_Table!B105</f>
        <v>95</v>
      </c>
      <c r="D108" s="57">
        <v>45301</v>
      </c>
      <c r="E108" s="26">
        <f>SUM(B$7:B108)/1000</f>
        <v>4.9128999999999978</v>
      </c>
      <c r="F108" s="26">
        <f>SUM(C$7:C108)/1000</f>
        <v>4.3400999999999996</v>
      </c>
    </row>
    <row r="109" spans="1:6" x14ac:dyDescent="0.25">
      <c r="A109" s="57">
        <v>45302</v>
      </c>
      <c r="B109" s="28">
        <f>Supply_Table!M106</f>
        <v>110.2</v>
      </c>
      <c r="C109" s="33">
        <f>Supply_Table!B106</f>
        <v>76.7</v>
      </c>
      <c r="D109" s="57">
        <v>45302</v>
      </c>
      <c r="E109" s="26">
        <f>SUM(B$7:B109)/1000</f>
        <v>5.0230999999999977</v>
      </c>
      <c r="F109" s="26">
        <f>SUM(C$7:C109)/1000</f>
        <v>4.4167999999999994</v>
      </c>
    </row>
    <row r="110" spans="1:6" x14ac:dyDescent="0.25">
      <c r="A110" s="57">
        <v>45303</v>
      </c>
      <c r="B110" s="28">
        <f>Supply_Table!M107</f>
        <v>100.9</v>
      </c>
      <c r="C110" s="33">
        <f>Supply_Table!B107</f>
        <v>75.599999999999994</v>
      </c>
      <c r="D110" s="57">
        <v>45303</v>
      </c>
      <c r="E110" s="26">
        <f>SUM(B$7:B110)/1000</f>
        <v>5.123999999999997</v>
      </c>
      <c r="F110" s="26">
        <f>SUM(C$7:C110)/1000</f>
        <v>4.4923999999999999</v>
      </c>
    </row>
    <row r="111" spans="1:6" x14ac:dyDescent="0.25">
      <c r="A111" s="57">
        <v>45304</v>
      </c>
      <c r="B111" s="28">
        <f>Supply_Table!M108</f>
        <v>85.5</v>
      </c>
      <c r="C111" s="33">
        <f>Supply_Table!B108</f>
        <v>78.099999999999994</v>
      </c>
      <c r="D111" s="57">
        <v>45304</v>
      </c>
      <c r="E111" s="26">
        <f>SUM(B$7:B111)/1000</f>
        <v>5.2094999999999976</v>
      </c>
      <c r="F111" s="26">
        <f>SUM(C$7:C111)/1000</f>
        <v>4.5705</v>
      </c>
    </row>
    <row r="112" spans="1:6" x14ac:dyDescent="0.25">
      <c r="A112" s="57">
        <v>45305</v>
      </c>
      <c r="B112" s="28">
        <f>Supply_Table!M109</f>
        <v>85.6</v>
      </c>
      <c r="C112" s="33">
        <f>Supply_Table!B109</f>
        <v>69.3</v>
      </c>
      <c r="D112" s="57">
        <v>45305</v>
      </c>
      <c r="E112" s="26">
        <f>SUM(B$7:B112)/1000</f>
        <v>5.2950999999999979</v>
      </c>
      <c r="F112" s="26">
        <f>SUM(C$7:C112)/1000</f>
        <v>4.6398000000000001</v>
      </c>
    </row>
    <row r="113" spans="1:6" x14ac:dyDescent="0.25">
      <c r="A113" s="57">
        <v>45306</v>
      </c>
      <c r="B113" s="28">
        <f>Supply_Table!M110</f>
        <v>101.8</v>
      </c>
      <c r="C113" s="33">
        <f>Supply_Table!B110</f>
        <v>77.8</v>
      </c>
      <c r="D113" s="57">
        <v>45306</v>
      </c>
      <c r="E113" s="26">
        <f>SUM(B$7:B113)/1000</f>
        <v>5.3968999999999978</v>
      </c>
      <c r="F113" s="26">
        <f>SUM(C$7:C113)/1000</f>
        <v>4.7176</v>
      </c>
    </row>
    <row r="114" spans="1:6" x14ac:dyDescent="0.25">
      <c r="A114" s="57">
        <v>45307</v>
      </c>
      <c r="B114" s="28">
        <f>Supply_Table!M111</f>
        <v>105.9</v>
      </c>
      <c r="C114" s="33">
        <f>Supply_Table!B111</f>
        <v>73.3</v>
      </c>
      <c r="D114" s="57">
        <v>45307</v>
      </c>
      <c r="E114" s="26">
        <f>SUM(B$7:B114)/1000</f>
        <v>5.502799999999997</v>
      </c>
      <c r="F114" s="26">
        <f>SUM(C$7:C114)/1000</f>
        <v>4.7909000000000006</v>
      </c>
    </row>
    <row r="115" spans="1:6" x14ac:dyDescent="0.25">
      <c r="A115" s="57">
        <v>45308</v>
      </c>
      <c r="B115" s="28">
        <f>Supply_Table!M112</f>
        <v>108.8</v>
      </c>
      <c r="C115" s="33">
        <f>Supply_Table!B112</f>
        <v>66.2</v>
      </c>
      <c r="D115" s="57">
        <v>45308</v>
      </c>
      <c r="E115" s="26">
        <f>SUM(B$7:B115)/1000</f>
        <v>5.6115999999999975</v>
      </c>
      <c r="F115" s="26">
        <f>SUM(C$7:C115)/1000</f>
        <v>4.8571</v>
      </c>
    </row>
    <row r="116" spans="1:6" x14ac:dyDescent="0.25">
      <c r="A116" s="57">
        <v>45309</v>
      </c>
      <c r="B116" s="28">
        <f>Supply_Table!M113</f>
        <v>110.2</v>
      </c>
      <c r="C116" s="33">
        <f>Supply_Table!B113</f>
        <v>64.3</v>
      </c>
      <c r="D116" s="57">
        <v>45309</v>
      </c>
      <c r="E116" s="26">
        <f>SUM(B$7:B116)/1000</f>
        <v>5.7217999999999973</v>
      </c>
      <c r="F116" s="26">
        <f>SUM(C$7:C116)/1000</f>
        <v>4.9214000000000002</v>
      </c>
    </row>
    <row r="117" spans="1:6" x14ac:dyDescent="0.25">
      <c r="A117" s="57">
        <v>45310</v>
      </c>
      <c r="B117" s="28">
        <f>Supply_Table!M114</f>
        <v>111.3</v>
      </c>
      <c r="C117" s="33">
        <f>Supply_Table!B114</f>
        <v>64.2</v>
      </c>
      <c r="D117" s="57">
        <v>45310</v>
      </c>
      <c r="E117" s="26">
        <f>SUM(B$7:B117)/1000</f>
        <v>5.8330999999999973</v>
      </c>
      <c r="F117" s="26">
        <f>SUM(C$7:C117)/1000</f>
        <v>4.9856000000000007</v>
      </c>
    </row>
    <row r="118" spans="1:6" x14ac:dyDescent="0.25">
      <c r="A118" s="57">
        <v>45311</v>
      </c>
      <c r="B118" s="28">
        <f>Supply_Table!M115</f>
        <v>73.8</v>
      </c>
      <c r="C118" s="33">
        <f>Supply_Table!B115</f>
        <v>87.8</v>
      </c>
      <c r="D118" s="57">
        <v>45311</v>
      </c>
      <c r="E118" s="26">
        <f>SUM(B$7:B118)/1000</f>
        <v>5.9068999999999976</v>
      </c>
      <c r="F118" s="26">
        <f>SUM(C$7:C118)/1000</f>
        <v>5.0734000000000004</v>
      </c>
    </row>
    <row r="119" spans="1:6" x14ac:dyDescent="0.25">
      <c r="A119" s="57">
        <v>45312</v>
      </c>
      <c r="B119" s="28">
        <f>Supply_Table!M116</f>
        <v>66.2</v>
      </c>
      <c r="C119" s="33">
        <f>Supply_Table!B116</f>
        <v>70</v>
      </c>
      <c r="D119" s="57">
        <v>45312</v>
      </c>
      <c r="E119" s="26">
        <f>SUM(B$7:B119)/1000</f>
        <v>5.9730999999999979</v>
      </c>
      <c r="F119" s="26">
        <f>SUM(C$7:C119)/1000</f>
        <v>5.1434000000000006</v>
      </c>
    </row>
    <row r="120" spans="1:6" x14ac:dyDescent="0.25">
      <c r="A120" s="57">
        <v>45313</v>
      </c>
      <c r="B120" s="28">
        <f>Supply_Table!M117</f>
        <v>62.7</v>
      </c>
      <c r="C120" s="33">
        <f>Supply_Table!B117</f>
        <v>71.900000000000006</v>
      </c>
      <c r="D120" s="57">
        <v>45313</v>
      </c>
      <c r="E120" s="26">
        <f>SUM(B$7:B120)/1000</f>
        <v>6.0357999999999974</v>
      </c>
      <c r="F120" s="26">
        <f>SUM(C$7:C120)/1000</f>
        <v>5.2153</v>
      </c>
    </row>
    <row r="121" spans="1:6" x14ac:dyDescent="0.25">
      <c r="A121" s="57">
        <v>45314</v>
      </c>
      <c r="B121" s="28">
        <f>Supply_Table!M118</f>
        <v>67</v>
      </c>
      <c r="C121" s="33">
        <f>Supply_Table!B118</f>
        <v>62.4</v>
      </c>
      <c r="D121" s="57">
        <v>45314</v>
      </c>
      <c r="E121" s="26">
        <f>SUM(B$7:B121)/1000</f>
        <v>6.1027999999999976</v>
      </c>
      <c r="F121" s="26">
        <f>SUM(C$7:C121)/1000</f>
        <v>5.2776999999999994</v>
      </c>
    </row>
    <row r="122" spans="1:6" x14ac:dyDescent="0.25">
      <c r="A122" s="57">
        <v>45315</v>
      </c>
      <c r="B122" s="28">
        <f>Supply_Table!M119</f>
        <v>65</v>
      </c>
      <c r="C122" s="33">
        <f>Supply_Table!B119</f>
        <v>62.2</v>
      </c>
      <c r="D122" s="57">
        <v>45315</v>
      </c>
      <c r="E122" s="26">
        <f>SUM(B$7:B122)/1000</f>
        <v>6.1677999999999971</v>
      </c>
      <c r="F122" s="26">
        <f>SUM(C$7:C122)/1000</f>
        <v>5.3398999999999992</v>
      </c>
    </row>
    <row r="123" spans="1:6" x14ac:dyDescent="0.25">
      <c r="A123" s="57">
        <v>45316</v>
      </c>
      <c r="B123" s="28">
        <f>Supply_Table!M120</f>
        <v>56.7</v>
      </c>
      <c r="C123" s="33">
        <f>Supply_Table!B120</f>
        <v>66.8</v>
      </c>
      <c r="D123" s="57">
        <v>45316</v>
      </c>
      <c r="E123" s="26">
        <f>SUM(B$7:B123)/1000</f>
        <v>6.2244999999999973</v>
      </c>
      <c r="F123" s="26">
        <f>SUM(C$7:C123)/1000</f>
        <v>5.4066999999999998</v>
      </c>
    </row>
    <row r="124" spans="1:6" x14ac:dyDescent="0.25">
      <c r="A124" s="57">
        <v>45317</v>
      </c>
      <c r="B124" s="28">
        <f>Supply_Table!M121</f>
        <v>38.299999999999997</v>
      </c>
      <c r="C124" s="33">
        <f>Supply_Table!B121</f>
        <v>61.6</v>
      </c>
      <c r="D124" s="57">
        <v>45317</v>
      </c>
      <c r="E124" s="26">
        <f>SUM(B$7:B124)/1000</f>
        <v>6.2627999999999977</v>
      </c>
      <c r="F124" s="26">
        <f>SUM(C$7:C124)/1000</f>
        <v>5.4683000000000002</v>
      </c>
    </row>
    <row r="125" spans="1:6" x14ac:dyDescent="0.25">
      <c r="A125" s="57">
        <v>45318</v>
      </c>
      <c r="B125" s="28">
        <f>Supply_Table!M122</f>
        <v>28.5</v>
      </c>
      <c r="C125" s="33">
        <f>Supply_Table!B122</f>
        <v>56.8</v>
      </c>
      <c r="D125" s="57">
        <v>45318</v>
      </c>
      <c r="E125" s="26">
        <f>SUM(B$7:B125)/1000</f>
        <v>6.2912999999999979</v>
      </c>
      <c r="F125" s="26">
        <f>SUM(C$7:C125)/1000</f>
        <v>5.5251000000000001</v>
      </c>
    </row>
    <row r="126" spans="1:6" x14ac:dyDescent="0.25">
      <c r="A126" s="57">
        <v>45319</v>
      </c>
      <c r="B126" s="28">
        <f>Supply_Table!M123</f>
        <v>32.1</v>
      </c>
      <c r="C126" s="33">
        <f>Supply_Table!B123</f>
        <v>49.4</v>
      </c>
      <c r="D126" s="57">
        <v>45319</v>
      </c>
      <c r="E126" s="26">
        <f>SUM(B$7:B126)/1000</f>
        <v>6.3233999999999977</v>
      </c>
      <c r="F126" s="26">
        <f>SUM(C$7:C126)/1000</f>
        <v>5.5744999999999996</v>
      </c>
    </row>
    <row r="127" spans="1:6" x14ac:dyDescent="0.25">
      <c r="A127" s="57">
        <v>45320</v>
      </c>
      <c r="B127" s="28">
        <f>Supply_Table!M124</f>
        <v>55.5</v>
      </c>
      <c r="C127" s="33">
        <f>Supply_Table!B124</f>
        <v>48.9</v>
      </c>
      <c r="D127" s="57">
        <v>45320</v>
      </c>
      <c r="E127" s="26">
        <f>SUM(B$7:B127)/1000</f>
        <v>6.378899999999998</v>
      </c>
      <c r="F127" s="26">
        <f>SUM(C$7:C127)/1000</f>
        <v>5.6233999999999993</v>
      </c>
    </row>
    <row r="128" spans="1:6" x14ac:dyDescent="0.25">
      <c r="A128" s="57">
        <v>45321</v>
      </c>
      <c r="B128" s="28">
        <f>Supply_Table!M125</f>
        <v>54.7</v>
      </c>
      <c r="C128" s="33">
        <f>Supply_Table!B125</f>
        <v>62.2</v>
      </c>
      <c r="D128" s="57">
        <v>45321</v>
      </c>
      <c r="E128" s="26">
        <f>SUM(B$7:B128)/1000</f>
        <v>6.4335999999999975</v>
      </c>
      <c r="F128" s="26">
        <f>SUM(C$7:C128)/1000</f>
        <v>5.6855999999999991</v>
      </c>
    </row>
    <row r="129" spans="1:6" x14ac:dyDescent="0.25">
      <c r="A129" s="57">
        <v>45322</v>
      </c>
      <c r="B129" s="28">
        <f>Supply_Table!M126</f>
        <v>46.4</v>
      </c>
      <c r="C129" s="33">
        <f>Supply_Table!B126</f>
        <v>65.099999999999994</v>
      </c>
      <c r="D129" s="57">
        <v>45322</v>
      </c>
      <c r="E129" s="26">
        <f>SUM(B$7:B129)/1000</f>
        <v>6.4799999999999969</v>
      </c>
      <c r="F129" s="26">
        <f>SUM(C$7:C129)/1000</f>
        <v>5.7507000000000001</v>
      </c>
    </row>
    <row r="130" spans="1:6" x14ac:dyDescent="0.25">
      <c r="A130" s="57">
        <v>45323</v>
      </c>
      <c r="B130" s="28">
        <f>Supply_Table!M127</f>
        <v>54.7</v>
      </c>
      <c r="C130" s="33">
        <f>Supply_Table!B127</f>
        <v>56.7</v>
      </c>
      <c r="D130" s="57">
        <v>45323</v>
      </c>
      <c r="E130" s="26">
        <f>SUM(B$7:B130)/1000</f>
        <v>6.5346999999999973</v>
      </c>
      <c r="F130" s="26">
        <f>SUM(C$7:C130)/1000</f>
        <v>5.8073999999999995</v>
      </c>
    </row>
    <row r="131" spans="1:6" x14ac:dyDescent="0.25">
      <c r="A131" s="57">
        <v>45324</v>
      </c>
      <c r="B131" s="28">
        <f>Supply_Table!M128</f>
        <v>48.2</v>
      </c>
      <c r="C131" s="33">
        <f>Supply_Table!B128</f>
        <v>62.4</v>
      </c>
      <c r="D131" s="57">
        <v>45324</v>
      </c>
      <c r="E131" s="26">
        <f>SUM(B$7:B131)/1000</f>
        <v>6.5828999999999969</v>
      </c>
      <c r="F131" s="26">
        <f>SUM(C$7:C131)/1000</f>
        <v>5.8697999999999997</v>
      </c>
    </row>
    <row r="132" spans="1:6" x14ac:dyDescent="0.25">
      <c r="A132" s="57">
        <v>45325</v>
      </c>
      <c r="B132" s="28">
        <f>Supply_Table!M129</f>
        <v>42.3</v>
      </c>
      <c r="C132" s="33">
        <f>Supply_Table!B129</f>
        <v>80.5</v>
      </c>
      <c r="D132" s="57">
        <v>45325</v>
      </c>
      <c r="E132" s="26">
        <f>SUM(B$7:B132)/1000</f>
        <v>6.6251999999999969</v>
      </c>
      <c r="F132" s="26">
        <f>SUM(C$7:C132)/1000</f>
        <v>5.9502999999999995</v>
      </c>
    </row>
    <row r="133" spans="1:6" x14ac:dyDescent="0.25">
      <c r="A133" s="57">
        <v>45326</v>
      </c>
      <c r="B133" s="28">
        <f>Supply_Table!M130</f>
        <v>47.2</v>
      </c>
      <c r="C133" s="33">
        <f>Supply_Table!B130</f>
        <v>69.5</v>
      </c>
      <c r="D133" s="57">
        <v>45326</v>
      </c>
      <c r="E133" s="26">
        <f>SUM(B$7:B133)/1000</f>
        <v>6.672399999999997</v>
      </c>
      <c r="F133" s="26">
        <f>SUM(C$7:C133)/1000</f>
        <v>6.0197999999999992</v>
      </c>
    </row>
    <row r="134" spans="1:6" x14ac:dyDescent="0.25">
      <c r="A134" s="57">
        <v>45327</v>
      </c>
      <c r="B134" s="28">
        <f>Supply_Table!M131</f>
        <v>56</v>
      </c>
      <c r="C134" s="33">
        <f>Supply_Table!B131</f>
        <v>79.3</v>
      </c>
      <c r="D134" s="57">
        <v>45327</v>
      </c>
      <c r="E134" s="26">
        <f>SUM(B$7:B134)/1000</f>
        <v>6.728399999999997</v>
      </c>
      <c r="F134" s="26">
        <f>SUM(C$7:C134)/1000</f>
        <v>6.0990999999999991</v>
      </c>
    </row>
    <row r="135" spans="1:6" x14ac:dyDescent="0.25">
      <c r="A135" s="57">
        <v>45328</v>
      </c>
      <c r="B135" s="28">
        <f>Supply_Table!M132</f>
        <v>53.1</v>
      </c>
      <c r="C135" s="33">
        <f>Supply_Table!B132</f>
        <v>85.1</v>
      </c>
      <c r="D135" s="57">
        <v>45328</v>
      </c>
      <c r="E135" s="26">
        <f>SUM(B$7:B135)/1000</f>
        <v>6.7814999999999976</v>
      </c>
      <c r="F135" s="26">
        <f>SUM(C$7:C135)/1000</f>
        <v>6.1841999999999997</v>
      </c>
    </row>
    <row r="136" spans="1:6" x14ac:dyDescent="0.25">
      <c r="A136" s="57">
        <v>45329</v>
      </c>
      <c r="B136" s="28">
        <f>Supply_Table!M133</f>
        <v>65.2</v>
      </c>
      <c r="C136" s="33">
        <f>Supply_Table!B133</f>
        <v>83.5</v>
      </c>
      <c r="D136" s="57">
        <v>45329</v>
      </c>
      <c r="E136" s="26">
        <f>SUM(B$7:B136)/1000</f>
        <v>6.8466999999999967</v>
      </c>
      <c r="F136" s="26">
        <f>SUM(C$7:C136)/1000</f>
        <v>6.2676999999999996</v>
      </c>
    </row>
    <row r="137" spans="1:6" x14ac:dyDescent="0.25">
      <c r="A137" s="57">
        <v>45330</v>
      </c>
      <c r="B137" s="28">
        <f>Supply_Table!M134</f>
        <v>55.3</v>
      </c>
      <c r="C137" s="33">
        <f>Supply_Table!B134</f>
        <v>85.2</v>
      </c>
      <c r="D137" s="57">
        <v>45330</v>
      </c>
      <c r="E137" s="26">
        <f>SUM(B$7:B137)/1000</f>
        <v>6.9019999999999975</v>
      </c>
      <c r="F137" s="26">
        <f>SUM(C$7:C137)/1000</f>
        <v>6.3529</v>
      </c>
    </row>
    <row r="138" spans="1:6" x14ac:dyDescent="0.25">
      <c r="A138" s="57">
        <v>45331</v>
      </c>
      <c r="B138" s="28">
        <f>Supply_Table!M135</f>
        <v>44.7</v>
      </c>
      <c r="C138" s="33">
        <f>Supply_Table!B135</f>
        <v>85.1</v>
      </c>
      <c r="D138" s="57">
        <v>45331</v>
      </c>
      <c r="E138" s="26">
        <f>SUM(B$7:B138)/1000</f>
        <v>6.9466999999999972</v>
      </c>
      <c r="F138" s="26">
        <f>SUM(C$7:C138)/1000</f>
        <v>6.4379999999999997</v>
      </c>
    </row>
    <row r="139" spans="1:6" x14ac:dyDescent="0.25">
      <c r="A139" s="57">
        <v>45332</v>
      </c>
      <c r="B139" s="28">
        <f>Supply_Table!M136</f>
        <v>46.1</v>
      </c>
      <c r="C139" s="33">
        <f>Supply_Table!B136</f>
        <v>92.4</v>
      </c>
      <c r="D139" s="57">
        <v>45332</v>
      </c>
      <c r="E139" s="26">
        <f>SUM(B$7:B139)/1000</f>
        <v>6.9927999999999972</v>
      </c>
      <c r="F139" s="26">
        <f>SUM(C$7:C139)/1000</f>
        <v>6.5303999999999993</v>
      </c>
    </row>
    <row r="140" spans="1:6" x14ac:dyDescent="0.25">
      <c r="A140" s="57">
        <v>45333</v>
      </c>
      <c r="B140" s="28">
        <f>Supply_Table!M137</f>
        <v>46.1</v>
      </c>
      <c r="C140" s="33">
        <f>Supply_Table!B137</f>
        <v>93.1</v>
      </c>
      <c r="D140" s="57">
        <v>45333</v>
      </c>
      <c r="E140" s="26">
        <f>SUM(B$7:B140)/1000</f>
        <v>7.0388999999999982</v>
      </c>
      <c r="F140" s="26">
        <f>SUM(C$7:C140)/1000</f>
        <v>6.6234999999999999</v>
      </c>
    </row>
    <row r="141" spans="1:6" x14ac:dyDescent="0.25">
      <c r="A141" s="57">
        <v>45334</v>
      </c>
      <c r="B141" s="28">
        <f>Supply_Table!M138</f>
        <v>47.5</v>
      </c>
      <c r="C141" s="33">
        <f>Supply_Table!B138</f>
        <v>108.6</v>
      </c>
      <c r="D141" s="57">
        <v>45334</v>
      </c>
      <c r="E141" s="26">
        <f>SUM(B$7:B141)/1000</f>
        <v>7.0863999999999976</v>
      </c>
      <c r="F141" s="26">
        <f>SUM(C$7:C141)/1000</f>
        <v>6.7321</v>
      </c>
    </row>
    <row r="142" spans="1:6" x14ac:dyDescent="0.25">
      <c r="A142" s="57">
        <v>45335</v>
      </c>
      <c r="B142" s="28">
        <f>Supply_Table!M139</f>
        <v>53.4</v>
      </c>
      <c r="C142" s="33">
        <f>Supply_Table!B139</f>
        <v>102.9</v>
      </c>
      <c r="D142" s="57">
        <v>45335</v>
      </c>
      <c r="E142" s="26">
        <f>SUM(B$7:B142)/1000</f>
        <v>7.1397999999999975</v>
      </c>
      <c r="F142" s="26">
        <f>SUM(C$7:C142)/1000</f>
        <v>6.835</v>
      </c>
    </row>
    <row r="143" spans="1:6" x14ac:dyDescent="0.25">
      <c r="A143" s="57">
        <v>45336</v>
      </c>
      <c r="B143" s="28">
        <f>Supply_Table!M140</f>
        <v>46.4</v>
      </c>
      <c r="C143" s="33">
        <f>Supply_Table!B140</f>
        <v>103</v>
      </c>
      <c r="D143" s="57">
        <v>45336</v>
      </c>
      <c r="E143" s="26">
        <f>SUM(B$7:B143)/1000</f>
        <v>7.1861999999999968</v>
      </c>
      <c r="F143" s="26">
        <f>SUM(C$7:C143)/1000</f>
        <v>6.9379999999999997</v>
      </c>
    </row>
    <row r="144" spans="1:6" x14ac:dyDescent="0.25">
      <c r="A144" s="57">
        <v>45337</v>
      </c>
      <c r="B144" s="28">
        <f>Supply_Table!M141</f>
        <v>60.6</v>
      </c>
      <c r="C144" s="33">
        <f>Supply_Table!B141</f>
        <v>85.5</v>
      </c>
      <c r="D144" s="57">
        <v>45337</v>
      </c>
      <c r="E144" s="26">
        <f>SUM(B$7:B144)/1000</f>
        <v>7.2467999999999977</v>
      </c>
      <c r="F144" s="26">
        <f>SUM(C$7:C144)/1000</f>
        <v>7.0235000000000003</v>
      </c>
    </row>
    <row r="145" spans="1:6" x14ac:dyDescent="0.25">
      <c r="A145" s="57">
        <v>45338</v>
      </c>
      <c r="B145" s="28">
        <f>Supply_Table!M142</f>
        <v>57.8</v>
      </c>
      <c r="C145" s="33">
        <f>Supply_Table!B142</f>
        <v>85.4</v>
      </c>
      <c r="D145" s="57">
        <v>45338</v>
      </c>
      <c r="E145" s="26">
        <f>SUM(B$7:B145)/1000</f>
        <v>7.304599999999998</v>
      </c>
      <c r="F145" s="26">
        <f>SUM(C$7:C145)/1000</f>
        <v>7.1088999999999993</v>
      </c>
    </row>
    <row r="146" spans="1:6" x14ac:dyDescent="0.25">
      <c r="A146" s="57">
        <v>45339</v>
      </c>
      <c r="B146" s="28">
        <f>Supply_Table!M143</f>
        <v>45.1</v>
      </c>
      <c r="C146" s="33">
        <f>Supply_Table!B143</f>
        <v>94.5</v>
      </c>
      <c r="D146" s="57">
        <v>45339</v>
      </c>
      <c r="E146" s="26">
        <f>SUM(B$7:B146)/1000</f>
        <v>7.3496999999999977</v>
      </c>
      <c r="F146" s="26">
        <f>SUM(C$7:C146)/1000</f>
        <v>7.2033999999999994</v>
      </c>
    </row>
    <row r="147" spans="1:6" x14ac:dyDescent="0.25">
      <c r="A147" s="57">
        <v>45340</v>
      </c>
      <c r="B147" s="28">
        <f>Supply_Table!M144</f>
        <v>44.4</v>
      </c>
      <c r="C147" s="33">
        <f>Supply_Table!B144</f>
        <v>85.4</v>
      </c>
      <c r="D147" s="57">
        <v>45340</v>
      </c>
      <c r="E147" s="26">
        <f>SUM(B$7:B147)/1000</f>
        <v>7.3940999999999972</v>
      </c>
      <c r="F147" s="26">
        <f>SUM(C$7:C147)/1000</f>
        <v>7.2887999999999993</v>
      </c>
    </row>
    <row r="148" spans="1:6" x14ac:dyDescent="0.25">
      <c r="A148" s="57">
        <v>45341</v>
      </c>
      <c r="B148" s="28">
        <f>Supply_Table!M145</f>
        <v>49.9</v>
      </c>
      <c r="C148" s="33">
        <f>Supply_Table!B145</f>
        <v>78.599999999999994</v>
      </c>
      <c r="D148" s="57">
        <v>45341</v>
      </c>
      <c r="E148" s="26">
        <f>SUM(B$7:B148)/1000</f>
        <v>7.4439999999999973</v>
      </c>
      <c r="F148" s="26">
        <f>SUM(C$7:C148)/1000</f>
        <v>7.3673999999999999</v>
      </c>
    </row>
    <row r="149" spans="1:6" x14ac:dyDescent="0.25">
      <c r="A149" s="57">
        <v>45342</v>
      </c>
      <c r="B149" s="28">
        <f>Supply_Table!M146</f>
        <v>42.9</v>
      </c>
      <c r="C149" s="33">
        <f>Supply_Table!B146</f>
        <v>73.5</v>
      </c>
      <c r="D149" s="57">
        <v>45342</v>
      </c>
      <c r="E149" s="26">
        <f>SUM(B$7:B149)/1000</f>
        <v>7.4868999999999968</v>
      </c>
      <c r="F149" s="26">
        <f>SUM(C$7:C149)/1000</f>
        <v>7.4409000000000001</v>
      </c>
    </row>
    <row r="150" spans="1:6" x14ac:dyDescent="0.25">
      <c r="A150" s="57">
        <v>45343</v>
      </c>
      <c r="B150" s="28">
        <f>Supply_Table!M147</f>
        <v>27.6</v>
      </c>
      <c r="C150" s="33">
        <f>Supply_Table!B147</f>
        <v>77.3</v>
      </c>
      <c r="D150" s="57">
        <v>45343</v>
      </c>
      <c r="E150" s="26">
        <f>SUM(B$7:B150)/1000</f>
        <v>7.5144999999999973</v>
      </c>
      <c r="F150" s="26">
        <f>SUM(C$7:C150)/1000</f>
        <v>7.5182000000000002</v>
      </c>
    </row>
    <row r="151" spans="1:6" x14ac:dyDescent="0.25">
      <c r="A151" s="57">
        <v>45344</v>
      </c>
      <c r="B151" s="28">
        <f>Supply_Table!M148</f>
        <v>33.799999999999997</v>
      </c>
      <c r="C151" s="33">
        <f>Supply_Table!B148</f>
        <v>53.3</v>
      </c>
      <c r="D151" s="57">
        <v>45344</v>
      </c>
      <c r="E151" s="26">
        <f>SUM(B$7:B151)/1000</f>
        <v>7.5482999999999976</v>
      </c>
      <c r="F151" s="26">
        <f>SUM(C$7:C151)/1000</f>
        <v>7.5715000000000003</v>
      </c>
    </row>
    <row r="152" spans="1:6" x14ac:dyDescent="0.25">
      <c r="A152" s="57">
        <v>45345</v>
      </c>
      <c r="B152" s="28">
        <f>Supply_Table!M149</f>
        <v>41.7</v>
      </c>
      <c r="C152" s="33">
        <f>Supply_Table!B149</f>
        <v>67</v>
      </c>
      <c r="D152" s="57">
        <v>45345</v>
      </c>
      <c r="E152" s="26">
        <f>SUM(B$7:B152)/1000</f>
        <v>7.5899999999999972</v>
      </c>
      <c r="F152" s="26">
        <f>SUM(C$7:C152)/1000</f>
        <v>7.6384999999999996</v>
      </c>
    </row>
    <row r="153" spans="1:6" x14ac:dyDescent="0.25">
      <c r="A153" s="57">
        <v>45346</v>
      </c>
      <c r="B153" s="28">
        <f>Supply_Table!M150</f>
        <v>40.299999999999997</v>
      </c>
      <c r="C153" s="33">
        <f>Supply_Table!B150</f>
        <v>89.5</v>
      </c>
      <c r="D153" s="57">
        <v>45346</v>
      </c>
      <c r="E153" s="26">
        <f>SUM(B$7:B153)/1000</f>
        <v>7.6302999999999974</v>
      </c>
      <c r="F153" s="26">
        <f>SUM(C$7:C153)/1000</f>
        <v>7.7279999999999998</v>
      </c>
    </row>
    <row r="154" spans="1:6" x14ac:dyDescent="0.25">
      <c r="A154" s="57">
        <v>45347</v>
      </c>
      <c r="B154" s="28">
        <f>Supply_Table!M151</f>
        <v>38.299999999999997</v>
      </c>
      <c r="C154" s="33">
        <f>Supply_Table!B151</f>
        <v>91.9</v>
      </c>
      <c r="D154" s="57">
        <v>45347</v>
      </c>
      <c r="E154" s="26">
        <f>SUM(B$7:B154)/1000</f>
        <v>7.6685999999999979</v>
      </c>
      <c r="F154" s="26">
        <f>SUM(C$7:C154)/1000</f>
        <v>7.8198999999999996</v>
      </c>
    </row>
    <row r="155" spans="1:6" x14ac:dyDescent="0.25">
      <c r="A155" s="57">
        <v>45348</v>
      </c>
      <c r="B155" s="28">
        <f>Supply_Table!M152</f>
        <v>37.5</v>
      </c>
      <c r="C155" s="33">
        <f>Supply_Table!B152</f>
        <v>87</v>
      </c>
      <c r="D155" s="57">
        <v>45348</v>
      </c>
      <c r="E155" s="26">
        <f>SUM(B$7:B155)/1000</f>
        <v>7.7060999999999975</v>
      </c>
      <c r="F155" s="26">
        <f>SUM(C$7:C155)/1000</f>
        <v>7.9068999999999994</v>
      </c>
    </row>
    <row r="156" spans="1:6" x14ac:dyDescent="0.25">
      <c r="A156" s="57">
        <v>45349</v>
      </c>
      <c r="B156" s="28">
        <f>Supply_Table!M153</f>
        <v>37.700000000000003</v>
      </c>
      <c r="C156" s="33">
        <f>Supply_Table!B153</f>
        <v>84.1</v>
      </c>
      <c r="D156" s="57">
        <v>45349</v>
      </c>
      <c r="E156" s="26">
        <f>SUM(B$7:B156)/1000</f>
        <v>7.7437999999999976</v>
      </c>
      <c r="F156" s="26">
        <f>SUM(C$7:C156)/1000</f>
        <v>7.9909999999999997</v>
      </c>
    </row>
    <row r="157" spans="1:6" x14ac:dyDescent="0.25">
      <c r="A157" s="57">
        <v>45350</v>
      </c>
      <c r="B157" s="28">
        <f>Supply_Table!M154</f>
        <v>28.4</v>
      </c>
      <c r="C157" s="33">
        <f>Supply_Table!B154</f>
        <v>87.2</v>
      </c>
      <c r="D157" s="57">
        <v>45350</v>
      </c>
      <c r="E157" s="26">
        <f>SUM(B$7:B157)/1000</f>
        <v>7.7721999999999971</v>
      </c>
      <c r="F157" s="26">
        <f>SUM(C$7:C157)/1000</f>
        <v>8.0781999999999989</v>
      </c>
    </row>
    <row r="158" spans="1:6" x14ac:dyDescent="0.25">
      <c r="A158" s="57">
        <v>45351</v>
      </c>
      <c r="B158" s="28">
        <f>Supply_Table!M155</f>
        <v>26.5</v>
      </c>
      <c r="C158" s="33"/>
      <c r="D158" s="57">
        <v>45351</v>
      </c>
      <c r="E158" s="26">
        <f>SUM(B$7:B158)/1000</f>
        <v>7.7986999999999975</v>
      </c>
      <c r="F158" s="26">
        <f>SUM(C$7:C158)/1000</f>
        <v>8.0781999999999989</v>
      </c>
    </row>
    <row r="159" spans="1:6" x14ac:dyDescent="0.25">
      <c r="A159" s="57">
        <v>45352</v>
      </c>
      <c r="B159" s="28">
        <f>Supply_Table!M156</f>
        <v>30.9</v>
      </c>
      <c r="C159" s="33">
        <f>Supply_Table!B156</f>
        <v>60.2</v>
      </c>
      <c r="D159" s="57">
        <v>45352</v>
      </c>
      <c r="E159" s="26">
        <f>SUM(B$7:B159)/1000</f>
        <v>7.8295999999999966</v>
      </c>
      <c r="F159" s="26">
        <f>SUM(C$7:C159)/1000</f>
        <v>8.138399999999999</v>
      </c>
    </row>
    <row r="160" spans="1:6" x14ac:dyDescent="0.25">
      <c r="A160" s="57">
        <v>45353</v>
      </c>
      <c r="B160" s="28">
        <f>Supply_Table!M157</f>
        <v>26.4</v>
      </c>
      <c r="C160" s="33">
        <f>Supply_Table!B157</f>
        <v>58.9</v>
      </c>
      <c r="D160" s="57">
        <v>45353</v>
      </c>
      <c r="E160" s="26">
        <f>SUM(B$7:B160)/1000</f>
        <v>7.8559999999999963</v>
      </c>
      <c r="F160" s="26">
        <f>SUM(C$7:C160)/1000</f>
        <v>8.1972999999999985</v>
      </c>
    </row>
    <row r="161" spans="1:6" x14ac:dyDescent="0.25">
      <c r="A161" s="57">
        <v>45354</v>
      </c>
      <c r="B161" s="28">
        <f>Supply_Table!M158</f>
        <v>30.4</v>
      </c>
      <c r="C161" s="33">
        <f>Supply_Table!B158</f>
        <v>70.2</v>
      </c>
      <c r="D161" s="57">
        <v>45354</v>
      </c>
      <c r="E161" s="26">
        <f>SUM(B$7:B161)/1000</f>
        <v>7.8863999999999956</v>
      </c>
      <c r="F161" s="26">
        <f>SUM(C$7:C161)/1000</f>
        <v>8.2675000000000001</v>
      </c>
    </row>
    <row r="162" spans="1:6" x14ac:dyDescent="0.25">
      <c r="A162" s="57">
        <v>45355</v>
      </c>
      <c r="B162" s="28">
        <f>Supply_Table!M159</f>
        <v>31.2</v>
      </c>
      <c r="C162" s="33">
        <f>Supply_Table!B159</f>
        <v>68.900000000000006</v>
      </c>
      <c r="D162" s="57">
        <v>45355</v>
      </c>
      <c r="E162" s="26">
        <f>SUM(B$7:B162)/1000</f>
        <v>7.9175999999999958</v>
      </c>
      <c r="F162" s="26">
        <f>SUM(C$7:C162)/1000</f>
        <v>8.3363999999999994</v>
      </c>
    </row>
    <row r="163" spans="1:6" x14ac:dyDescent="0.25">
      <c r="A163" s="57">
        <v>45356</v>
      </c>
      <c r="B163" s="28">
        <f>Supply_Table!M160</f>
        <v>24.6</v>
      </c>
      <c r="C163" s="33">
        <f>Supply_Table!B160</f>
        <v>66.900000000000006</v>
      </c>
      <c r="D163" s="57">
        <v>45356</v>
      </c>
      <c r="E163" s="26">
        <f>SUM(B$7:B163)/1000</f>
        <v>7.9421999999999962</v>
      </c>
      <c r="F163" s="26">
        <f>SUM(C$7:C163)/1000</f>
        <v>8.4032999999999998</v>
      </c>
    </row>
    <row r="164" spans="1:6" x14ac:dyDescent="0.25">
      <c r="A164" s="57">
        <v>45357</v>
      </c>
      <c r="B164" s="28">
        <f>Supply_Table!M161</f>
        <v>21.2</v>
      </c>
      <c r="C164" s="33">
        <f>Supply_Table!B161</f>
        <v>64.8</v>
      </c>
      <c r="D164" s="57">
        <v>45357</v>
      </c>
      <c r="E164" s="26">
        <f>SUM(B$7:B164)/1000</f>
        <v>7.9633999999999956</v>
      </c>
      <c r="F164" s="26">
        <f>SUM(C$7:C164)/1000</f>
        <v>8.468099999999998</v>
      </c>
    </row>
    <row r="165" spans="1:6" x14ac:dyDescent="0.25">
      <c r="A165" s="57">
        <v>45358</v>
      </c>
      <c r="B165" s="28">
        <f>Supply_Table!M162</f>
        <v>16.100000000000001</v>
      </c>
      <c r="C165" s="33">
        <f>Supply_Table!B162</f>
        <v>69.3</v>
      </c>
      <c r="D165" s="57">
        <v>45358</v>
      </c>
      <c r="E165" s="26">
        <f>SUM(B$7:B165)/1000</f>
        <v>7.9794999999999963</v>
      </c>
      <c r="F165" s="26">
        <f>SUM(C$7:C165)/1000</f>
        <v>8.5373999999999981</v>
      </c>
    </row>
    <row r="166" spans="1:6" x14ac:dyDescent="0.25">
      <c r="A166" s="57">
        <v>45359</v>
      </c>
      <c r="B166" s="28">
        <f>Supply_Table!M163</f>
        <v>12.4</v>
      </c>
      <c r="C166" s="33">
        <f>Supply_Table!B163</f>
        <v>42.9</v>
      </c>
      <c r="D166" s="57">
        <v>45359</v>
      </c>
      <c r="E166" s="26">
        <f>SUM(B$7:B166)/1000</f>
        <v>7.9918999999999958</v>
      </c>
      <c r="F166" s="26">
        <f>SUM(C$7:C166)/1000</f>
        <v>8.5802999999999976</v>
      </c>
    </row>
    <row r="167" spans="1:6" x14ac:dyDescent="0.25">
      <c r="A167" s="57">
        <v>45360</v>
      </c>
      <c r="B167" s="28">
        <f>Supply_Table!M164</f>
        <v>10</v>
      </c>
      <c r="C167" s="33">
        <f>Supply_Table!B164</f>
        <v>42.9</v>
      </c>
      <c r="D167" s="57">
        <v>45360</v>
      </c>
      <c r="E167" s="26">
        <f>SUM(B$7:B167)/1000</f>
        <v>8.0018999999999956</v>
      </c>
      <c r="F167" s="26">
        <f>SUM(C$7:C167)/1000</f>
        <v>8.6231999999999971</v>
      </c>
    </row>
    <row r="168" spans="1:6" x14ac:dyDescent="0.25">
      <c r="A168" s="57">
        <v>45361</v>
      </c>
      <c r="B168" s="28">
        <f>Supply_Table!M165</f>
        <v>14</v>
      </c>
      <c r="C168" s="33">
        <f>Supply_Table!B165</f>
        <v>56.3</v>
      </c>
      <c r="D168" s="57">
        <v>45361</v>
      </c>
      <c r="E168" s="26">
        <f>SUM(B$7:B168)/1000</f>
        <v>8.0158999999999967</v>
      </c>
      <c r="F168" s="26">
        <f>SUM(C$7:C168)/1000</f>
        <v>8.6794999999999956</v>
      </c>
    </row>
    <row r="169" spans="1:6" x14ac:dyDescent="0.25">
      <c r="A169" s="57">
        <v>45362</v>
      </c>
      <c r="B169" s="28">
        <f>Supply_Table!M166</f>
        <v>18.5</v>
      </c>
      <c r="C169" s="33">
        <f>Supply_Table!B166</f>
        <v>65</v>
      </c>
      <c r="D169" s="57">
        <v>45362</v>
      </c>
      <c r="E169" s="26">
        <f>SUM(B$7:B169)/1000</f>
        <v>8.0343999999999962</v>
      </c>
      <c r="F169" s="26">
        <f>SUM(C$7:C169)/1000</f>
        <v>8.7444999999999968</v>
      </c>
    </row>
    <row r="170" spans="1:6" x14ac:dyDescent="0.25">
      <c r="A170" s="57">
        <v>45363</v>
      </c>
      <c r="B170" s="28">
        <f>Supply_Table!M167</f>
        <v>19.3</v>
      </c>
      <c r="C170" s="33">
        <f>Supply_Table!B167</f>
        <v>65.599999999999994</v>
      </c>
      <c r="D170" s="57">
        <v>45363</v>
      </c>
      <c r="E170" s="26">
        <f>SUM(B$7:B170)/1000</f>
        <v>8.0536999999999956</v>
      </c>
      <c r="F170" s="26">
        <f>SUM(C$7:C170)/1000</f>
        <v>8.8100999999999967</v>
      </c>
    </row>
    <row r="171" spans="1:6" x14ac:dyDescent="0.25">
      <c r="A171" s="57">
        <v>45364</v>
      </c>
      <c r="B171" s="28">
        <f>Supply_Table!M168</f>
        <v>11.4</v>
      </c>
      <c r="C171" s="33">
        <f>Supply_Table!B168</f>
        <v>67.400000000000006</v>
      </c>
      <c r="D171" s="57">
        <v>45364</v>
      </c>
      <c r="E171" s="26">
        <f>SUM(B$7:B171)/1000</f>
        <v>8.0650999999999957</v>
      </c>
      <c r="F171" s="26">
        <f>SUM(C$7:C171)/1000</f>
        <v>8.8774999999999959</v>
      </c>
    </row>
    <row r="172" spans="1:6" x14ac:dyDescent="0.25">
      <c r="A172" s="57">
        <v>45365</v>
      </c>
      <c r="B172" s="28">
        <f>Supply_Table!M169</f>
        <v>11.6</v>
      </c>
      <c r="C172" s="33">
        <f>Supply_Table!B169</f>
        <v>69</v>
      </c>
      <c r="D172" s="57">
        <v>45365</v>
      </c>
      <c r="E172" s="26">
        <f>SUM(B$7:B172)/1000</f>
        <v>8.0766999999999953</v>
      </c>
      <c r="F172" s="26">
        <f>SUM(C$7:C172)/1000</f>
        <v>8.9464999999999968</v>
      </c>
    </row>
    <row r="173" spans="1:6" x14ac:dyDescent="0.25">
      <c r="A173" s="57">
        <v>45366</v>
      </c>
      <c r="B173" s="28">
        <f>Supply_Table!M170</f>
        <v>9.1</v>
      </c>
      <c r="C173" s="33">
        <f>Supply_Table!B170</f>
        <v>51.3</v>
      </c>
      <c r="D173" s="57">
        <v>45366</v>
      </c>
      <c r="E173" s="26">
        <f>SUM(B$7:B173)/1000</f>
        <v>8.0857999999999972</v>
      </c>
      <c r="F173" s="26">
        <f>SUM(C$7:C173)/1000</f>
        <v>8.9977999999999962</v>
      </c>
    </row>
    <row r="174" spans="1:6" x14ac:dyDescent="0.25">
      <c r="A174" s="57">
        <v>45367</v>
      </c>
      <c r="B174" s="28">
        <f>Supply_Table!M171</f>
        <v>9.1</v>
      </c>
      <c r="C174" s="33">
        <f>Supply_Table!B171</f>
        <v>51.2</v>
      </c>
      <c r="D174" s="57">
        <v>45367</v>
      </c>
      <c r="E174" s="26">
        <f>SUM(B$7:B174)/1000</f>
        <v>8.0948999999999973</v>
      </c>
      <c r="F174" s="26">
        <f>SUM(C$7:C174)/1000</f>
        <v>9.0489999999999959</v>
      </c>
    </row>
    <row r="175" spans="1:6" x14ac:dyDescent="0.25">
      <c r="A175" s="57">
        <v>45368</v>
      </c>
      <c r="B175" s="28">
        <f>Supply_Table!M172</f>
        <v>10.4</v>
      </c>
      <c r="C175" s="33">
        <f>Supply_Table!B172</f>
        <v>70.900000000000006</v>
      </c>
      <c r="D175" s="57">
        <v>45368</v>
      </c>
      <c r="E175" s="26">
        <f>SUM(B$7:B175)/1000</f>
        <v>8.1052999999999962</v>
      </c>
      <c r="F175" s="26">
        <f>SUM(C$7:C175)/1000</f>
        <v>9.1198999999999959</v>
      </c>
    </row>
    <row r="176" spans="1:6" x14ac:dyDescent="0.25">
      <c r="A176" s="57">
        <v>45369</v>
      </c>
      <c r="B176" s="28">
        <f>Supply_Table!M173</f>
        <v>10.4</v>
      </c>
      <c r="C176" s="33">
        <f>Supply_Table!B173</f>
        <v>65.099999999999994</v>
      </c>
      <c r="D176" s="57">
        <v>45369</v>
      </c>
      <c r="E176" s="26">
        <f>SUM(B$7:B176)/1000</f>
        <v>8.1156999999999968</v>
      </c>
      <c r="F176" s="26">
        <f>SUM(C$7:C176)/1000</f>
        <v>9.1849999999999969</v>
      </c>
    </row>
    <row r="177" spans="1:6" x14ac:dyDescent="0.25">
      <c r="A177" s="57">
        <v>45370</v>
      </c>
      <c r="B177" s="28">
        <f>Supply_Table!M174</f>
        <v>10.9</v>
      </c>
      <c r="C177" s="33">
        <f>Supply_Table!B174</f>
        <v>60.5</v>
      </c>
      <c r="D177" s="57">
        <v>45370</v>
      </c>
      <c r="E177" s="26">
        <f>SUM(B$7:B177)/1000</f>
        <v>8.1265999999999963</v>
      </c>
      <c r="F177" s="26">
        <f>SUM(C$7:C177)/1000</f>
        <v>9.2454999999999963</v>
      </c>
    </row>
    <row r="178" spans="1:6" x14ac:dyDescent="0.25">
      <c r="A178" s="57">
        <v>45371</v>
      </c>
      <c r="B178" s="28">
        <f>Supply_Table!M175</f>
        <v>12.7</v>
      </c>
      <c r="C178" s="33">
        <f>Supply_Table!B175</f>
        <v>54.8</v>
      </c>
      <c r="D178" s="57">
        <v>45371</v>
      </c>
      <c r="E178" s="26">
        <f>SUM(B$7:B178)/1000</f>
        <v>8.1392999999999951</v>
      </c>
      <c r="F178" s="26">
        <f>SUM(C$7:C178)/1000</f>
        <v>9.3002999999999965</v>
      </c>
    </row>
    <row r="179" spans="1:6" x14ac:dyDescent="0.25">
      <c r="A179" s="57">
        <v>45372</v>
      </c>
      <c r="B179" s="28">
        <f>Supply_Table!M176</f>
        <v>9.1</v>
      </c>
      <c r="C179" s="33">
        <f>Supply_Table!B176</f>
        <v>54.8</v>
      </c>
      <c r="D179" s="57">
        <v>45372</v>
      </c>
      <c r="E179" s="26">
        <f>SUM(B$7:B179)/1000</f>
        <v>8.1483999999999952</v>
      </c>
      <c r="F179" s="26">
        <f>SUM(C$7:C179)/1000</f>
        <v>9.3550999999999949</v>
      </c>
    </row>
    <row r="180" spans="1:6" x14ac:dyDescent="0.25">
      <c r="A180" s="57">
        <v>45373</v>
      </c>
      <c r="B180" s="28">
        <f>Supply_Table!M177</f>
        <v>9.1</v>
      </c>
      <c r="C180" s="33">
        <f>Supply_Table!B177</f>
        <v>38.6</v>
      </c>
      <c r="D180" s="57">
        <v>45373</v>
      </c>
      <c r="E180" s="26">
        <f>SUM(B$7:B180)/1000</f>
        <v>8.1574999999999971</v>
      </c>
      <c r="F180" s="26">
        <f>SUM(C$7:C180)/1000</f>
        <v>9.3936999999999955</v>
      </c>
    </row>
    <row r="181" spans="1:6" x14ac:dyDescent="0.25">
      <c r="A181" s="57">
        <v>45374</v>
      </c>
      <c r="B181" s="28">
        <f>Supply_Table!M178</f>
        <v>9.1</v>
      </c>
      <c r="C181" s="33">
        <f>Supply_Table!B178</f>
        <v>38.5</v>
      </c>
      <c r="D181" s="57">
        <v>45374</v>
      </c>
      <c r="E181" s="26">
        <f>SUM(B$7:B181)/1000</f>
        <v>8.1665999999999972</v>
      </c>
      <c r="F181" s="26">
        <f>SUM(C$7:C181)/1000</f>
        <v>9.4321999999999946</v>
      </c>
    </row>
    <row r="182" spans="1:6" x14ac:dyDescent="0.25">
      <c r="A182" s="57">
        <v>45375</v>
      </c>
      <c r="B182" s="28">
        <f>Supply_Table!M179</f>
        <v>9.1</v>
      </c>
      <c r="C182" s="33">
        <f>Supply_Table!B179</f>
        <v>50.3</v>
      </c>
      <c r="D182" s="57">
        <v>45375</v>
      </c>
      <c r="E182" s="26">
        <f>SUM(B$7:B182)/1000</f>
        <v>8.1756999999999973</v>
      </c>
      <c r="F182" s="26">
        <f>SUM(C$7:C182)/1000</f>
        <v>9.4824999999999946</v>
      </c>
    </row>
    <row r="183" spans="1:6" x14ac:dyDescent="0.25">
      <c r="A183" s="57">
        <v>45376</v>
      </c>
      <c r="B183" s="28">
        <f>Supply_Table!M180</f>
        <v>12.6</v>
      </c>
      <c r="C183" s="33">
        <f>Supply_Table!B180</f>
        <v>44.6</v>
      </c>
      <c r="D183" s="57">
        <v>45376</v>
      </c>
      <c r="E183" s="26">
        <f>SUM(B$7:B183)/1000</f>
        <v>8.1882999999999981</v>
      </c>
      <c r="F183" s="26">
        <f>SUM(C$7:C183)/1000</f>
        <v>9.5270999999999955</v>
      </c>
    </row>
    <row r="184" spans="1:6" x14ac:dyDescent="0.25">
      <c r="A184" s="57">
        <v>45377</v>
      </c>
      <c r="B184" s="28">
        <f>Supply_Table!M181</f>
        <v>22.5</v>
      </c>
      <c r="C184" s="33">
        <f>Supply_Table!B181</f>
        <v>43.5</v>
      </c>
      <c r="D184" s="57">
        <v>45377</v>
      </c>
      <c r="E184" s="26">
        <f>SUM(B$7:B184)/1000</f>
        <v>8.2107999999999972</v>
      </c>
      <c r="F184" s="26">
        <f>SUM(C$7:C184)/1000</f>
        <v>9.5705999999999953</v>
      </c>
    </row>
    <row r="185" spans="1:6" x14ac:dyDescent="0.25">
      <c r="A185" s="57">
        <v>45378</v>
      </c>
      <c r="B185" s="28">
        <f>Supply_Table!M182</f>
        <v>24.4</v>
      </c>
      <c r="C185" s="33">
        <f>Supply_Table!B182</f>
        <v>44.4</v>
      </c>
      <c r="D185" s="57">
        <v>45378</v>
      </c>
      <c r="E185" s="26">
        <f>SUM(B$7:B185)/1000</f>
        <v>8.2351999999999972</v>
      </c>
      <c r="F185" s="26">
        <f>SUM(C$7:C185)/1000</f>
        <v>9.6149999999999949</v>
      </c>
    </row>
    <row r="186" spans="1:6" x14ac:dyDescent="0.25">
      <c r="A186" s="57">
        <v>45379</v>
      </c>
      <c r="B186" s="28">
        <f>Supply_Table!M183</f>
        <v>18.2</v>
      </c>
      <c r="C186" s="33">
        <f>Supply_Table!B183</f>
        <v>42.3</v>
      </c>
      <c r="D186" s="57">
        <v>45379</v>
      </c>
      <c r="E186" s="26">
        <f>SUM(B$7:B186)/1000</f>
        <v>8.2533999999999974</v>
      </c>
      <c r="F186" s="26">
        <f>SUM(C$7:C186)/1000</f>
        <v>9.657299999999994</v>
      </c>
    </row>
    <row r="187" spans="1:6" x14ac:dyDescent="0.25">
      <c r="A187" s="57">
        <v>45380</v>
      </c>
      <c r="B187" s="28">
        <f>Supply_Table!M184</f>
        <v>9.5</v>
      </c>
      <c r="C187" s="33">
        <f>Supply_Table!B184</f>
        <v>36.700000000000003</v>
      </c>
      <c r="D187" s="57">
        <v>45380</v>
      </c>
      <c r="E187" s="26">
        <f>SUM(B$7:B187)/1000</f>
        <v>8.2628999999999984</v>
      </c>
      <c r="F187" s="26">
        <f>SUM(C$7:C187)/1000</f>
        <v>9.6939999999999937</v>
      </c>
    </row>
    <row r="188" spans="1:6" x14ac:dyDescent="0.25">
      <c r="A188" s="57">
        <v>45381</v>
      </c>
      <c r="B188" s="28">
        <f>Supply_Table!M185</f>
        <v>9.5</v>
      </c>
      <c r="C188" s="33">
        <f>Supply_Table!B185</f>
        <v>36.799999999999997</v>
      </c>
      <c r="D188" s="57">
        <v>45381</v>
      </c>
      <c r="E188" s="26">
        <f>SUM(B$7:B188)/1000</f>
        <v>8.2723999999999975</v>
      </c>
      <c r="F188" s="26">
        <f>SUM(C$7:C188)/1000</f>
        <v>9.7307999999999932</v>
      </c>
    </row>
    <row r="189" spans="1:6" x14ac:dyDescent="0.25">
      <c r="A189" s="57">
        <v>45382</v>
      </c>
      <c r="B189" s="28">
        <f>Supply_Table!M186</f>
        <v>9.5</v>
      </c>
      <c r="C189" s="33">
        <f>Supply_Table!B186</f>
        <v>37.200000000000003</v>
      </c>
      <c r="D189" s="57">
        <v>45382</v>
      </c>
      <c r="E189" s="26">
        <f>SUM(B$7:B189)/1000</f>
        <v>8.2818999999999985</v>
      </c>
      <c r="F189" s="26">
        <f>SUM(C$7:C189)/1000</f>
        <v>9.7679999999999954</v>
      </c>
    </row>
  </sheetData>
  <mergeCells count="3">
    <mergeCell ref="A4:F4"/>
    <mergeCell ref="B5:C5"/>
    <mergeCell ref="E5:F5"/>
  </mergeCells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00208-D225-4296-A101-AAD126F1983C}">
  <dimension ref="A1:V188"/>
  <sheetViews>
    <sheetView workbookViewId="0"/>
  </sheetViews>
  <sheetFormatPr defaultRowHeight="15" x14ac:dyDescent="0.25"/>
  <cols>
    <col min="1" max="1" width="9" bestFit="1" customWidth="1"/>
    <col min="2" max="2" width="11.85546875" bestFit="1" customWidth="1"/>
    <col min="3" max="4" width="9" bestFit="1" customWidth="1"/>
    <col min="5" max="5" width="11.140625" bestFit="1" customWidth="1"/>
    <col min="6" max="6" width="11.5703125" bestFit="1" customWidth="1"/>
    <col min="19" max="19" width="11.5703125" bestFit="1" customWidth="1"/>
    <col min="20" max="20" width="11.5703125" customWidth="1"/>
  </cols>
  <sheetData>
    <row r="1" spans="1:22" x14ac:dyDescent="0.25">
      <c r="A1" t="str">
        <f>HYPERLINK("#'Contents'!A1","Contents Page")</f>
        <v>Contents Page</v>
      </c>
    </row>
    <row r="3" spans="1:22" x14ac:dyDescent="0.25">
      <c r="A3" s="172" t="s">
        <v>48</v>
      </c>
      <c r="B3" s="172"/>
      <c r="C3" s="172"/>
      <c r="D3" s="172"/>
      <c r="E3" s="172"/>
      <c r="F3" s="172"/>
      <c r="T3" s="7"/>
      <c r="U3" s="7"/>
      <c r="V3" s="6"/>
    </row>
    <row r="4" spans="1:22" x14ac:dyDescent="0.25">
      <c r="A4" s="1"/>
      <c r="B4" s="172"/>
      <c r="C4" s="172"/>
      <c r="D4" s="172" t="s">
        <v>62</v>
      </c>
      <c r="E4" s="172"/>
      <c r="F4" s="172"/>
      <c r="H4" s="13"/>
      <c r="T4" s="7"/>
      <c r="U4" s="7"/>
      <c r="V4" s="6"/>
    </row>
    <row r="5" spans="1:22" x14ac:dyDescent="0.25">
      <c r="A5" s="57" t="s">
        <v>65</v>
      </c>
      <c r="B5" s="1" t="s">
        <v>111</v>
      </c>
      <c r="C5" s="1" t="s">
        <v>112</v>
      </c>
      <c r="D5" s="1" t="s">
        <v>65</v>
      </c>
      <c r="E5" s="1" t="s">
        <v>111</v>
      </c>
      <c r="F5" s="1" t="s">
        <v>112</v>
      </c>
      <c r="T5" s="7"/>
      <c r="U5" s="7"/>
      <c r="V5" s="6"/>
    </row>
    <row r="6" spans="1:22" x14ac:dyDescent="0.25">
      <c r="A6" s="57">
        <v>45200</v>
      </c>
      <c r="B6" s="72">
        <f>Supply_Table!P4</f>
        <v>0</v>
      </c>
      <c r="C6" s="72">
        <f>Supply_Table!E4</f>
        <v>0</v>
      </c>
      <c r="D6" s="57">
        <v>45200</v>
      </c>
      <c r="E6" s="26">
        <f>SUM(B$6:B6)/1000</f>
        <v>0</v>
      </c>
      <c r="F6" s="73">
        <f>SUM(C$6:C6)/1000</f>
        <v>0</v>
      </c>
      <c r="S6" s="6"/>
      <c r="T6" s="7" t="s">
        <v>112</v>
      </c>
      <c r="U6" s="7">
        <f>V6/1000</f>
        <v>0.60179999999999978</v>
      </c>
      <c r="V6" s="6">
        <f>SUM(C5:C187)</f>
        <v>601.79999999999973</v>
      </c>
    </row>
    <row r="7" spans="1:22" x14ac:dyDescent="0.25">
      <c r="A7" s="57">
        <v>45201</v>
      </c>
      <c r="B7" s="72">
        <f>Supply_Table!P5</f>
        <v>0.1</v>
      </c>
      <c r="C7" s="72">
        <f>Supply_Table!E5</f>
        <v>0</v>
      </c>
      <c r="D7" s="57">
        <v>45201</v>
      </c>
      <c r="E7" s="26">
        <f>SUM(B$6:B7)/1000</f>
        <v>1E-4</v>
      </c>
      <c r="F7" s="73">
        <f>SUM(C$6:C7)/1000</f>
        <v>0</v>
      </c>
      <c r="S7" s="6"/>
      <c r="T7" s="7" t="s">
        <v>111</v>
      </c>
      <c r="U7" s="7">
        <f>V7/1000</f>
        <v>6.9200000000000012E-2</v>
      </c>
      <c r="V7" s="6">
        <f>SUM(B7:B189)</f>
        <v>69.200000000000017</v>
      </c>
    </row>
    <row r="8" spans="1:22" x14ac:dyDescent="0.25">
      <c r="A8" s="57">
        <v>45202</v>
      </c>
      <c r="B8" s="72">
        <f>Supply_Table!P6</f>
        <v>0.1</v>
      </c>
      <c r="C8" s="72">
        <f>Supply_Table!E6</f>
        <v>0</v>
      </c>
      <c r="D8" s="57">
        <v>45202</v>
      </c>
      <c r="E8" s="26">
        <f>SUM(B$6:B8)/1000</f>
        <v>2.0000000000000001E-4</v>
      </c>
      <c r="F8" s="73">
        <f>SUM(C$6:C8)/1000</f>
        <v>0</v>
      </c>
    </row>
    <row r="9" spans="1:22" x14ac:dyDescent="0.25">
      <c r="A9" s="57">
        <v>45203</v>
      </c>
      <c r="B9" s="72">
        <f>Supply_Table!P7</f>
        <v>0</v>
      </c>
      <c r="C9" s="72">
        <f>Supply_Table!E7</f>
        <v>0</v>
      </c>
      <c r="D9" s="57">
        <v>45203</v>
      </c>
      <c r="E9" s="26">
        <f>SUM(B$6:B9)/1000</f>
        <v>2.0000000000000001E-4</v>
      </c>
      <c r="F9" s="73">
        <f>SUM(C$6:C9)/1000</f>
        <v>0</v>
      </c>
    </row>
    <row r="10" spans="1:22" x14ac:dyDescent="0.25">
      <c r="A10" s="57">
        <v>45204</v>
      </c>
      <c r="B10" s="72">
        <f>Supply_Table!P8</f>
        <v>0</v>
      </c>
      <c r="C10" s="72">
        <f>Supply_Table!E8</f>
        <v>0</v>
      </c>
      <c r="D10" s="57">
        <v>45204</v>
      </c>
      <c r="E10" s="26">
        <f>SUM(B$6:B10)/1000</f>
        <v>2.0000000000000001E-4</v>
      </c>
      <c r="F10" s="73">
        <f>SUM(C$6:C10)/1000</f>
        <v>0</v>
      </c>
    </row>
    <row r="11" spans="1:22" x14ac:dyDescent="0.25">
      <c r="A11" s="57">
        <v>45205</v>
      </c>
      <c r="B11" s="72">
        <f>Supply_Table!P9</f>
        <v>0.1</v>
      </c>
      <c r="C11" s="72">
        <f>Supply_Table!E9</f>
        <v>0</v>
      </c>
      <c r="D11" s="57">
        <v>45205</v>
      </c>
      <c r="E11" s="26">
        <f>SUM(B$6:B11)/1000</f>
        <v>3.0000000000000003E-4</v>
      </c>
      <c r="F11" s="73">
        <f>SUM(C$6:C11)/1000</f>
        <v>0</v>
      </c>
    </row>
    <row r="12" spans="1:22" x14ac:dyDescent="0.25">
      <c r="A12" s="57">
        <v>45206</v>
      </c>
      <c r="B12" s="72">
        <f>Supply_Table!P10</f>
        <v>0</v>
      </c>
      <c r="C12" s="72">
        <f>Supply_Table!E10</f>
        <v>0</v>
      </c>
      <c r="D12" s="57">
        <v>45206</v>
      </c>
      <c r="E12" s="26">
        <f>SUM(B$6:B12)/1000</f>
        <v>3.0000000000000003E-4</v>
      </c>
      <c r="F12" s="73">
        <f>SUM(C$6:C12)/1000</f>
        <v>0</v>
      </c>
    </row>
    <row r="13" spans="1:22" x14ac:dyDescent="0.25">
      <c r="A13" s="57">
        <v>45207</v>
      </c>
      <c r="B13" s="72">
        <f>Supply_Table!P11</f>
        <v>0</v>
      </c>
      <c r="C13" s="72">
        <f>Supply_Table!E11</f>
        <v>0.1</v>
      </c>
      <c r="D13" s="57">
        <v>45207</v>
      </c>
      <c r="E13" s="26">
        <f>SUM(B$6:B13)/1000</f>
        <v>3.0000000000000003E-4</v>
      </c>
      <c r="F13" s="73">
        <f>SUM(C$6:C13)/1000</f>
        <v>1E-4</v>
      </c>
    </row>
    <row r="14" spans="1:22" x14ac:dyDescent="0.25">
      <c r="A14" s="57">
        <v>45208</v>
      </c>
      <c r="B14" s="72">
        <f>Supply_Table!P12</f>
        <v>0</v>
      </c>
      <c r="C14" s="72">
        <f>Supply_Table!E12</f>
        <v>0</v>
      </c>
      <c r="D14" s="57">
        <v>45208</v>
      </c>
      <c r="E14" s="26">
        <f>SUM(B$6:B14)/1000</f>
        <v>3.0000000000000003E-4</v>
      </c>
      <c r="F14" s="73">
        <f>SUM(C$6:C14)/1000</f>
        <v>1E-4</v>
      </c>
    </row>
    <row r="15" spans="1:22" x14ac:dyDescent="0.25">
      <c r="A15" s="57">
        <v>45209</v>
      </c>
      <c r="B15" s="72">
        <f>Supply_Table!P13</f>
        <v>0</v>
      </c>
      <c r="C15" s="72">
        <f>Supply_Table!E13</f>
        <v>0</v>
      </c>
      <c r="D15" s="57">
        <v>45209</v>
      </c>
      <c r="E15" s="26">
        <f>SUM(B$6:B15)/1000</f>
        <v>3.0000000000000003E-4</v>
      </c>
      <c r="F15" s="73">
        <f>SUM(C$6:C15)/1000</f>
        <v>1E-4</v>
      </c>
    </row>
    <row r="16" spans="1:22" x14ac:dyDescent="0.25">
      <c r="A16" s="57">
        <v>45210</v>
      </c>
      <c r="B16" s="72">
        <f>Supply_Table!P14</f>
        <v>0</v>
      </c>
      <c r="C16" s="72">
        <f>Supply_Table!E14</f>
        <v>0</v>
      </c>
      <c r="D16" s="57">
        <v>45210</v>
      </c>
      <c r="E16" s="26">
        <f>SUM(B$6:B16)/1000</f>
        <v>3.0000000000000003E-4</v>
      </c>
      <c r="F16" s="73">
        <f>SUM(C$6:C16)/1000</f>
        <v>1E-4</v>
      </c>
    </row>
    <row r="17" spans="1:8" x14ac:dyDescent="0.25">
      <c r="A17" s="57">
        <v>45211</v>
      </c>
      <c r="B17" s="72">
        <f>Supply_Table!P15</f>
        <v>0</v>
      </c>
      <c r="C17" s="72">
        <f>Supply_Table!E15</f>
        <v>0</v>
      </c>
      <c r="D17" s="57">
        <v>45211</v>
      </c>
      <c r="E17" s="26">
        <f>SUM(B$6:B17)/1000</f>
        <v>3.0000000000000003E-4</v>
      </c>
      <c r="F17" s="73">
        <f>SUM(C$6:C17)/1000</f>
        <v>1E-4</v>
      </c>
    </row>
    <row r="18" spans="1:8" x14ac:dyDescent="0.25">
      <c r="A18" s="57">
        <v>45212</v>
      </c>
      <c r="B18" s="72">
        <f>Supply_Table!P16</f>
        <v>0</v>
      </c>
      <c r="C18" s="72">
        <f>Supply_Table!E16</f>
        <v>0.3</v>
      </c>
      <c r="D18" s="57">
        <v>45212</v>
      </c>
      <c r="E18" s="26">
        <f>SUM(B$6:B18)/1000</f>
        <v>3.0000000000000003E-4</v>
      </c>
      <c r="F18" s="73">
        <f>SUM(C$6:C18)/1000</f>
        <v>4.0000000000000002E-4</v>
      </c>
    </row>
    <row r="19" spans="1:8" x14ac:dyDescent="0.25">
      <c r="A19" s="57">
        <v>45213</v>
      </c>
      <c r="B19" s="72">
        <f>Supply_Table!P17</f>
        <v>0</v>
      </c>
      <c r="C19" s="72">
        <f>Supply_Table!E17</f>
        <v>0</v>
      </c>
      <c r="D19" s="57">
        <v>45213</v>
      </c>
      <c r="E19" s="26">
        <f>SUM(B$6:B19)/1000</f>
        <v>3.0000000000000003E-4</v>
      </c>
      <c r="F19" s="73">
        <f>SUM(C$6:C19)/1000</f>
        <v>4.0000000000000002E-4</v>
      </c>
    </row>
    <row r="20" spans="1:8" x14ac:dyDescent="0.25">
      <c r="A20" s="57">
        <v>45214</v>
      </c>
      <c r="B20" s="72">
        <f>Supply_Table!P18</f>
        <v>0</v>
      </c>
      <c r="C20" s="72">
        <f>Supply_Table!E18</f>
        <v>0</v>
      </c>
      <c r="D20" s="57">
        <v>45214</v>
      </c>
      <c r="E20" s="26">
        <f>SUM(B$6:B20)/1000</f>
        <v>3.0000000000000003E-4</v>
      </c>
      <c r="F20" s="73">
        <f>SUM(C$6:C20)/1000</f>
        <v>4.0000000000000002E-4</v>
      </c>
    </row>
    <row r="21" spans="1:8" x14ac:dyDescent="0.25">
      <c r="A21" s="57">
        <v>45215</v>
      </c>
      <c r="B21" s="72">
        <f>Supply_Table!P19</f>
        <v>0</v>
      </c>
      <c r="C21" s="72">
        <f>Supply_Table!E19</f>
        <v>0</v>
      </c>
      <c r="D21" s="57">
        <v>45215</v>
      </c>
      <c r="E21" s="26">
        <f>SUM(B$6:B21)/1000</f>
        <v>3.0000000000000003E-4</v>
      </c>
      <c r="F21" s="73">
        <f>SUM(C$6:C21)/1000</f>
        <v>4.0000000000000002E-4</v>
      </c>
    </row>
    <row r="22" spans="1:8" x14ac:dyDescent="0.25">
      <c r="A22" s="57">
        <v>45216</v>
      </c>
      <c r="B22" s="72">
        <f>Supply_Table!P20</f>
        <v>0</v>
      </c>
      <c r="C22" s="72">
        <f>Supply_Table!E20</f>
        <v>0</v>
      </c>
      <c r="D22" s="57">
        <v>45216</v>
      </c>
      <c r="E22" s="26">
        <f>SUM(B$6:B22)/1000</f>
        <v>3.0000000000000003E-4</v>
      </c>
      <c r="F22" s="73">
        <f>SUM(C$6:C22)/1000</f>
        <v>4.0000000000000002E-4</v>
      </c>
    </row>
    <row r="23" spans="1:8" x14ac:dyDescent="0.25">
      <c r="A23" s="57">
        <v>45217</v>
      </c>
      <c r="B23" s="72">
        <f>Supply_Table!P21</f>
        <v>0</v>
      </c>
      <c r="C23" s="72">
        <f>Supply_Table!E21</f>
        <v>0</v>
      </c>
      <c r="D23" s="57">
        <v>45217</v>
      </c>
      <c r="E23" s="26">
        <f>SUM(B$6:B23)/1000</f>
        <v>3.0000000000000003E-4</v>
      </c>
      <c r="F23" s="73">
        <f>SUM(C$6:C23)/1000</f>
        <v>4.0000000000000002E-4</v>
      </c>
      <c r="H23" s="13"/>
    </row>
    <row r="24" spans="1:8" x14ac:dyDescent="0.25">
      <c r="A24" s="57">
        <v>45218</v>
      </c>
      <c r="B24" s="72">
        <f>Supply_Table!P22</f>
        <v>0</v>
      </c>
      <c r="C24" s="72">
        <f>Supply_Table!E22</f>
        <v>0</v>
      </c>
      <c r="D24" s="57">
        <v>45218</v>
      </c>
      <c r="E24" s="26">
        <f>SUM(B$6:B24)/1000</f>
        <v>3.0000000000000003E-4</v>
      </c>
      <c r="F24" s="73">
        <f>SUM(C$6:C24)/1000</f>
        <v>4.0000000000000002E-4</v>
      </c>
    </row>
    <row r="25" spans="1:8" x14ac:dyDescent="0.25">
      <c r="A25" s="57">
        <v>45219</v>
      </c>
      <c r="B25" s="72">
        <f>Supply_Table!P23</f>
        <v>0</v>
      </c>
      <c r="C25" s="72">
        <f>Supply_Table!E23</f>
        <v>0.1</v>
      </c>
      <c r="D25" s="57">
        <v>45219</v>
      </c>
      <c r="E25" s="26">
        <f>SUM(B$6:B25)/1000</f>
        <v>3.0000000000000003E-4</v>
      </c>
      <c r="F25" s="73">
        <f>SUM(C$6:C25)/1000</f>
        <v>5.0000000000000001E-4</v>
      </c>
    </row>
    <row r="26" spans="1:8" x14ac:dyDescent="0.25">
      <c r="A26" s="57">
        <v>45220</v>
      </c>
      <c r="B26" s="72">
        <f>Supply_Table!P24</f>
        <v>0</v>
      </c>
      <c r="C26" s="72">
        <f>Supply_Table!E24</f>
        <v>0</v>
      </c>
      <c r="D26" s="57">
        <v>45220</v>
      </c>
      <c r="E26" s="26">
        <f>SUM(B$6:B26)/1000</f>
        <v>3.0000000000000003E-4</v>
      </c>
      <c r="F26" s="73">
        <f>SUM(C$6:C26)/1000</f>
        <v>5.0000000000000001E-4</v>
      </c>
    </row>
    <row r="27" spans="1:8" x14ac:dyDescent="0.25">
      <c r="A27" s="57">
        <v>45221</v>
      </c>
      <c r="B27" s="72">
        <f>Supply_Table!P25</f>
        <v>0</v>
      </c>
      <c r="C27" s="72">
        <f>Supply_Table!E25</f>
        <v>0</v>
      </c>
      <c r="D27" s="57">
        <v>45221</v>
      </c>
      <c r="E27" s="26">
        <f>SUM(B$6:B27)/1000</f>
        <v>3.0000000000000003E-4</v>
      </c>
      <c r="F27" s="73">
        <f>SUM(C$6:C27)/1000</f>
        <v>5.0000000000000001E-4</v>
      </c>
    </row>
    <row r="28" spans="1:8" x14ac:dyDescent="0.25">
      <c r="A28" s="57">
        <v>45222</v>
      </c>
      <c r="B28" s="72">
        <f>Supply_Table!P26</f>
        <v>0</v>
      </c>
      <c r="C28" s="72">
        <f>Supply_Table!E26</f>
        <v>0</v>
      </c>
      <c r="D28" s="57">
        <v>45222</v>
      </c>
      <c r="E28" s="26">
        <f>SUM(B$6:B28)/1000</f>
        <v>3.0000000000000003E-4</v>
      </c>
      <c r="F28" s="73">
        <f>SUM(C$6:C28)/1000</f>
        <v>5.0000000000000001E-4</v>
      </c>
    </row>
    <row r="29" spans="1:8" x14ac:dyDescent="0.25">
      <c r="A29" s="57">
        <v>45223</v>
      </c>
      <c r="B29" s="72">
        <f>Supply_Table!P27</f>
        <v>0</v>
      </c>
      <c r="C29" s="72">
        <f>Supply_Table!E27</f>
        <v>0.8</v>
      </c>
      <c r="D29" s="57">
        <v>45223</v>
      </c>
      <c r="E29" s="26">
        <f>SUM(B$6:B29)/1000</f>
        <v>3.0000000000000003E-4</v>
      </c>
      <c r="F29" s="73">
        <f>SUM(C$6:C29)/1000</f>
        <v>1.2999999999999999E-3</v>
      </c>
    </row>
    <row r="30" spans="1:8" x14ac:dyDescent="0.25">
      <c r="A30" s="57">
        <v>45224</v>
      </c>
      <c r="B30" s="72">
        <f>Supply_Table!P28</f>
        <v>0</v>
      </c>
      <c r="C30" s="72">
        <f>Supply_Table!E28</f>
        <v>0</v>
      </c>
      <c r="D30" s="57">
        <v>45224</v>
      </c>
      <c r="E30" s="26">
        <f>SUM(B$6:B30)/1000</f>
        <v>3.0000000000000003E-4</v>
      </c>
      <c r="F30" s="73">
        <f>SUM(C$6:C30)/1000</f>
        <v>1.2999999999999999E-3</v>
      </c>
    </row>
    <row r="31" spans="1:8" x14ac:dyDescent="0.25">
      <c r="A31" s="57">
        <v>45225</v>
      </c>
      <c r="B31" s="72">
        <f>Supply_Table!P29</f>
        <v>0</v>
      </c>
      <c r="C31" s="72">
        <f>Supply_Table!E29</f>
        <v>0.7</v>
      </c>
      <c r="D31" s="57">
        <v>45225</v>
      </c>
      <c r="E31" s="26">
        <f>SUM(B$6:B31)/1000</f>
        <v>3.0000000000000003E-4</v>
      </c>
      <c r="F31" s="73">
        <f>SUM(C$6:C31)/1000</f>
        <v>2E-3</v>
      </c>
    </row>
    <row r="32" spans="1:8" x14ac:dyDescent="0.25">
      <c r="A32" s="57">
        <v>45226</v>
      </c>
      <c r="B32" s="72">
        <f>Supply_Table!P30</f>
        <v>0</v>
      </c>
      <c r="C32" s="72">
        <f>Supply_Table!E30</f>
        <v>0.6</v>
      </c>
      <c r="D32" s="57">
        <v>45226</v>
      </c>
      <c r="E32" s="26">
        <f>SUM(B$6:B32)/1000</f>
        <v>3.0000000000000003E-4</v>
      </c>
      <c r="F32" s="73">
        <f>SUM(C$6:C32)/1000</f>
        <v>2.5999999999999999E-3</v>
      </c>
    </row>
    <row r="33" spans="1:6" x14ac:dyDescent="0.25">
      <c r="A33" s="57">
        <v>45227</v>
      </c>
      <c r="B33" s="72">
        <f>Supply_Table!P31</f>
        <v>0</v>
      </c>
      <c r="C33" s="72">
        <f>Supply_Table!E31</f>
        <v>0.9</v>
      </c>
      <c r="D33" s="57">
        <v>45227</v>
      </c>
      <c r="E33" s="26">
        <f>SUM(B$6:B33)/1000</f>
        <v>3.0000000000000003E-4</v>
      </c>
      <c r="F33" s="73">
        <f>SUM(C$6:C33)/1000</f>
        <v>3.5000000000000001E-3</v>
      </c>
    </row>
    <row r="34" spans="1:6" x14ac:dyDescent="0.25">
      <c r="A34" s="57">
        <v>45228</v>
      </c>
      <c r="B34" s="72">
        <f>Supply_Table!P32</f>
        <v>0</v>
      </c>
      <c r="C34" s="72">
        <f>Supply_Table!E32</f>
        <v>0.3</v>
      </c>
      <c r="D34" s="57">
        <v>45228</v>
      </c>
      <c r="E34" s="26">
        <f>SUM(B$6:B34)/1000</f>
        <v>3.0000000000000003E-4</v>
      </c>
      <c r="F34" s="73">
        <f>SUM(C$6:C34)/1000</f>
        <v>3.8E-3</v>
      </c>
    </row>
    <row r="35" spans="1:6" x14ac:dyDescent="0.25">
      <c r="A35" s="57">
        <v>45229</v>
      </c>
      <c r="B35" s="72">
        <f>Supply_Table!P33</f>
        <v>0</v>
      </c>
      <c r="C35" s="72">
        <f>Supply_Table!E33</f>
        <v>0</v>
      </c>
      <c r="D35" s="57">
        <v>45229</v>
      </c>
      <c r="E35" s="26">
        <f>SUM(B$6:B35)/1000</f>
        <v>3.0000000000000003E-4</v>
      </c>
      <c r="F35" s="73">
        <f>SUM(C$6:C35)/1000</f>
        <v>3.8E-3</v>
      </c>
    </row>
    <row r="36" spans="1:6" x14ac:dyDescent="0.25">
      <c r="A36" s="57">
        <v>45230</v>
      </c>
      <c r="B36" s="72">
        <f>Supply_Table!P34</f>
        <v>0</v>
      </c>
      <c r="C36" s="72">
        <f>Supply_Table!E34</f>
        <v>0</v>
      </c>
      <c r="D36" s="57">
        <v>45230</v>
      </c>
      <c r="E36" s="26">
        <f>SUM(B$6:B36)/1000</f>
        <v>3.0000000000000003E-4</v>
      </c>
      <c r="F36" s="73">
        <f>SUM(C$6:C36)/1000</f>
        <v>3.8E-3</v>
      </c>
    </row>
    <row r="37" spans="1:6" x14ac:dyDescent="0.25">
      <c r="A37" s="57">
        <v>45231</v>
      </c>
      <c r="B37" s="72">
        <f>Supply_Table!P35</f>
        <v>0</v>
      </c>
      <c r="C37" s="72">
        <f>Supply_Table!E35</f>
        <v>1.4</v>
      </c>
      <c r="D37" s="57">
        <v>45231</v>
      </c>
      <c r="E37" s="26">
        <f>SUM(B$6:B37)/1000</f>
        <v>3.0000000000000003E-4</v>
      </c>
      <c r="F37" s="73">
        <f>SUM(C$6:C37)/1000</f>
        <v>5.1999999999999989E-3</v>
      </c>
    </row>
    <row r="38" spans="1:6" x14ac:dyDescent="0.25">
      <c r="A38" s="57">
        <v>45232</v>
      </c>
      <c r="B38" s="72">
        <f>Supply_Table!P36</f>
        <v>0</v>
      </c>
      <c r="C38" s="72">
        <f>Supply_Table!E36</f>
        <v>0</v>
      </c>
      <c r="D38" s="57">
        <v>45232</v>
      </c>
      <c r="E38" s="26">
        <f>SUM(B$6:B38)/1000</f>
        <v>3.0000000000000003E-4</v>
      </c>
      <c r="F38" s="73">
        <f>SUM(C$6:C38)/1000</f>
        <v>5.1999999999999989E-3</v>
      </c>
    </row>
    <row r="39" spans="1:6" x14ac:dyDescent="0.25">
      <c r="A39" s="57">
        <v>45233</v>
      </c>
      <c r="B39" s="72">
        <f>Supply_Table!P37</f>
        <v>0</v>
      </c>
      <c r="C39" s="72">
        <f>Supply_Table!E37</f>
        <v>1</v>
      </c>
      <c r="D39" s="57">
        <v>45233</v>
      </c>
      <c r="E39" s="26">
        <f>SUM(B$6:B39)/1000</f>
        <v>3.0000000000000003E-4</v>
      </c>
      <c r="F39" s="73">
        <f>SUM(C$6:C39)/1000</f>
        <v>6.1999999999999989E-3</v>
      </c>
    </row>
    <row r="40" spans="1:6" x14ac:dyDescent="0.25">
      <c r="A40" s="57">
        <v>45234</v>
      </c>
      <c r="B40" s="72">
        <f>Supply_Table!P38</f>
        <v>0</v>
      </c>
      <c r="C40" s="72">
        <f>Supply_Table!E38</f>
        <v>0</v>
      </c>
      <c r="D40" s="57">
        <v>45234</v>
      </c>
      <c r="E40" s="26">
        <f>SUM(B$6:B40)/1000</f>
        <v>3.0000000000000003E-4</v>
      </c>
      <c r="F40" s="73">
        <f>SUM(C$6:C40)/1000</f>
        <v>6.1999999999999989E-3</v>
      </c>
    </row>
    <row r="41" spans="1:6" x14ac:dyDescent="0.25">
      <c r="A41" s="57">
        <v>45235</v>
      </c>
      <c r="B41" s="72">
        <f>Supply_Table!P39</f>
        <v>0</v>
      </c>
      <c r="C41" s="72">
        <f>Supply_Table!E39</f>
        <v>0.7</v>
      </c>
      <c r="D41" s="57">
        <v>45235</v>
      </c>
      <c r="E41" s="26">
        <f>SUM(B$6:B41)/1000</f>
        <v>3.0000000000000003E-4</v>
      </c>
      <c r="F41" s="73">
        <f>SUM(C$6:C41)/1000</f>
        <v>6.8999999999999999E-3</v>
      </c>
    </row>
    <row r="42" spans="1:6" x14ac:dyDescent="0.25">
      <c r="A42" s="57">
        <v>45236</v>
      </c>
      <c r="B42" s="72">
        <f>Supply_Table!P40</f>
        <v>0</v>
      </c>
      <c r="C42" s="72">
        <f>Supply_Table!E40</f>
        <v>0</v>
      </c>
      <c r="D42" s="57">
        <v>45236</v>
      </c>
      <c r="E42" s="26">
        <f>SUM(B$6:B42)/1000</f>
        <v>3.0000000000000003E-4</v>
      </c>
      <c r="F42" s="73">
        <f>SUM(C$6:C42)/1000</f>
        <v>6.8999999999999999E-3</v>
      </c>
    </row>
    <row r="43" spans="1:6" x14ac:dyDescent="0.25">
      <c r="A43" s="57">
        <v>45237</v>
      </c>
      <c r="B43" s="72">
        <f>Supply_Table!P41</f>
        <v>0</v>
      </c>
      <c r="C43" s="72">
        <f>Supply_Table!E41</f>
        <v>1.1000000000000001</v>
      </c>
      <c r="D43" s="57">
        <v>45237</v>
      </c>
      <c r="E43" s="26">
        <f>SUM(B$6:B43)/1000</f>
        <v>3.0000000000000003E-4</v>
      </c>
      <c r="F43" s="73">
        <f>SUM(C$6:C43)/1000</f>
        <v>8.0000000000000002E-3</v>
      </c>
    </row>
    <row r="44" spans="1:6" x14ac:dyDescent="0.25">
      <c r="A44" s="57">
        <v>45238</v>
      </c>
      <c r="B44" s="72">
        <f>Supply_Table!P42</f>
        <v>0</v>
      </c>
      <c r="C44" s="72">
        <f>Supply_Table!E42</f>
        <v>0</v>
      </c>
      <c r="D44" s="57">
        <v>45238</v>
      </c>
      <c r="E44" s="26">
        <f>SUM(B$6:B44)/1000</f>
        <v>3.0000000000000003E-4</v>
      </c>
      <c r="F44" s="73">
        <f>SUM(C$6:C44)/1000</f>
        <v>8.0000000000000002E-3</v>
      </c>
    </row>
    <row r="45" spans="1:6" x14ac:dyDescent="0.25">
      <c r="A45" s="57">
        <v>45239</v>
      </c>
      <c r="B45" s="72">
        <f>Supply_Table!P43</f>
        <v>0</v>
      </c>
      <c r="C45" s="72">
        <f>Supply_Table!E43</f>
        <v>2.5</v>
      </c>
      <c r="D45" s="57">
        <v>45239</v>
      </c>
      <c r="E45" s="26">
        <f>SUM(B$6:B45)/1000</f>
        <v>3.0000000000000003E-4</v>
      </c>
      <c r="F45" s="73">
        <f>SUM(C$6:C45)/1000</f>
        <v>1.0500000000000001E-2</v>
      </c>
    </row>
    <row r="46" spans="1:6" x14ac:dyDescent="0.25">
      <c r="A46" s="57">
        <v>45240</v>
      </c>
      <c r="B46" s="72">
        <f>Supply_Table!P44</f>
        <v>0</v>
      </c>
      <c r="C46" s="72">
        <f>Supply_Table!E44</f>
        <v>2.1</v>
      </c>
      <c r="D46" s="57">
        <v>45240</v>
      </c>
      <c r="E46" s="26">
        <f>SUM(B$6:B46)/1000</f>
        <v>3.0000000000000003E-4</v>
      </c>
      <c r="F46" s="73">
        <f>SUM(C$6:C46)/1000</f>
        <v>1.26E-2</v>
      </c>
    </row>
    <row r="47" spans="1:6" x14ac:dyDescent="0.25">
      <c r="A47" s="57">
        <v>45241</v>
      </c>
      <c r="B47" s="72">
        <f>Supply_Table!P45</f>
        <v>0</v>
      </c>
      <c r="C47" s="72">
        <f>Supply_Table!E45</f>
        <v>2.4</v>
      </c>
      <c r="D47" s="57">
        <v>45241</v>
      </c>
      <c r="E47" s="26">
        <f>SUM(B$6:B47)/1000</f>
        <v>3.0000000000000003E-4</v>
      </c>
      <c r="F47" s="73">
        <f>SUM(C$6:C47)/1000</f>
        <v>1.4999999999999999E-2</v>
      </c>
    </row>
    <row r="48" spans="1:6" x14ac:dyDescent="0.25">
      <c r="A48" s="57">
        <v>45242</v>
      </c>
      <c r="B48" s="72">
        <f>Supply_Table!P46</f>
        <v>0</v>
      </c>
      <c r="C48" s="72">
        <f>Supply_Table!E46</f>
        <v>6.7</v>
      </c>
      <c r="D48" s="57">
        <v>45242</v>
      </c>
      <c r="E48" s="26">
        <f>SUM(B$6:B48)/1000</f>
        <v>3.0000000000000003E-4</v>
      </c>
      <c r="F48" s="73">
        <f>SUM(C$6:C48)/1000</f>
        <v>2.1700000000000001E-2</v>
      </c>
    </row>
    <row r="49" spans="1:6" x14ac:dyDescent="0.25">
      <c r="A49" s="57">
        <v>45243</v>
      </c>
      <c r="B49" s="72">
        <f>Supply_Table!P47</f>
        <v>0</v>
      </c>
      <c r="C49" s="72">
        <f>Supply_Table!E47</f>
        <v>7.5</v>
      </c>
      <c r="D49" s="57">
        <v>45243</v>
      </c>
      <c r="E49" s="26">
        <f>SUM(B$6:B49)/1000</f>
        <v>3.0000000000000003E-4</v>
      </c>
      <c r="F49" s="73">
        <f>SUM(C$6:C49)/1000</f>
        <v>2.92E-2</v>
      </c>
    </row>
    <row r="50" spans="1:6" x14ac:dyDescent="0.25">
      <c r="A50" s="57">
        <v>45244</v>
      </c>
      <c r="B50" s="72">
        <f>Supply_Table!P48</f>
        <v>0</v>
      </c>
      <c r="C50" s="72">
        <f>Supply_Table!E48</f>
        <v>4.5</v>
      </c>
      <c r="D50" s="57">
        <v>45244</v>
      </c>
      <c r="E50" s="26">
        <f>SUM(B$6:B50)/1000</f>
        <v>3.0000000000000003E-4</v>
      </c>
      <c r="F50" s="73">
        <f>SUM(C$6:C50)/1000</f>
        <v>3.3700000000000001E-2</v>
      </c>
    </row>
    <row r="51" spans="1:6" x14ac:dyDescent="0.25">
      <c r="A51" s="57">
        <v>45245</v>
      </c>
      <c r="B51" s="72">
        <f>Supply_Table!P49</f>
        <v>0</v>
      </c>
      <c r="C51" s="72">
        <f>Supply_Table!E49</f>
        <v>4.5999999999999996</v>
      </c>
      <c r="D51" s="57">
        <v>45245</v>
      </c>
      <c r="E51" s="26">
        <f>SUM(B$6:B51)/1000</f>
        <v>3.0000000000000003E-4</v>
      </c>
      <c r="F51" s="73">
        <f>SUM(C$6:C51)/1000</f>
        <v>3.8300000000000008E-2</v>
      </c>
    </row>
    <row r="52" spans="1:6" x14ac:dyDescent="0.25">
      <c r="A52" s="57">
        <v>45246</v>
      </c>
      <c r="B52" s="72">
        <f>Supply_Table!P50</f>
        <v>0</v>
      </c>
      <c r="C52" s="72">
        <f>Supply_Table!E50</f>
        <v>0</v>
      </c>
      <c r="D52" s="57">
        <v>45246</v>
      </c>
      <c r="E52" s="26">
        <f>SUM(B$6:B52)/1000</f>
        <v>3.0000000000000003E-4</v>
      </c>
      <c r="F52" s="73">
        <f>SUM(C$6:C52)/1000</f>
        <v>3.8300000000000008E-2</v>
      </c>
    </row>
    <row r="53" spans="1:6" x14ac:dyDescent="0.25">
      <c r="A53" s="57">
        <v>45247</v>
      </c>
      <c r="B53" s="72">
        <f>Supply_Table!P51</f>
        <v>0</v>
      </c>
      <c r="C53" s="72">
        <f>Supply_Table!E51</f>
        <v>1.1000000000000001</v>
      </c>
      <c r="D53" s="57">
        <v>45247</v>
      </c>
      <c r="E53" s="26">
        <f>SUM(B$6:B53)/1000</f>
        <v>3.0000000000000003E-4</v>
      </c>
      <c r="F53" s="73">
        <f>SUM(C$6:C53)/1000</f>
        <v>3.9400000000000004E-2</v>
      </c>
    </row>
    <row r="54" spans="1:6" x14ac:dyDescent="0.25">
      <c r="A54" s="57">
        <v>45248</v>
      </c>
      <c r="B54" s="72">
        <f>Supply_Table!P52</f>
        <v>0</v>
      </c>
      <c r="C54" s="72">
        <f>Supply_Table!E52</f>
        <v>0.1</v>
      </c>
      <c r="D54" s="57">
        <v>45248</v>
      </c>
      <c r="E54" s="26">
        <f>SUM(B$6:B54)/1000</f>
        <v>3.0000000000000003E-4</v>
      </c>
      <c r="F54" s="73">
        <f>SUM(C$6:C54)/1000</f>
        <v>3.9500000000000007E-2</v>
      </c>
    </row>
    <row r="55" spans="1:6" x14ac:dyDescent="0.25">
      <c r="A55" s="57">
        <v>45249</v>
      </c>
      <c r="B55" s="72">
        <f>Supply_Table!P53</f>
        <v>0</v>
      </c>
      <c r="C55" s="72">
        <f>Supply_Table!E53</f>
        <v>1.4</v>
      </c>
      <c r="D55" s="57">
        <v>45249</v>
      </c>
      <c r="E55" s="26">
        <f>SUM(B$6:B55)/1000</f>
        <v>3.0000000000000003E-4</v>
      </c>
      <c r="F55" s="73">
        <f>SUM(C$6:C55)/1000</f>
        <v>4.0900000000000006E-2</v>
      </c>
    </row>
    <row r="56" spans="1:6" x14ac:dyDescent="0.25">
      <c r="A56" s="57">
        <v>45250</v>
      </c>
      <c r="B56" s="72">
        <f>Supply_Table!P54</f>
        <v>0</v>
      </c>
      <c r="C56" s="72">
        <f>Supply_Table!E54</f>
        <v>0.9</v>
      </c>
      <c r="D56" s="57">
        <v>45250</v>
      </c>
      <c r="E56" s="26">
        <f>SUM(B$6:B56)/1000</f>
        <v>3.0000000000000003E-4</v>
      </c>
      <c r="F56" s="73">
        <f>SUM(C$6:C56)/1000</f>
        <v>4.1800000000000004E-2</v>
      </c>
    </row>
    <row r="57" spans="1:6" x14ac:dyDescent="0.25">
      <c r="A57" s="57">
        <v>45251</v>
      </c>
      <c r="B57" s="72">
        <f>Supply_Table!P55</f>
        <v>0</v>
      </c>
      <c r="C57" s="72">
        <f>Supply_Table!E55</f>
        <v>0.6</v>
      </c>
      <c r="D57" s="57">
        <v>45251</v>
      </c>
      <c r="E57" s="26">
        <f>SUM(B$6:B57)/1000</f>
        <v>3.0000000000000003E-4</v>
      </c>
      <c r="F57" s="73">
        <f>SUM(C$6:C57)/1000</f>
        <v>4.2400000000000007E-2</v>
      </c>
    </row>
    <row r="58" spans="1:6" x14ac:dyDescent="0.25">
      <c r="A58" s="57">
        <v>45252</v>
      </c>
      <c r="B58" s="72">
        <f>Supply_Table!P56</f>
        <v>0</v>
      </c>
      <c r="C58" s="72">
        <f>Supply_Table!E56</f>
        <v>0.2</v>
      </c>
      <c r="D58" s="57">
        <v>45252</v>
      </c>
      <c r="E58" s="26">
        <f>SUM(B$6:B58)/1000</f>
        <v>3.0000000000000003E-4</v>
      </c>
      <c r="F58" s="73">
        <f>SUM(C$6:C58)/1000</f>
        <v>4.2600000000000006E-2</v>
      </c>
    </row>
    <row r="59" spans="1:6" x14ac:dyDescent="0.25">
      <c r="A59" s="57">
        <v>45253</v>
      </c>
      <c r="B59" s="72">
        <f>Supply_Table!P57</f>
        <v>0</v>
      </c>
      <c r="C59" s="72">
        <f>Supply_Table!E57</f>
        <v>0</v>
      </c>
      <c r="D59" s="57">
        <v>45253</v>
      </c>
      <c r="E59" s="26">
        <f>SUM(B$6:B59)/1000</f>
        <v>3.0000000000000003E-4</v>
      </c>
      <c r="F59" s="73">
        <f>SUM(C$6:C59)/1000</f>
        <v>4.2600000000000006E-2</v>
      </c>
    </row>
    <row r="60" spans="1:6" x14ac:dyDescent="0.25">
      <c r="A60" s="57">
        <v>45254</v>
      </c>
      <c r="B60" s="72">
        <f>Supply_Table!P58</f>
        <v>0</v>
      </c>
      <c r="C60" s="72">
        <f>Supply_Table!E58</f>
        <v>0</v>
      </c>
      <c r="D60" s="57">
        <v>45254</v>
      </c>
      <c r="E60" s="26">
        <f>SUM(B$6:B60)/1000</f>
        <v>3.0000000000000003E-4</v>
      </c>
      <c r="F60" s="73">
        <f>SUM(C$6:C60)/1000</f>
        <v>4.2600000000000006E-2</v>
      </c>
    </row>
    <row r="61" spans="1:6" x14ac:dyDescent="0.25">
      <c r="A61" s="57">
        <v>45255</v>
      </c>
      <c r="B61" s="72">
        <f>Supply_Table!P59</f>
        <v>0</v>
      </c>
      <c r="C61" s="72">
        <f>Supply_Table!E59</f>
        <v>0</v>
      </c>
      <c r="D61" s="57">
        <v>45255</v>
      </c>
      <c r="E61" s="26">
        <f>SUM(B$6:B61)/1000</f>
        <v>3.0000000000000003E-4</v>
      </c>
      <c r="F61" s="73">
        <f>SUM(C$6:C61)/1000</f>
        <v>4.2600000000000006E-2</v>
      </c>
    </row>
    <row r="62" spans="1:6" x14ac:dyDescent="0.25">
      <c r="A62" s="57">
        <v>45256</v>
      </c>
      <c r="B62" s="72">
        <f>Supply_Table!P60</f>
        <v>0.1</v>
      </c>
      <c r="C62" s="72">
        <f>Supply_Table!E60</f>
        <v>0.2</v>
      </c>
      <c r="D62" s="57">
        <v>45256</v>
      </c>
      <c r="E62" s="26">
        <f>SUM(B$6:B62)/1000</f>
        <v>4.0000000000000002E-4</v>
      </c>
      <c r="F62" s="73">
        <f>SUM(C$6:C62)/1000</f>
        <v>4.2800000000000012E-2</v>
      </c>
    </row>
    <row r="63" spans="1:6" x14ac:dyDescent="0.25">
      <c r="A63" s="57">
        <v>45257</v>
      </c>
      <c r="B63" s="72">
        <f>Supply_Table!P61</f>
        <v>0.1</v>
      </c>
      <c r="C63" s="72">
        <f>Supply_Table!E61</f>
        <v>0</v>
      </c>
      <c r="D63" s="57">
        <v>45257</v>
      </c>
      <c r="E63" s="26">
        <f>SUM(B$6:B63)/1000</f>
        <v>5.0000000000000001E-4</v>
      </c>
      <c r="F63" s="73">
        <f>SUM(C$6:C63)/1000</f>
        <v>4.2800000000000012E-2</v>
      </c>
    </row>
    <row r="64" spans="1:6" x14ac:dyDescent="0.25">
      <c r="A64" s="57">
        <v>45258</v>
      </c>
      <c r="B64" s="72">
        <f>Supply_Table!P62</f>
        <v>1</v>
      </c>
      <c r="C64" s="72">
        <f>Supply_Table!E62</f>
        <v>0.9</v>
      </c>
      <c r="D64" s="57">
        <v>45258</v>
      </c>
      <c r="E64" s="26">
        <f>SUM(B$6:B64)/1000</f>
        <v>1.5E-3</v>
      </c>
      <c r="F64" s="73">
        <f>SUM(C$6:C64)/1000</f>
        <v>4.370000000000001E-2</v>
      </c>
    </row>
    <row r="65" spans="1:6" x14ac:dyDescent="0.25">
      <c r="A65" s="57">
        <v>45259</v>
      </c>
      <c r="B65" s="72">
        <f>Supply_Table!P63</f>
        <v>0</v>
      </c>
      <c r="C65" s="72">
        <f>Supply_Table!E63</f>
        <v>0</v>
      </c>
      <c r="D65" s="57">
        <v>45259</v>
      </c>
      <c r="E65" s="26">
        <f>SUM(B$6:B65)/1000</f>
        <v>1.5E-3</v>
      </c>
      <c r="F65" s="73">
        <f>SUM(C$6:C65)/1000</f>
        <v>4.370000000000001E-2</v>
      </c>
    </row>
    <row r="66" spans="1:6" x14ac:dyDescent="0.25">
      <c r="A66" s="57">
        <v>45260</v>
      </c>
      <c r="B66" s="72">
        <f>Supply_Table!P64</f>
        <v>0</v>
      </c>
      <c r="C66" s="72">
        <f>Supply_Table!E64</f>
        <v>0.3</v>
      </c>
      <c r="D66" s="57">
        <v>45260</v>
      </c>
      <c r="E66" s="26">
        <f>SUM(B$6:B66)/1000</f>
        <v>1.5E-3</v>
      </c>
      <c r="F66" s="73">
        <f>SUM(C$6:C66)/1000</f>
        <v>4.4000000000000004E-2</v>
      </c>
    </row>
    <row r="67" spans="1:6" x14ac:dyDescent="0.25">
      <c r="A67" s="57">
        <v>45261</v>
      </c>
      <c r="B67" s="72">
        <f>Supply_Table!P65</f>
        <v>0</v>
      </c>
      <c r="C67" s="72">
        <f>Supply_Table!E65</f>
        <v>0.2</v>
      </c>
      <c r="D67" s="57">
        <v>45261</v>
      </c>
      <c r="E67" s="26">
        <f>SUM(B$6:B67)/1000</f>
        <v>1.5E-3</v>
      </c>
      <c r="F67" s="73">
        <f>SUM(C$6:C67)/1000</f>
        <v>4.420000000000001E-2</v>
      </c>
    </row>
    <row r="68" spans="1:6" x14ac:dyDescent="0.25">
      <c r="A68" s="57">
        <v>45262</v>
      </c>
      <c r="B68" s="72">
        <f>Supply_Table!P66</f>
        <v>0</v>
      </c>
      <c r="C68" s="72">
        <f>Supply_Table!E66</f>
        <v>0</v>
      </c>
      <c r="D68" s="57">
        <v>45262</v>
      </c>
      <c r="E68" s="26">
        <f>SUM(B$6:B68)/1000</f>
        <v>1.5E-3</v>
      </c>
      <c r="F68" s="73">
        <f>SUM(C$6:C68)/1000</f>
        <v>4.420000000000001E-2</v>
      </c>
    </row>
    <row r="69" spans="1:6" x14ac:dyDescent="0.25">
      <c r="A69" s="57">
        <v>45263</v>
      </c>
      <c r="B69" s="72">
        <f>Supply_Table!P67</f>
        <v>0</v>
      </c>
      <c r="C69" s="72">
        <f>Supply_Table!E67</f>
        <v>2.8</v>
      </c>
      <c r="D69" s="57">
        <v>45263</v>
      </c>
      <c r="E69" s="26">
        <f>SUM(B$6:B69)/1000</f>
        <v>1.5E-3</v>
      </c>
      <c r="F69" s="73">
        <f>SUM(C$6:C69)/1000</f>
        <v>4.7000000000000007E-2</v>
      </c>
    </row>
    <row r="70" spans="1:6" x14ac:dyDescent="0.25">
      <c r="A70" s="57">
        <v>45264</v>
      </c>
      <c r="B70" s="72">
        <f>Supply_Table!P68</f>
        <v>0</v>
      </c>
      <c r="C70" s="72">
        <f>Supply_Table!E68</f>
        <v>0.8</v>
      </c>
      <c r="D70" s="57">
        <v>45264</v>
      </c>
      <c r="E70" s="26">
        <f>SUM(B$6:B70)/1000</f>
        <v>1.5E-3</v>
      </c>
      <c r="F70" s="73">
        <f>SUM(C$6:C70)/1000</f>
        <v>4.7800000000000002E-2</v>
      </c>
    </row>
    <row r="71" spans="1:6" x14ac:dyDescent="0.25">
      <c r="A71" s="57">
        <v>45265</v>
      </c>
      <c r="B71" s="72">
        <f>Supply_Table!P69</f>
        <v>0</v>
      </c>
      <c r="C71" s="72">
        <f>Supply_Table!E69</f>
        <v>1</v>
      </c>
      <c r="D71" s="57">
        <v>45265</v>
      </c>
      <c r="E71" s="26">
        <f>SUM(B$6:B71)/1000</f>
        <v>1.5E-3</v>
      </c>
      <c r="F71" s="73">
        <f>SUM(C$6:C71)/1000</f>
        <v>4.8800000000000003E-2</v>
      </c>
    </row>
    <row r="72" spans="1:6" x14ac:dyDescent="0.25">
      <c r="A72" s="57">
        <v>45266</v>
      </c>
      <c r="B72" s="72">
        <f>Supply_Table!P70</f>
        <v>0</v>
      </c>
      <c r="C72" s="72">
        <f>Supply_Table!E70</f>
        <v>1.1000000000000001</v>
      </c>
      <c r="D72" s="57">
        <v>45266</v>
      </c>
      <c r="E72" s="26">
        <f>SUM(B$6:B72)/1000</f>
        <v>1.5E-3</v>
      </c>
      <c r="F72" s="73">
        <f>SUM(C$6:C72)/1000</f>
        <v>4.9900000000000007E-2</v>
      </c>
    </row>
    <row r="73" spans="1:6" x14ac:dyDescent="0.25">
      <c r="A73" s="57">
        <v>45267</v>
      </c>
      <c r="B73" s="72">
        <f>Supply_Table!P71</f>
        <v>0</v>
      </c>
      <c r="C73" s="72">
        <f>Supply_Table!E71</f>
        <v>0.8</v>
      </c>
      <c r="D73" s="57">
        <v>45267</v>
      </c>
      <c r="E73" s="26">
        <f>SUM(B$6:B73)/1000</f>
        <v>1.5E-3</v>
      </c>
      <c r="F73" s="73">
        <f>SUM(C$6:C73)/1000</f>
        <v>5.0700000000000002E-2</v>
      </c>
    </row>
    <row r="74" spans="1:6" x14ac:dyDescent="0.25">
      <c r="A74" s="57">
        <v>45268</v>
      </c>
      <c r="B74" s="72">
        <f>Supply_Table!P72</f>
        <v>0</v>
      </c>
      <c r="C74" s="72">
        <f>Supply_Table!E72</f>
        <v>1.2</v>
      </c>
      <c r="D74" s="57">
        <v>45268</v>
      </c>
      <c r="E74" s="26">
        <f>SUM(B$6:B74)/1000</f>
        <v>1.5E-3</v>
      </c>
      <c r="F74" s="73">
        <f>SUM(C$6:C74)/1000</f>
        <v>5.1900000000000009E-2</v>
      </c>
    </row>
    <row r="75" spans="1:6" x14ac:dyDescent="0.25">
      <c r="A75" s="57">
        <v>45269</v>
      </c>
      <c r="B75" s="72">
        <f>Supply_Table!P73</f>
        <v>0</v>
      </c>
      <c r="C75" s="72">
        <f>Supply_Table!E73</f>
        <v>0.8</v>
      </c>
      <c r="D75" s="57">
        <v>45269</v>
      </c>
      <c r="E75" s="26">
        <f>SUM(B$6:B75)/1000</f>
        <v>1.5E-3</v>
      </c>
      <c r="F75" s="73">
        <f>SUM(C$6:C75)/1000</f>
        <v>5.2700000000000004E-2</v>
      </c>
    </row>
    <row r="76" spans="1:6" x14ac:dyDescent="0.25">
      <c r="A76" s="57">
        <v>45270</v>
      </c>
      <c r="B76" s="72">
        <f>Supply_Table!P74</f>
        <v>0.1</v>
      </c>
      <c r="C76" s="72">
        <f>Supply_Table!E74</f>
        <v>1</v>
      </c>
      <c r="D76" s="57">
        <v>45270</v>
      </c>
      <c r="E76" s="26">
        <f>SUM(B$6:B76)/1000</f>
        <v>1.6000000000000001E-3</v>
      </c>
      <c r="F76" s="73">
        <f>SUM(C$6:C76)/1000</f>
        <v>5.3700000000000005E-2</v>
      </c>
    </row>
    <row r="77" spans="1:6" x14ac:dyDescent="0.25">
      <c r="A77" s="57">
        <v>45271</v>
      </c>
      <c r="B77" s="72">
        <f>Supply_Table!P75</f>
        <v>0</v>
      </c>
      <c r="C77" s="72">
        <f>Supply_Table!E75</f>
        <v>1.2</v>
      </c>
      <c r="D77" s="57">
        <v>45271</v>
      </c>
      <c r="E77" s="26">
        <f>SUM(B$6:B77)/1000</f>
        <v>1.6000000000000001E-3</v>
      </c>
      <c r="F77" s="73">
        <f>SUM(C$6:C77)/1000</f>
        <v>5.4900000000000004E-2</v>
      </c>
    </row>
    <row r="78" spans="1:6" x14ac:dyDescent="0.25">
      <c r="A78" s="57">
        <v>45272</v>
      </c>
      <c r="B78" s="72">
        <f>Supply_Table!P76</f>
        <v>0.5</v>
      </c>
      <c r="C78" s="72">
        <f>Supply_Table!E76</f>
        <v>1</v>
      </c>
      <c r="D78" s="57">
        <v>45272</v>
      </c>
      <c r="E78" s="26">
        <f>SUM(B$6:B78)/1000</f>
        <v>2.1000000000000003E-3</v>
      </c>
      <c r="F78" s="73">
        <f>SUM(C$6:C78)/1000</f>
        <v>5.5900000000000005E-2</v>
      </c>
    </row>
    <row r="79" spans="1:6" x14ac:dyDescent="0.25">
      <c r="A79" s="57">
        <v>45273</v>
      </c>
      <c r="B79" s="72">
        <f>Supply_Table!P77</f>
        <v>0</v>
      </c>
      <c r="C79" s="72">
        <f>Supply_Table!E77</f>
        <v>1.4</v>
      </c>
      <c r="D79" s="57">
        <v>45273</v>
      </c>
      <c r="E79" s="26">
        <f>SUM(B$6:B79)/1000</f>
        <v>2.1000000000000003E-3</v>
      </c>
      <c r="F79" s="73">
        <f>SUM(C$6:C79)/1000</f>
        <v>5.7300000000000004E-2</v>
      </c>
    </row>
    <row r="80" spans="1:6" x14ac:dyDescent="0.25">
      <c r="A80" s="57">
        <v>45274</v>
      </c>
      <c r="B80" s="72">
        <f>Supply_Table!P78</f>
        <v>0</v>
      </c>
      <c r="C80" s="72">
        <f>Supply_Table!E78</f>
        <v>0.1</v>
      </c>
      <c r="D80" s="57">
        <v>45274</v>
      </c>
      <c r="E80" s="26">
        <f>SUM(B$6:B80)/1000</f>
        <v>2.1000000000000003E-3</v>
      </c>
      <c r="F80" s="73">
        <f>SUM(C$6:C80)/1000</f>
        <v>5.7400000000000007E-2</v>
      </c>
    </row>
    <row r="81" spans="1:6" x14ac:dyDescent="0.25">
      <c r="A81" s="57">
        <v>45275</v>
      </c>
      <c r="B81" s="72">
        <f>Supply_Table!P79</f>
        <v>0</v>
      </c>
      <c r="C81" s="72">
        <f>Supply_Table!E79</f>
        <v>0.2</v>
      </c>
      <c r="D81" s="57">
        <v>45275</v>
      </c>
      <c r="E81" s="26">
        <f>SUM(B$6:B81)/1000</f>
        <v>2.1000000000000003E-3</v>
      </c>
      <c r="F81" s="73">
        <f>SUM(C$6:C81)/1000</f>
        <v>5.7600000000000005E-2</v>
      </c>
    </row>
    <row r="82" spans="1:6" x14ac:dyDescent="0.25">
      <c r="A82" s="57">
        <v>45276</v>
      </c>
      <c r="B82" s="72">
        <f>Supply_Table!P80</f>
        <v>0</v>
      </c>
      <c r="C82" s="72">
        <f>Supply_Table!E80</f>
        <v>0</v>
      </c>
      <c r="D82" s="57">
        <v>45276</v>
      </c>
      <c r="E82" s="26">
        <f>SUM(B$6:B82)/1000</f>
        <v>2.1000000000000003E-3</v>
      </c>
      <c r="F82" s="73">
        <f>SUM(C$6:C82)/1000</f>
        <v>5.7600000000000005E-2</v>
      </c>
    </row>
    <row r="83" spans="1:6" x14ac:dyDescent="0.25">
      <c r="A83" s="57">
        <v>45277</v>
      </c>
      <c r="B83" s="72">
        <f>Supply_Table!P81</f>
        <v>0</v>
      </c>
      <c r="C83" s="72">
        <f>Supply_Table!E81</f>
        <v>0.1</v>
      </c>
      <c r="D83" s="57">
        <v>45277</v>
      </c>
      <c r="E83" s="26">
        <f>SUM(B$6:B83)/1000</f>
        <v>2.1000000000000003E-3</v>
      </c>
      <c r="F83" s="73">
        <f>SUM(C$6:C83)/1000</f>
        <v>5.7700000000000008E-2</v>
      </c>
    </row>
    <row r="84" spans="1:6" x14ac:dyDescent="0.25">
      <c r="A84" s="57">
        <v>45278</v>
      </c>
      <c r="B84" s="72">
        <f>Supply_Table!P82</f>
        <v>0</v>
      </c>
      <c r="C84" s="72">
        <f>Supply_Table!E82</f>
        <v>0.2</v>
      </c>
      <c r="D84" s="57">
        <v>45278</v>
      </c>
      <c r="E84" s="26">
        <f>SUM(B$6:B84)/1000</f>
        <v>2.1000000000000003E-3</v>
      </c>
      <c r="F84" s="73">
        <f>SUM(C$6:C84)/1000</f>
        <v>5.7900000000000014E-2</v>
      </c>
    </row>
    <row r="85" spans="1:6" x14ac:dyDescent="0.25">
      <c r="A85" s="57">
        <v>45279</v>
      </c>
      <c r="B85" s="72">
        <f>Supply_Table!P83</f>
        <v>0</v>
      </c>
      <c r="C85" s="72">
        <f>Supply_Table!E83</f>
        <v>0.1</v>
      </c>
      <c r="D85" s="57">
        <v>45279</v>
      </c>
      <c r="E85" s="26">
        <f>SUM(B$6:B85)/1000</f>
        <v>2.1000000000000003E-3</v>
      </c>
      <c r="F85" s="73">
        <f>SUM(C$6:C85)/1000</f>
        <v>5.8000000000000017E-2</v>
      </c>
    </row>
    <row r="86" spans="1:6" x14ac:dyDescent="0.25">
      <c r="A86" s="57">
        <v>45280</v>
      </c>
      <c r="B86" s="72">
        <f>Supply_Table!P84</f>
        <v>0</v>
      </c>
      <c r="C86" s="72">
        <f>Supply_Table!E84</f>
        <v>0.2</v>
      </c>
      <c r="D86" s="57">
        <v>45280</v>
      </c>
      <c r="E86" s="26">
        <f>SUM(B$6:B86)/1000</f>
        <v>2.1000000000000003E-3</v>
      </c>
      <c r="F86" s="73">
        <f>SUM(C$6:C86)/1000</f>
        <v>5.8200000000000016E-2</v>
      </c>
    </row>
    <row r="87" spans="1:6" x14ac:dyDescent="0.25">
      <c r="A87" s="57">
        <v>45281</v>
      </c>
      <c r="B87" s="72">
        <f>Supply_Table!P85</f>
        <v>0</v>
      </c>
      <c r="C87" s="72">
        <f>Supply_Table!E85</f>
        <v>0.3</v>
      </c>
      <c r="D87" s="57">
        <v>45281</v>
      </c>
      <c r="E87" s="26">
        <f>SUM(B$6:B87)/1000</f>
        <v>2.1000000000000003E-3</v>
      </c>
      <c r="F87" s="73">
        <f>SUM(C$6:C87)/1000</f>
        <v>5.8500000000000017E-2</v>
      </c>
    </row>
    <row r="88" spans="1:6" x14ac:dyDescent="0.25">
      <c r="A88" s="57">
        <v>45282</v>
      </c>
      <c r="B88" s="72">
        <f>Supply_Table!P86</f>
        <v>0</v>
      </c>
      <c r="C88" s="72">
        <f>Supply_Table!E86</f>
        <v>0.1</v>
      </c>
      <c r="D88" s="57">
        <v>45282</v>
      </c>
      <c r="E88" s="26">
        <f>SUM(B$6:B88)/1000</f>
        <v>2.1000000000000003E-3</v>
      </c>
      <c r="F88" s="73">
        <f>SUM(C$6:C88)/1000</f>
        <v>5.8600000000000013E-2</v>
      </c>
    </row>
    <row r="89" spans="1:6" x14ac:dyDescent="0.25">
      <c r="A89" s="57">
        <v>45283</v>
      </c>
      <c r="B89" s="72">
        <f>Supply_Table!P87</f>
        <v>0</v>
      </c>
      <c r="C89" s="72">
        <f>Supply_Table!E87</f>
        <v>0.7</v>
      </c>
      <c r="D89" s="57">
        <v>45283</v>
      </c>
      <c r="E89" s="26">
        <f>SUM(B$6:B89)/1000</f>
        <v>2.1000000000000003E-3</v>
      </c>
      <c r="F89" s="73">
        <f>SUM(C$6:C89)/1000</f>
        <v>5.9300000000000019E-2</v>
      </c>
    </row>
    <row r="90" spans="1:6" x14ac:dyDescent="0.25">
      <c r="A90" s="57">
        <v>45284</v>
      </c>
      <c r="B90" s="72">
        <f>Supply_Table!P88</f>
        <v>0</v>
      </c>
      <c r="C90" s="72">
        <f>Supply_Table!E88</f>
        <v>1.2</v>
      </c>
      <c r="D90" s="57">
        <v>45284</v>
      </c>
      <c r="E90" s="26">
        <f>SUM(B$6:B90)/1000</f>
        <v>2.1000000000000003E-3</v>
      </c>
      <c r="F90" s="73">
        <f>SUM(C$6:C90)/1000</f>
        <v>6.0500000000000019E-2</v>
      </c>
    </row>
    <row r="91" spans="1:6" x14ac:dyDescent="0.25">
      <c r="A91" s="57">
        <v>45285</v>
      </c>
      <c r="B91" s="72">
        <f>Supply_Table!P89</f>
        <v>0</v>
      </c>
      <c r="C91" s="72">
        <f>Supply_Table!E89</f>
        <v>1.1000000000000001</v>
      </c>
      <c r="D91" s="57">
        <v>45285</v>
      </c>
      <c r="E91" s="26">
        <f>SUM(B$6:B91)/1000</f>
        <v>2.1000000000000003E-3</v>
      </c>
      <c r="F91" s="73">
        <f>SUM(C$6:C91)/1000</f>
        <v>6.1600000000000023E-2</v>
      </c>
    </row>
    <row r="92" spans="1:6" x14ac:dyDescent="0.25">
      <c r="A92" s="57">
        <v>45286</v>
      </c>
      <c r="B92" s="72">
        <f>Supply_Table!P90</f>
        <v>0</v>
      </c>
      <c r="C92" s="72">
        <f>Supply_Table!E90</f>
        <v>1</v>
      </c>
      <c r="D92" s="57">
        <v>45286</v>
      </c>
      <c r="E92" s="26">
        <f>SUM(B$6:B92)/1000</f>
        <v>2.1000000000000003E-3</v>
      </c>
      <c r="F92" s="73">
        <f>SUM(C$6:C92)/1000</f>
        <v>6.2600000000000017E-2</v>
      </c>
    </row>
    <row r="93" spans="1:6" x14ac:dyDescent="0.25">
      <c r="A93" s="57">
        <v>45287</v>
      </c>
      <c r="B93" s="72">
        <f>Supply_Table!P91</f>
        <v>0</v>
      </c>
      <c r="C93" s="72">
        <f>Supply_Table!E91</f>
        <v>0.8</v>
      </c>
      <c r="D93" s="57">
        <v>45287</v>
      </c>
      <c r="E93" s="26">
        <f>SUM(B$6:B93)/1000</f>
        <v>2.1000000000000003E-3</v>
      </c>
      <c r="F93" s="73">
        <f>SUM(C$6:C93)/1000</f>
        <v>6.3400000000000026E-2</v>
      </c>
    </row>
    <row r="94" spans="1:6" x14ac:dyDescent="0.25">
      <c r="A94" s="57">
        <v>45288</v>
      </c>
      <c r="B94" s="72">
        <f>Supply_Table!P92</f>
        <v>0</v>
      </c>
      <c r="C94" s="72">
        <f>Supply_Table!E92</f>
        <v>0.8</v>
      </c>
      <c r="D94" s="57">
        <v>45288</v>
      </c>
      <c r="E94" s="26">
        <f>SUM(B$6:B94)/1000</f>
        <v>2.1000000000000003E-3</v>
      </c>
      <c r="F94" s="73">
        <f>SUM(C$6:C94)/1000</f>
        <v>6.4200000000000021E-2</v>
      </c>
    </row>
    <row r="95" spans="1:6" x14ac:dyDescent="0.25">
      <c r="A95" s="57">
        <v>45289</v>
      </c>
      <c r="B95" s="72">
        <f>Supply_Table!P93</f>
        <v>0</v>
      </c>
      <c r="C95" s="72">
        <f>Supply_Table!E93</f>
        <v>0.5</v>
      </c>
      <c r="D95" s="57">
        <v>45289</v>
      </c>
      <c r="E95" s="26">
        <f>SUM(B$6:B95)/1000</f>
        <v>2.1000000000000003E-3</v>
      </c>
      <c r="F95" s="73">
        <f>SUM(C$6:C95)/1000</f>
        <v>6.4700000000000021E-2</v>
      </c>
    </row>
    <row r="96" spans="1:6" x14ac:dyDescent="0.25">
      <c r="A96" s="57">
        <v>45290</v>
      </c>
      <c r="B96" s="72">
        <f>Supply_Table!P94</f>
        <v>0</v>
      </c>
      <c r="C96" s="72">
        <f>Supply_Table!E94</f>
        <v>0.5</v>
      </c>
      <c r="D96" s="57">
        <v>45290</v>
      </c>
      <c r="E96" s="26">
        <f>SUM(B$6:B96)/1000</f>
        <v>2.1000000000000003E-3</v>
      </c>
      <c r="F96" s="73">
        <f>SUM(C$6:C96)/1000</f>
        <v>6.5200000000000022E-2</v>
      </c>
    </row>
    <row r="97" spans="1:6" x14ac:dyDescent="0.25">
      <c r="A97" s="57">
        <v>45291</v>
      </c>
      <c r="B97" s="72">
        <f>Supply_Table!P95</f>
        <v>0</v>
      </c>
      <c r="C97" s="72">
        <f>Supply_Table!E95</f>
        <v>0.6</v>
      </c>
      <c r="D97" s="57">
        <v>45291</v>
      </c>
      <c r="E97" s="26">
        <f>SUM(B$6:B97)/1000</f>
        <v>2.1000000000000003E-3</v>
      </c>
      <c r="F97" s="73">
        <f>SUM(C$6:C97)/1000</f>
        <v>6.5800000000000011E-2</v>
      </c>
    </row>
    <row r="98" spans="1:6" x14ac:dyDescent="0.25">
      <c r="A98" s="57">
        <v>45292</v>
      </c>
      <c r="B98" s="72">
        <f>Supply_Table!P96</f>
        <v>0</v>
      </c>
      <c r="C98" s="72">
        <f>Supply_Table!E96</f>
        <v>7.2</v>
      </c>
      <c r="D98" s="57">
        <v>45292</v>
      </c>
      <c r="E98" s="26">
        <f>SUM(B$6:B98)/1000</f>
        <v>2.1000000000000003E-3</v>
      </c>
      <c r="F98" s="73">
        <f>SUM(C$6:C98)/1000</f>
        <v>7.3000000000000009E-2</v>
      </c>
    </row>
    <row r="99" spans="1:6" x14ac:dyDescent="0.25">
      <c r="A99" s="57">
        <v>45293</v>
      </c>
      <c r="B99" s="72">
        <f>Supply_Table!P97</f>
        <v>0</v>
      </c>
      <c r="C99" s="72">
        <f>Supply_Table!E97</f>
        <v>9.3000000000000007</v>
      </c>
      <c r="D99" s="57">
        <v>45293</v>
      </c>
      <c r="E99" s="26">
        <f>SUM(B$6:B99)/1000</f>
        <v>2.1000000000000003E-3</v>
      </c>
      <c r="F99" s="73">
        <f>SUM(C$6:C99)/1000</f>
        <v>8.2300000000000012E-2</v>
      </c>
    </row>
    <row r="100" spans="1:6" x14ac:dyDescent="0.25">
      <c r="A100" s="57">
        <v>45294</v>
      </c>
      <c r="B100" s="72">
        <f>Supply_Table!P98</f>
        <v>0</v>
      </c>
      <c r="C100" s="72">
        <f>Supply_Table!E98</f>
        <v>9.3000000000000007</v>
      </c>
      <c r="D100" s="57">
        <v>45294</v>
      </c>
      <c r="E100" s="26">
        <f>SUM(B$6:B100)/1000</f>
        <v>2.1000000000000003E-3</v>
      </c>
      <c r="F100" s="73">
        <f>SUM(C$6:C100)/1000</f>
        <v>9.1600000000000015E-2</v>
      </c>
    </row>
    <row r="101" spans="1:6" x14ac:dyDescent="0.25">
      <c r="A101" s="57">
        <v>45295</v>
      </c>
      <c r="B101" s="72">
        <f>Supply_Table!P99</f>
        <v>0</v>
      </c>
      <c r="C101" s="72">
        <f>Supply_Table!E99</f>
        <v>9.4</v>
      </c>
      <c r="D101" s="57">
        <v>45295</v>
      </c>
      <c r="E101" s="26">
        <f>SUM(B$6:B101)/1000</f>
        <v>2.1000000000000003E-3</v>
      </c>
      <c r="F101" s="73">
        <f>SUM(C$6:C101)/1000</f>
        <v>0.10100000000000002</v>
      </c>
    </row>
    <row r="102" spans="1:6" x14ac:dyDescent="0.25">
      <c r="A102" s="57">
        <v>45296</v>
      </c>
      <c r="B102" s="72">
        <f>Supply_Table!P100</f>
        <v>0</v>
      </c>
      <c r="C102" s="72">
        <f>Supply_Table!E100</f>
        <v>9.4</v>
      </c>
      <c r="D102" s="57">
        <v>45296</v>
      </c>
      <c r="E102" s="26">
        <f>SUM(B$6:B102)/1000</f>
        <v>2.1000000000000003E-3</v>
      </c>
      <c r="F102" s="73">
        <f>SUM(C$6:C102)/1000</f>
        <v>0.11040000000000003</v>
      </c>
    </row>
    <row r="103" spans="1:6" x14ac:dyDescent="0.25">
      <c r="A103" s="57">
        <v>45297</v>
      </c>
      <c r="B103" s="72">
        <f>Supply_Table!P101</f>
        <v>0</v>
      </c>
      <c r="C103" s="72">
        <f>Supply_Table!E101</f>
        <v>9.3000000000000007</v>
      </c>
      <c r="D103" s="57">
        <v>45297</v>
      </c>
      <c r="E103" s="26">
        <f>SUM(B$6:B103)/1000</f>
        <v>2.1000000000000003E-3</v>
      </c>
      <c r="F103" s="73">
        <f>SUM(C$6:C103)/1000</f>
        <v>0.11970000000000001</v>
      </c>
    </row>
    <row r="104" spans="1:6" x14ac:dyDescent="0.25">
      <c r="A104" s="57">
        <v>45298</v>
      </c>
      <c r="B104" s="72">
        <f>Supply_Table!P102</f>
        <v>0</v>
      </c>
      <c r="C104" s="72">
        <f>Supply_Table!E102</f>
        <v>9.5</v>
      </c>
      <c r="D104" s="57">
        <v>45298</v>
      </c>
      <c r="E104" s="26">
        <f>SUM(B$6:B104)/1000</f>
        <v>2.1000000000000003E-3</v>
      </c>
      <c r="F104" s="73">
        <f>SUM(C$6:C104)/1000</f>
        <v>0.12920000000000001</v>
      </c>
    </row>
    <row r="105" spans="1:6" x14ac:dyDescent="0.25">
      <c r="A105" s="57">
        <v>45299</v>
      </c>
      <c r="B105" s="72">
        <f>Supply_Table!P103</f>
        <v>0</v>
      </c>
      <c r="C105" s="72">
        <f>Supply_Table!E103</f>
        <v>20.5</v>
      </c>
      <c r="D105" s="57">
        <v>45299</v>
      </c>
      <c r="E105" s="26">
        <f>SUM(B$6:B105)/1000</f>
        <v>2.1000000000000003E-3</v>
      </c>
      <c r="F105" s="73">
        <f>SUM(C$6:C105)/1000</f>
        <v>0.14970000000000003</v>
      </c>
    </row>
    <row r="106" spans="1:6" x14ac:dyDescent="0.25">
      <c r="A106" s="57">
        <v>45300</v>
      </c>
      <c r="B106" s="72">
        <f>Supply_Table!P104</f>
        <v>0</v>
      </c>
      <c r="C106" s="72">
        <f>Supply_Table!E104</f>
        <v>24.6</v>
      </c>
      <c r="D106" s="57">
        <v>45300</v>
      </c>
      <c r="E106" s="26">
        <f>SUM(B$6:B106)/1000</f>
        <v>2.1000000000000003E-3</v>
      </c>
      <c r="F106" s="73">
        <f>SUM(C$6:C106)/1000</f>
        <v>0.17430000000000001</v>
      </c>
    </row>
    <row r="107" spans="1:6" x14ac:dyDescent="0.25">
      <c r="A107" s="57">
        <v>45301</v>
      </c>
      <c r="B107" s="72">
        <f>Supply_Table!P105</f>
        <v>0.7</v>
      </c>
      <c r="C107" s="72">
        <f>Supply_Table!E105</f>
        <v>22.4</v>
      </c>
      <c r="D107" s="57">
        <v>45301</v>
      </c>
      <c r="E107" s="26">
        <f>SUM(B$6:B107)/1000</f>
        <v>2.8E-3</v>
      </c>
      <c r="F107" s="73">
        <f>SUM(C$6:C107)/1000</f>
        <v>0.19670000000000001</v>
      </c>
    </row>
    <row r="108" spans="1:6" x14ac:dyDescent="0.25">
      <c r="A108" s="57">
        <v>45302</v>
      </c>
      <c r="B108" s="72">
        <f>Supply_Table!P106</f>
        <v>0.5</v>
      </c>
      <c r="C108" s="72">
        <f>Supply_Table!E106</f>
        <v>12.1</v>
      </c>
      <c r="D108" s="57">
        <v>45302</v>
      </c>
      <c r="E108" s="26">
        <f>SUM(B$6:B108)/1000</f>
        <v>3.3E-3</v>
      </c>
      <c r="F108" s="73">
        <f>SUM(C$6:C108)/1000</f>
        <v>0.20880000000000001</v>
      </c>
    </row>
    <row r="109" spans="1:6" x14ac:dyDescent="0.25">
      <c r="A109" s="57">
        <v>45303</v>
      </c>
      <c r="B109" s="72">
        <f>Supply_Table!P107</f>
        <v>1</v>
      </c>
      <c r="C109" s="72">
        <f>Supply_Table!E107</f>
        <v>10.6</v>
      </c>
      <c r="D109" s="57">
        <v>45303</v>
      </c>
      <c r="E109" s="26">
        <f>SUM(B$6:B109)/1000</f>
        <v>4.3E-3</v>
      </c>
      <c r="F109" s="73">
        <f>SUM(C$6:C109)/1000</f>
        <v>0.21940000000000001</v>
      </c>
    </row>
    <row r="110" spans="1:6" x14ac:dyDescent="0.25">
      <c r="A110" s="57">
        <v>45304</v>
      </c>
      <c r="B110" s="72">
        <f>Supply_Table!P108</f>
        <v>0</v>
      </c>
      <c r="C110" s="72">
        <f>Supply_Table!E108</f>
        <v>7.5</v>
      </c>
      <c r="D110" s="57">
        <v>45304</v>
      </c>
      <c r="E110" s="26">
        <f>SUM(B$6:B110)/1000</f>
        <v>4.3E-3</v>
      </c>
      <c r="F110" s="73">
        <f>SUM(C$6:C110)/1000</f>
        <v>0.22690000000000002</v>
      </c>
    </row>
    <row r="111" spans="1:6" x14ac:dyDescent="0.25">
      <c r="A111" s="57">
        <v>45305</v>
      </c>
      <c r="B111" s="72">
        <f>Supply_Table!P109</f>
        <v>0</v>
      </c>
      <c r="C111" s="72">
        <f>Supply_Table!E109</f>
        <v>4.8</v>
      </c>
      <c r="D111" s="57">
        <v>45305</v>
      </c>
      <c r="E111" s="26">
        <f>SUM(B$6:B111)/1000</f>
        <v>4.3E-3</v>
      </c>
      <c r="F111" s="73">
        <f>SUM(C$6:C111)/1000</f>
        <v>0.23170000000000002</v>
      </c>
    </row>
    <row r="112" spans="1:6" x14ac:dyDescent="0.25">
      <c r="A112" s="57">
        <v>45306</v>
      </c>
      <c r="B112" s="72">
        <f>Supply_Table!P110</f>
        <v>0</v>
      </c>
      <c r="C112" s="72">
        <f>Supply_Table!E110</f>
        <v>8</v>
      </c>
      <c r="D112" s="57">
        <v>45306</v>
      </c>
      <c r="E112" s="26">
        <f>SUM(B$6:B112)/1000</f>
        <v>4.3E-3</v>
      </c>
      <c r="F112" s="73">
        <f>SUM(C$6:C112)/1000</f>
        <v>0.23970000000000002</v>
      </c>
    </row>
    <row r="113" spans="1:6" x14ac:dyDescent="0.25">
      <c r="A113" s="57">
        <v>45307</v>
      </c>
      <c r="B113" s="72">
        <f>Supply_Table!P111</f>
        <v>2.7</v>
      </c>
      <c r="C113" s="72">
        <f>Supply_Table!E111</f>
        <v>9.6999999999999993</v>
      </c>
      <c r="D113" s="57">
        <v>45307</v>
      </c>
      <c r="E113" s="26">
        <f>SUM(B$6:B113)/1000</f>
        <v>7.0000000000000001E-3</v>
      </c>
      <c r="F113" s="73">
        <f>SUM(C$6:C113)/1000</f>
        <v>0.24940000000000001</v>
      </c>
    </row>
    <row r="114" spans="1:6" x14ac:dyDescent="0.25">
      <c r="A114" s="57">
        <v>45308</v>
      </c>
      <c r="B114" s="72">
        <f>Supply_Table!P112</f>
        <v>2.2000000000000002</v>
      </c>
      <c r="C114" s="72">
        <f>Supply_Table!E112</f>
        <v>7.8</v>
      </c>
      <c r="D114" s="57">
        <v>45308</v>
      </c>
      <c r="E114" s="26">
        <f>SUM(B$6:B114)/1000</f>
        <v>9.1999999999999998E-3</v>
      </c>
      <c r="F114" s="73">
        <f>SUM(C$6:C114)/1000</f>
        <v>0.25719999999999998</v>
      </c>
    </row>
    <row r="115" spans="1:6" x14ac:dyDescent="0.25">
      <c r="A115" s="57">
        <v>45309</v>
      </c>
      <c r="B115" s="72">
        <f>Supply_Table!P113</f>
        <v>2</v>
      </c>
      <c r="C115" s="72">
        <f>Supply_Table!E113</f>
        <v>10.7</v>
      </c>
      <c r="D115" s="57">
        <v>45309</v>
      </c>
      <c r="E115" s="26">
        <f>SUM(B$6:B115)/1000</f>
        <v>1.12E-2</v>
      </c>
      <c r="F115" s="73">
        <f>SUM(C$6:C115)/1000</f>
        <v>0.26789999999999997</v>
      </c>
    </row>
    <row r="116" spans="1:6" x14ac:dyDescent="0.25">
      <c r="A116" s="57">
        <v>45310</v>
      </c>
      <c r="B116" s="72">
        <f>Supply_Table!P114</f>
        <v>0</v>
      </c>
      <c r="C116" s="72">
        <f>Supply_Table!E114</f>
        <v>13</v>
      </c>
      <c r="D116" s="57">
        <v>45310</v>
      </c>
      <c r="E116" s="26">
        <f>SUM(B$6:B116)/1000</f>
        <v>1.12E-2</v>
      </c>
      <c r="F116" s="73">
        <f>SUM(C$6:C116)/1000</f>
        <v>0.28089999999999998</v>
      </c>
    </row>
    <row r="117" spans="1:6" x14ac:dyDescent="0.25">
      <c r="A117" s="57">
        <v>45311</v>
      </c>
      <c r="B117" s="72">
        <f>Supply_Table!P115</f>
        <v>0</v>
      </c>
      <c r="C117" s="72">
        <f>Supply_Table!E115</f>
        <v>20.9</v>
      </c>
      <c r="D117" s="57">
        <v>45311</v>
      </c>
      <c r="E117" s="26">
        <f>SUM(B$6:B117)/1000</f>
        <v>1.12E-2</v>
      </c>
      <c r="F117" s="73">
        <f>SUM(C$6:C117)/1000</f>
        <v>0.30179999999999996</v>
      </c>
    </row>
    <row r="118" spans="1:6" x14ac:dyDescent="0.25">
      <c r="A118" s="57">
        <v>45312</v>
      </c>
      <c r="B118" s="72">
        <f>Supply_Table!P116</f>
        <v>0</v>
      </c>
      <c r="C118" s="72">
        <f>Supply_Table!E116</f>
        <v>32.5</v>
      </c>
      <c r="D118" s="57">
        <v>45312</v>
      </c>
      <c r="E118" s="26">
        <f>SUM(B$6:B118)/1000</f>
        <v>1.12E-2</v>
      </c>
      <c r="F118" s="73">
        <f>SUM(C$6:C118)/1000</f>
        <v>0.33429999999999993</v>
      </c>
    </row>
    <row r="119" spans="1:6" x14ac:dyDescent="0.25">
      <c r="A119" s="57">
        <v>45313</v>
      </c>
      <c r="B119" s="72">
        <f>Supply_Table!P117</f>
        <v>0</v>
      </c>
      <c r="C119" s="72">
        <f>Supply_Table!E117</f>
        <v>23.7</v>
      </c>
      <c r="D119" s="57">
        <v>45313</v>
      </c>
      <c r="E119" s="26">
        <f>SUM(B$6:B119)/1000</f>
        <v>1.12E-2</v>
      </c>
      <c r="F119" s="73">
        <f>SUM(C$6:C119)/1000</f>
        <v>0.35799999999999993</v>
      </c>
    </row>
    <row r="120" spans="1:6" x14ac:dyDescent="0.25">
      <c r="A120" s="57">
        <v>45314</v>
      </c>
      <c r="B120" s="72">
        <f>Supply_Table!P118</f>
        <v>0</v>
      </c>
      <c r="C120" s="72">
        <f>Supply_Table!E118</f>
        <v>13.6</v>
      </c>
      <c r="D120" s="57">
        <v>45314</v>
      </c>
      <c r="E120" s="26">
        <f>SUM(B$6:B120)/1000</f>
        <v>1.12E-2</v>
      </c>
      <c r="F120" s="73">
        <f>SUM(C$6:C120)/1000</f>
        <v>0.37159999999999999</v>
      </c>
    </row>
    <row r="121" spans="1:6" x14ac:dyDescent="0.25">
      <c r="A121" s="57">
        <v>45315</v>
      </c>
      <c r="B121" s="72">
        <f>Supply_Table!P119</f>
        <v>0</v>
      </c>
      <c r="C121" s="72">
        <f>Supply_Table!E119</f>
        <v>3.9</v>
      </c>
      <c r="D121" s="57">
        <v>45315</v>
      </c>
      <c r="E121" s="26">
        <f>SUM(B$6:B121)/1000</f>
        <v>1.12E-2</v>
      </c>
      <c r="F121" s="73">
        <f>SUM(C$6:C121)/1000</f>
        <v>0.37549999999999994</v>
      </c>
    </row>
    <row r="122" spans="1:6" x14ac:dyDescent="0.25">
      <c r="A122" s="57">
        <v>45316</v>
      </c>
      <c r="B122" s="72">
        <f>Supply_Table!P120</f>
        <v>0.2</v>
      </c>
      <c r="C122" s="72">
        <f>Supply_Table!E120</f>
        <v>5</v>
      </c>
      <c r="D122" s="57">
        <v>45316</v>
      </c>
      <c r="E122" s="26">
        <f>SUM(B$6:B122)/1000</f>
        <v>1.1399999999999999E-2</v>
      </c>
      <c r="F122" s="73">
        <f>SUM(C$6:C122)/1000</f>
        <v>0.38049999999999995</v>
      </c>
    </row>
    <row r="123" spans="1:6" x14ac:dyDescent="0.25">
      <c r="A123" s="57">
        <v>45317</v>
      </c>
      <c r="B123" s="72">
        <f>Supply_Table!P121</f>
        <v>0</v>
      </c>
      <c r="C123" s="72">
        <f>Supply_Table!E121</f>
        <v>5.0999999999999996</v>
      </c>
      <c r="D123" s="57">
        <v>45317</v>
      </c>
      <c r="E123" s="26">
        <f>SUM(B$6:B123)/1000</f>
        <v>1.1399999999999999E-2</v>
      </c>
      <c r="F123" s="73">
        <f>SUM(C$6:C123)/1000</f>
        <v>0.38559999999999994</v>
      </c>
    </row>
    <row r="124" spans="1:6" x14ac:dyDescent="0.25">
      <c r="A124" s="57">
        <v>45318</v>
      </c>
      <c r="B124" s="72">
        <f>Supply_Table!P122</f>
        <v>1.1000000000000001</v>
      </c>
      <c r="C124" s="72">
        <f>Supply_Table!E122</f>
        <v>5.2</v>
      </c>
      <c r="D124" s="57">
        <v>45318</v>
      </c>
      <c r="E124" s="26">
        <f>SUM(B$6:B124)/1000</f>
        <v>1.2499999999999999E-2</v>
      </c>
      <c r="F124" s="73">
        <f>SUM(C$6:C124)/1000</f>
        <v>0.39079999999999998</v>
      </c>
    </row>
    <row r="125" spans="1:6" x14ac:dyDescent="0.25">
      <c r="A125" s="57">
        <v>45319</v>
      </c>
      <c r="B125" s="72">
        <f>Supply_Table!P123</f>
        <v>0</v>
      </c>
      <c r="C125" s="72">
        <f>Supply_Table!E123</f>
        <v>3.7</v>
      </c>
      <c r="D125" s="57">
        <v>45319</v>
      </c>
      <c r="E125" s="26">
        <f>SUM(B$6:B125)/1000</f>
        <v>1.2499999999999999E-2</v>
      </c>
      <c r="F125" s="73">
        <f>SUM(C$6:C125)/1000</f>
        <v>0.39449999999999996</v>
      </c>
    </row>
    <row r="126" spans="1:6" x14ac:dyDescent="0.25">
      <c r="A126" s="57">
        <v>45320</v>
      </c>
      <c r="B126" s="72">
        <f>Supply_Table!P124</f>
        <v>0.4</v>
      </c>
      <c r="C126" s="72">
        <f>Supply_Table!E124</f>
        <v>5.0999999999999996</v>
      </c>
      <c r="D126" s="57">
        <v>45320</v>
      </c>
      <c r="E126" s="26">
        <f>SUM(B$6:B126)/1000</f>
        <v>1.2899999999999998E-2</v>
      </c>
      <c r="F126" s="73">
        <f>SUM(C$6:C126)/1000</f>
        <v>0.39959999999999996</v>
      </c>
    </row>
    <row r="127" spans="1:6" x14ac:dyDescent="0.25">
      <c r="A127" s="57">
        <v>45321</v>
      </c>
      <c r="B127" s="72">
        <f>Supply_Table!P125</f>
        <v>0</v>
      </c>
      <c r="C127" s="72">
        <f>Supply_Table!E125</f>
        <v>22.1</v>
      </c>
      <c r="D127" s="57">
        <v>45321</v>
      </c>
      <c r="E127" s="26">
        <f>SUM(B$6:B127)/1000</f>
        <v>1.2899999999999998E-2</v>
      </c>
      <c r="F127" s="73">
        <f>SUM(C$6:C127)/1000</f>
        <v>0.42169999999999996</v>
      </c>
    </row>
    <row r="128" spans="1:6" x14ac:dyDescent="0.25">
      <c r="A128" s="57">
        <v>45322</v>
      </c>
      <c r="B128" s="72">
        <f>Supply_Table!P126</f>
        <v>0</v>
      </c>
      <c r="C128" s="72">
        <f>Supply_Table!E126</f>
        <v>18.3</v>
      </c>
      <c r="D128" s="57">
        <v>45322</v>
      </c>
      <c r="E128" s="26">
        <f>SUM(B$6:B128)/1000</f>
        <v>1.2899999999999998E-2</v>
      </c>
      <c r="F128" s="73">
        <f>SUM(C$6:C128)/1000</f>
        <v>0.44</v>
      </c>
    </row>
    <row r="129" spans="1:6" x14ac:dyDescent="0.25">
      <c r="A129" s="57">
        <v>45323</v>
      </c>
      <c r="B129" s="72">
        <f>Supply_Table!P127</f>
        <v>0</v>
      </c>
      <c r="C129" s="72">
        <f>Supply_Table!E127</f>
        <v>7.8</v>
      </c>
      <c r="D129" s="57">
        <v>45323</v>
      </c>
      <c r="E129" s="26">
        <f>SUM(B$6:B129)/1000</f>
        <v>1.2899999999999998E-2</v>
      </c>
      <c r="F129" s="73">
        <f>SUM(C$6:C129)/1000</f>
        <v>0.44780000000000003</v>
      </c>
    </row>
    <row r="130" spans="1:6" x14ac:dyDescent="0.25">
      <c r="A130" s="57">
        <v>45324</v>
      </c>
      <c r="B130" s="72">
        <f>Supply_Table!P128</f>
        <v>0</v>
      </c>
      <c r="C130" s="72">
        <f>Supply_Table!E128</f>
        <v>6.9</v>
      </c>
      <c r="D130" s="57">
        <v>45324</v>
      </c>
      <c r="E130" s="26">
        <f>SUM(B$6:B130)/1000</f>
        <v>1.2899999999999998E-2</v>
      </c>
      <c r="F130" s="73">
        <f>SUM(C$6:C130)/1000</f>
        <v>0.45469999999999999</v>
      </c>
    </row>
    <row r="131" spans="1:6" x14ac:dyDescent="0.25">
      <c r="A131" s="57">
        <v>45325</v>
      </c>
      <c r="B131" s="72">
        <f>Supply_Table!P129</f>
        <v>0.3</v>
      </c>
      <c r="C131" s="72">
        <f>Supply_Table!E129</f>
        <v>6.9</v>
      </c>
      <c r="D131" s="57">
        <v>45325</v>
      </c>
      <c r="E131" s="26">
        <f>SUM(B$6:B131)/1000</f>
        <v>1.32E-2</v>
      </c>
      <c r="F131" s="73">
        <f>SUM(C$6:C131)/1000</f>
        <v>0.46159999999999995</v>
      </c>
    </row>
    <row r="132" spans="1:6" x14ac:dyDescent="0.25">
      <c r="A132" s="57">
        <v>45326</v>
      </c>
      <c r="B132" s="72">
        <f>Supply_Table!P130</f>
        <v>0</v>
      </c>
      <c r="C132" s="72">
        <f>Supply_Table!E130</f>
        <v>10.9</v>
      </c>
      <c r="D132" s="57">
        <v>45326</v>
      </c>
      <c r="E132" s="26">
        <f>SUM(B$6:B132)/1000</f>
        <v>1.32E-2</v>
      </c>
      <c r="F132" s="73">
        <f>SUM(C$6:C132)/1000</f>
        <v>0.47249999999999992</v>
      </c>
    </row>
    <row r="133" spans="1:6" x14ac:dyDescent="0.25">
      <c r="A133" s="57">
        <v>45327</v>
      </c>
      <c r="B133" s="72">
        <f>Supply_Table!P131</f>
        <v>0</v>
      </c>
      <c r="C133" s="72">
        <f>Supply_Table!E131</f>
        <v>18.100000000000001</v>
      </c>
      <c r="D133" s="57">
        <v>45327</v>
      </c>
      <c r="E133" s="26">
        <f>SUM(B$6:B133)/1000</f>
        <v>1.32E-2</v>
      </c>
      <c r="F133" s="73">
        <f>SUM(C$6:C133)/1000</f>
        <v>0.49059999999999998</v>
      </c>
    </row>
    <row r="134" spans="1:6" x14ac:dyDescent="0.25">
      <c r="A134" s="57">
        <v>45328</v>
      </c>
      <c r="B134" s="72">
        <f>Supply_Table!P132</f>
        <v>0.2</v>
      </c>
      <c r="C134" s="72">
        <f>Supply_Table!E132</f>
        <v>12.1</v>
      </c>
      <c r="D134" s="57">
        <v>45328</v>
      </c>
      <c r="E134" s="26">
        <f>SUM(B$6:B134)/1000</f>
        <v>1.3399999999999999E-2</v>
      </c>
      <c r="F134" s="73">
        <f>SUM(C$6:C134)/1000</f>
        <v>0.50270000000000004</v>
      </c>
    </row>
    <row r="135" spans="1:6" x14ac:dyDescent="0.25">
      <c r="A135" s="57">
        <v>45329</v>
      </c>
      <c r="B135" s="72">
        <f>Supply_Table!P133</f>
        <v>2.6</v>
      </c>
      <c r="C135" s="72">
        <f>Supply_Table!E133</f>
        <v>12</v>
      </c>
      <c r="D135" s="57">
        <v>45329</v>
      </c>
      <c r="E135" s="26">
        <f>SUM(B$6:B135)/1000</f>
        <v>1.5999999999999997E-2</v>
      </c>
      <c r="F135" s="73">
        <f>SUM(C$6:C135)/1000</f>
        <v>0.51470000000000005</v>
      </c>
    </row>
    <row r="136" spans="1:6" x14ac:dyDescent="0.25">
      <c r="A136" s="57">
        <v>45330</v>
      </c>
      <c r="B136" s="72">
        <f>Supply_Table!P134</f>
        <v>0.7</v>
      </c>
      <c r="C136" s="72">
        <f>Supply_Table!E134</f>
        <v>10.3</v>
      </c>
      <c r="D136" s="57">
        <v>45330</v>
      </c>
      <c r="E136" s="26">
        <f>SUM(B$6:B136)/1000</f>
        <v>1.67E-2</v>
      </c>
      <c r="F136" s="73">
        <f>SUM(C$6:C136)/1000</f>
        <v>0.52500000000000002</v>
      </c>
    </row>
    <row r="137" spans="1:6" x14ac:dyDescent="0.25">
      <c r="A137" s="57">
        <v>45331</v>
      </c>
      <c r="B137" s="72">
        <f>Supply_Table!P135</f>
        <v>0.6</v>
      </c>
      <c r="C137" s="72">
        <f>Supply_Table!E135</f>
        <v>9.9</v>
      </c>
      <c r="D137" s="57">
        <v>45331</v>
      </c>
      <c r="E137" s="26">
        <f>SUM(B$6:B137)/1000</f>
        <v>1.7299999999999999E-2</v>
      </c>
      <c r="F137" s="73">
        <f>SUM(C$6:C137)/1000</f>
        <v>0.53489999999999993</v>
      </c>
    </row>
    <row r="138" spans="1:6" x14ac:dyDescent="0.25">
      <c r="A138" s="57">
        <v>45332</v>
      </c>
      <c r="B138" s="72">
        <f>Supply_Table!P136</f>
        <v>0.7</v>
      </c>
      <c r="C138" s="72">
        <f>Supply_Table!E136</f>
        <v>7.7</v>
      </c>
      <c r="D138" s="57">
        <v>45332</v>
      </c>
      <c r="E138" s="26">
        <f>SUM(B$6:B138)/1000</f>
        <v>1.7999999999999999E-2</v>
      </c>
      <c r="F138" s="73">
        <f>SUM(C$6:C138)/1000</f>
        <v>0.54259999999999997</v>
      </c>
    </row>
    <row r="139" spans="1:6" x14ac:dyDescent="0.25">
      <c r="A139" s="57">
        <v>45333</v>
      </c>
      <c r="B139" s="72">
        <f>Supply_Table!P137</f>
        <v>0.1</v>
      </c>
      <c r="C139" s="72">
        <f>Supply_Table!E137</f>
        <v>11.8</v>
      </c>
      <c r="D139" s="57">
        <v>45333</v>
      </c>
      <c r="E139" s="26">
        <f>SUM(B$6:B139)/1000</f>
        <v>1.8100000000000002E-2</v>
      </c>
      <c r="F139" s="73">
        <f>SUM(C$6:C139)/1000</f>
        <v>0.5544</v>
      </c>
    </row>
    <row r="140" spans="1:6" x14ac:dyDescent="0.25">
      <c r="A140" s="57">
        <v>45334</v>
      </c>
      <c r="B140" s="72">
        <f>Supply_Table!P138</f>
        <v>0</v>
      </c>
      <c r="C140" s="72">
        <f>Supply_Table!E138</f>
        <v>12</v>
      </c>
      <c r="D140" s="57">
        <v>45334</v>
      </c>
      <c r="E140" s="26">
        <f>SUM(B$6:B140)/1000</f>
        <v>1.8100000000000002E-2</v>
      </c>
      <c r="F140" s="73">
        <f>SUM(C$6:C140)/1000</f>
        <v>0.56640000000000001</v>
      </c>
    </row>
    <row r="141" spans="1:6" x14ac:dyDescent="0.25">
      <c r="A141" s="57">
        <v>45335</v>
      </c>
      <c r="B141" s="72">
        <f>Supply_Table!P139</f>
        <v>0.6</v>
      </c>
      <c r="C141" s="72">
        <f>Supply_Table!E139</f>
        <v>7.6</v>
      </c>
      <c r="D141" s="57">
        <v>45335</v>
      </c>
      <c r="E141" s="26">
        <f>SUM(B$6:B141)/1000</f>
        <v>1.8700000000000001E-2</v>
      </c>
      <c r="F141" s="73">
        <f>SUM(C$6:C141)/1000</f>
        <v>0.57399999999999995</v>
      </c>
    </row>
    <row r="142" spans="1:6" x14ac:dyDescent="0.25">
      <c r="A142" s="57">
        <v>45336</v>
      </c>
      <c r="B142" s="72">
        <f>Supply_Table!P140</f>
        <v>0</v>
      </c>
      <c r="C142" s="72">
        <f>Supply_Table!E140</f>
        <v>7.6</v>
      </c>
      <c r="D142" s="57">
        <v>45336</v>
      </c>
      <c r="E142" s="26">
        <f>SUM(B$6:B142)/1000</f>
        <v>1.8700000000000001E-2</v>
      </c>
      <c r="F142" s="73">
        <f>SUM(C$6:C142)/1000</f>
        <v>0.58160000000000001</v>
      </c>
    </row>
    <row r="143" spans="1:6" x14ac:dyDescent="0.25">
      <c r="A143" s="57">
        <v>45337</v>
      </c>
      <c r="B143" s="72">
        <f>Supply_Table!P141</f>
        <v>0</v>
      </c>
      <c r="C143" s="72">
        <f>Supply_Table!E141</f>
        <v>1.1000000000000001</v>
      </c>
      <c r="D143" s="57">
        <v>45337</v>
      </c>
      <c r="E143" s="26">
        <f>SUM(B$6:B143)/1000</f>
        <v>1.8700000000000001E-2</v>
      </c>
      <c r="F143" s="73">
        <f>SUM(C$6:C143)/1000</f>
        <v>0.5827</v>
      </c>
    </row>
    <row r="144" spans="1:6" x14ac:dyDescent="0.25">
      <c r="A144" s="57">
        <v>45338</v>
      </c>
      <c r="B144" s="72">
        <f>Supply_Table!P142</f>
        <v>0.1</v>
      </c>
      <c r="C144" s="72">
        <f>Supply_Table!E142</f>
        <v>0.6</v>
      </c>
      <c r="D144" s="57">
        <v>45338</v>
      </c>
      <c r="E144" s="26">
        <f>SUM(B$6:B144)/1000</f>
        <v>1.8800000000000004E-2</v>
      </c>
      <c r="F144" s="73">
        <f>SUM(C$6:C144)/1000</f>
        <v>0.58330000000000004</v>
      </c>
    </row>
    <row r="145" spans="1:6" x14ac:dyDescent="0.25">
      <c r="A145" s="57">
        <v>45339</v>
      </c>
      <c r="B145" s="72">
        <f>Supply_Table!P143</f>
        <v>0.1</v>
      </c>
      <c r="C145" s="72">
        <f>Supply_Table!E143</f>
        <v>1.2</v>
      </c>
      <c r="D145" s="57">
        <v>45339</v>
      </c>
      <c r="E145" s="26">
        <f>SUM(B$6:B145)/1000</f>
        <v>1.8900000000000007E-2</v>
      </c>
      <c r="F145" s="73">
        <f>SUM(C$6:C145)/1000</f>
        <v>0.58450000000000013</v>
      </c>
    </row>
    <row r="146" spans="1:6" x14ac:dyDescent="0.25">
      <c r="A146" s="57">
        <v>45340</v>
      </c>
      <c r="B146" s="72">
        <f>Supply_Table!P144</f>
        <v>0</v>
      </c>
      <c r="C146" s="72">
        <f>Supply_Table!E144</f>
        <v>0.3</v>
      </c>
      <c r="D146" s="57">
        <v>45340</v>
      </c>
      <c r="E146" s="26">
        <f>SUM(B$6:B146)/1000</f>
        <v>1.8900000000000007E-2</v>
      </c>
      <c r="F146" s="73">
        <f>SUM(C$6:C146)/1000</f>
        <v>0.5848000000000001</v>
      </c>
    </row>
    <row r="147" spans="1:6" x14ac:dyDescent="0.25">
      <c r="A147" s="57">
        <v>45341</v>
      </c>
      <c r="B147" s="72">
        <f>Supply_Table!P145</f>
        <v>0</v>
      </c>
      <c r="C147" s="72">
        <f>Supply_Table!E145</f>
        <v>0.8</v>
      </c>
      <c r="D147" s="57">
        <v>45341</v>
      </c>
      <c r="E147" s="26">
        <f>SUM(B$6:B147)/1000</f>
        <v>1.8900000000000007E-2</v>
      </c>
      <c r="F147" s="73">
        <f>SUM(C$6:C147)/1000</f>
        <v>0.58560000000000001</v>
      </c>
    </row>
    <row r="148" spans="1:6" x14ac:dyDescent="0.25">
      <c r="A148" s="57">
        <v>45342</v>
      </c>
      <c r="B148" s="72">
        <f>Supply_Table!P146</f>
        <v>0.1</v>
      </c>
      <c r="C148" s="72">
        <f>Supply_Table!E146</f>
        <v>0.7</v>
      </c>
      <c r="D148" s="57">
        <v>45342</v>
      </c>
      <c r="E148" s="26">
        <f>SUM(B$6:B148)/1000</f>
        <v>1.9000000000000006E-2</v>
      </c>
      <c r="F148" s="73">
        <f>SUM(C$6:C148)/1000</f>
        <v>0.58630000000000004</v>
      </c>
    </row>
    <row r="149" spans="1:6" x14ac:dyDescent="0.25">
      <c r="A149" s="57">
        <v>45343</v>
      </c>
      <c r="B149" s="72">
        <f>Supply_Table!P147</f>
        <v>0.1</v>
      </c>
      <c r="C149" s="72">
        <f>Supply_Table!E147</f>
        <v>0.7</v>
      </c>
      <c r="D149" s="57">
        <v>45343</v>
      </c>
      <c r="E149" s="26">
        <f>SUM(B$6:B149)/1000</f>
        <v>1.9100000000000009E-2</v>
      </c>
      <c r="F149" s="73">
        <f>SUM(C$6:C149)/1000</f>
        <v>0.58700000000000008</v>
      </c>
    </row>
    <row r="150" spans="1:6" x14ac:dyDescent="0.25">
      <c r="A150" s="57">
        <v>45344</v>
      </c>
      <c r="B150" s="72">
        <f>Supply_Table!P148</f>
        <v>0.1</v>
      </c>
      <c r="C150" s="72">
        <f>Supply_Table!E148</f>
        <v>1.2</v>
      </c>
      <c r="D150" s="57">
        <v>45344</v>
      </c>
      <c r="E150" s="26">
        <f>SUM(B$6:B150)/1000</f>
        <v>1.9200000000000009E-2</v>
      </c>
      <c r="F150" s="73">
        <f>SUM(C$6:C150)/1000</f>
        <v>0.58820000000000017</v>
      </c>
    </row>
    <row r="151" spans="1:6" x14ac:dyDescent="0.25">
      <c r="A151" s="57">
        <v>45345</v>
      </c>
      <c r="B151" s="72">
        <f>Supply_Table!P149</f>
        <v>0.1</v>
      </c>
      <c r="C151" s="72">
        <f>Supply_Table!E149</f>
        <v>1.1000000000000001</v>
      </c>
      <c r="D151" s="57">
        <v>45345</v>
      </c>
      <c r="E151" s="26">
        <f>SUM(B$6:B151)/1000</f>
        <v>1.9300000000000012E-2</v>
      </c>
      <c r="F151" s="73">
        <f>SUM(C$6:C151)/1000</f>
        <v>0.58930000000000016</v>
      </c>
    </row>
    <row r="152" spans="1:6" x14ac:dyDescent="0.25">
      <c r="A152" s="57">
        <v>45346</v>
      </c>
      <c r="B152" s="72">
        <f>Supply_Table!P150</f>
        <v>0.1</v>
      </c>
      <c r="C152" s="72">
        <f>Supply_Table!E150</f>
        <v>0.3</v>
      </c>
      <c r="D152" s="57">
        <v>45346</v>
      </c>
      <c r="E152" s="26">
        <f>SUM(B$6:B152)/1000</f>
        <v>1.9400000000000014E-2</v>
      </c>
      <c r="F152" s="73">
        <f>SUM(C$6:C152)/1000</f>
        <v>0.58960000000000012</v>
      </c>
    </row>
    <row r="153" spans="1:6" x14ac:dyDescent="0.25">
      <c r="A153" s="57">
        <v>45347</v>
      </c>
      <c r="B153" s="72">
        <f>Supply_Table!P151</f>
        <v>0</v>
      </c>
      <c r="C153" s="72">
        <f>Supply_Table!E151</f>
        <v>0.3</v>
      </c>
      <c r="D153" s="57">
        <v>45347</v>
      </c>
      <c r="E153" s="26">
        <f>SUM(B$6:B153)/1000</f>
        <v>1.9400000000000014E-2</v>
      </c>
      <c r="F153" s="73">
        <f>SUM(C$6:C153)/1000</f>
        <v>0.58990000000000009</v>
      </c>
    </row>
    <row r="154" spans="1:6" x14ac:dyDescent="0.25">
      <c r="A154" s="57">
        <v>45348</v>
      </c>
      <c r="B154" s="72">
        <f>Supply_Table!P152</f>
        <v>0.9</v>
      </c>
      <c r="C154" s="72">
        <f>Supply_Table!E152</f>
        <v>0.5</v>
      </c>
      <c r="D154" s="57">
        <v>45348</v>
      </c>
      <c r="E154" s="26">
        <f>SUM(B$6:B154)/1000</f>
        <v>2.0300000000000012E-2</v>
      </c>
      <c r="F154" s="73">
        <f>SUM(C$6:C154)/1000</f>
        <v>0.59040000000000004</v>
      </c>
    </row>
    <row r="155" spans="1:6" x14ac:dyDescent="0.25">
      <c r="A155" s="57">
        <v>45349</v>
      </c>
      <c r="B155" s="72">
        <f>Supply_Table!P153</f>
        <v>0.9</v>
      </c>
      <c r="C155" s="72">
        <f>Supply_Table!E153</f>
        <v>0.3</v>
      </c>
      <c r="D155" s="57">
        <v>45349</v>
      </c>
      <c r="E155" s="26">
        <f>SUM(B$6:B155)/1000</f>
        <v>2.1200000000000011E-2</v>
      </c>
      <c r="F155" s="73">
        <f>SUM(C$6:C155)/1000</f>
        <v>0.5907</v>
      </c>
    </row>
    <row r="156" spans="1:6" x14ac:dyDescent="0.25">
      <c r="A156" s="57">
        <v>45350</v>
      </c>
      <c r="B156" s="72">
        <f>Supply_Table!P154</f>
        <v>0.8</v>
      </c>
      <c r="C156" s="72">
        <f>Supply_Table!E154</f>
        <v>0.7</v>
      </c>
      <c r="D156" s="57">
        <v>45350</v>
      </c>
      <c r="E156" s="26">
        <f>SUM(B$6:B156)/1000</f>
        <v>2.2000000000000009E-2</v>
      </c>
      <c r="F156" s="73">
        <f>SUM(C$6:C156)/1000</f>
        <v>0.59140000000000004</v>
      </c>
    </row>
    <row r="157" spans="1:6" x14ac:dyDescent="0.25">
      <c r="A157" s="57">
        <v>45351</v>
      </c>
      <c r="B157" s="72">
        <f>Supply_Table!P155</f>
        <v>0</v>
      </c>
      <c r="C157" s="72">
        <f>Supply_Table!E155</f>
        <v>0</v>
      </c>
      <c r="D157" s="57">
        <v>45351</v>
      </c>
      <c r="E157" s="26">
        <f>SUM(B$6:B157)/1000</f>
        <v>2.2000000000000009E-2</v>
      </c>
      <c r="F157" s="73">
        <f>SUM(C$6:C157)/1000</f>
        <v>0.59140000000000004</v>
      </c>
    </row>
    <row r="158" spans="1:6" x14ac:dyDescent="0.25">
      <c r="A158" s="57">
        <v>45352</v>
      </c>
      <c r="B158" s="72">
        <f>Supply_Table!P156</f>
        <v>1.7</v>
      </c>
      <c r="C158" s="72">
        <f>Supply_Table!E156</f>
        <v>0</v>
      </c>
      <c r="D158" s="57">
        <v>45352</v>
      </c>
      <c r="E158" s="26">
        <f>SUM(B$6:B158)/1000</f>
        <v>2.3700000000000009E-2</v>
      </c>
      <c r="F158" s="73">
        <f>SUM(C$6:C158)/1000</f>
        <v>0.59140000000000004</v>
      </c>
    </row>
    <row r="159" spans="1:6" x14ac:dyDescent="0.25">
      <c r="A159" s="57">
        <v>45353</v>
      </c>
      <c r="B159" s="72">
        <f>Supply_Table!P157</f>
        <v>4.7</v>
      </c>
      <c r="C159" s="72">
        <f>Supply_Table!E157</f>
        <v>0</v>
      </c>
      <c r="D159" s="57">
        <v>45353</v>
      </c>
      <c r="E159" s="26">
        <f>SUM(B$6:B159)/1000</f>
        <v>2.8400000000000009E-2</v>
      </c>
      <c r="F159" s="73">
        <f>SUM(C$6:C159)/1000</f>
        <v>0.59140000000000004</v>
      </c>
    </row>
    <row r="160" spans="1:6" x14ac:dyDescent="0.25">
      <c r="A160" s="57">
        <v>45354</v>
      </c>
      <c r="B160" s="72">
        <f>Supply_Table!P158</f>
        <v>6.4</v>
      </c>
      <c r="C160" s="72">
        <f>Supply_Table!E158</f>
        <v>0</v>
      </c>
      <c r="D160" s="57">
        <v>45354</v>
      </c>
      <c r="E160" s="26">
        <f>SUM(B$6:B160)/1000</f>
        <v>3.4800000000000011E-2</v>
      </c>
      <c r="F160" s="73">
        <f>SUM(C$6:C160)/1000</f>
        <v>0.59140000000000004</v>
      </c>
    </row>
    <row r="161" spans="1:6" x14ac:dyDescent="0.25">
      <c r="A161" s="57">
        <v>45355</v>
      </c>
      <c r="B161" s="72">
        <f>Supply_Table!P159</f>
        <v>1.7</v>
      </c>
      <c r="C161" s="72">
        <f>Supply_Table!E159</f>
        <v>0</v>
      </c>
      <c r="D161" s="57">
        <v>45355</v>
      </c>
      <c r="E161" s="26">
        <f>SUM(B$6:B161)/1000</f>
        <v>3.6500000000000012E-2</v>
      </c>
      <c r="F161" s="73">
        <f>SUM(C$6:C161)/1000</f>
        <v>0.59140000000000004</v>
      </c>
    </row>
    <row r="162" spans="1:6" x14ac:dyDescent="0.25">
      <c r="A162" s="57">
        <v>45356</v>
      </c>
      <c r="B162" s="72">
        <f>Supply_Table!P160</f>
        <v>1.3</v>
      </c>
      <c r="C162" s="72">
        <f>Supply_Table!E160</f>
        <v>0</v>
      </c>
      <c r="D162" s="57">
        <v>45356</v>
      </c>
      <c r="E162" s="26">
        <f>SUM(B$6:B162)/1000</f>
        <v>3.7800000000000014E-2</v>
      </c>
      <c r="F162" s="73">
        <f>SUM(C$6:C162)/1000</f>
        <v>0.59140000000000004</v>
      </c>
    </row>
    <row r="163" spans="1:6" x14ac:dyDescent="0.25">
      <c r="A163" s="57">
        <v>45357</v>
      </c>
      <c r="B163" s="72">
        <f>Supply_Table!P161</f>
        <v>4.9000000000000004</v>
      </c>
      <c r="C163" s="72">
        <f>Supply_Table!E161</f>
        <v>0</v>
      </c>
      <c r="D163" s="57">
        <v>45357</v>
      </c>
      <c r="E163" s="26">
        <f>SUM(B$6:B163)/1000</f>
        <v>4.2700000000000009E-2</v>
      </c>
      <c r="F163" s="73">
        <f>SUM(C$6:C163)/1000</f>
        <v>0.59140000000000004</v>
      </c>
    </row>
    <row r="164" spans="1:6" x14ac:dyDescent="0.25">
      <c r="A164" s="57">
        <v>45358</v>
      </c>
      <c r="B164" s="72">
        <f>Supply_Table!P162</f>
        <v>4.0999999999999996</v>
      </c>
      <c r="C164" s="72">
        <f>Supply_Table!E162</f>
        <v>0</v>
      </c>
      <c r="D164" s="57">
        <v>45358</v>
      </c>
      <c r="E164" s="26">
        <f>SUM(B$6:B164)/1000</f>
        <v>4.6800000000000008E-2</v>
      </c>
      <c r="F164" s="73">
        <f>SUM(C$6:C164)/1000</f>
        <v>0.59140000000000004</v>
      </c>
    </row>
    <row r="165" spans="1:6" x14ac:dyDescent="0.25">
      <c r="A165" s="57">
        <v>45359</v>
      </c>
      <c r="B165" s="72">
        <f>Supply_Table!P163</f>
        <v>1.7</v>
      </c>
      <c r="C165" s="72">
        <f>Supply_Table!E163</f>
        <v>0</v>
      </c>
      <c r="D165" s="57">
        <v>45359</v>
      </c>
      <c r="E165" s="26">
        <f>SUM(B$6:B165)/1000</f>
        <v>4.8500000000000015E-2</v>
      </c>
      <c r="F165" s="73">
        <f>SUM(C$6:C165)/1000</f>
        <v>0.59140000000000004</v>
      </c>
    </row>
    <row r="166" spans="1:6" x14ac:dyDescent="0.25">
      <c r="A166" s="57">
        <v>45360</v>
      </c>
      <c r="B166" s="72">
        <f>Supply_Table!P164</f>
        <v>1.7</v>
      </c>
      <c r="C166" s="72">
        <f>Supply_Table!E164</f>
        <v>0</v>
      </c>
      <c r="D166" s="57">
        <v>45360</v>
      </c>
      <c r="E166" s="26">
        <f>SUM(B$6:B166)/1000</f>
        <v>5.0200000000000015E-2</v>
      </c>
      <c r="F166" s="73">
        <f>SUM(C$6:C166)/1000</f>
        <v>0.59140000000000004</v>
      </c>
    </row>
    <row r="167" spans="1:6" x14ac:dyDescent="0.25">
      <c r="A167" s="57">
        <v>45361</v>
      </c>
      <c r="B167" s="72">
        <f>Supply_Table!P165</f>
        <v>1.7</v>
      </c>
      <c r="C167" s="72">
        <f>Supply_Table!E165</f>
        <v>0</v>
      </c>
      <c r="D167" s="57">
        <v>45361</v>
      </c>
      <c r="E167" s="26">
        <f>SUM(B$6:B167)/1000</f>
        <v>5.1900000000000023E-2</v>
      </c>
      <c r="F167" s="73">
        <f>SUM(C$6:C167)/1000</f>
        <v>0.59140000000000004</v>
      </c>
    </row>
    <row r="168" spans="1:6" x14ac:dyDescent="0.25">
      <c r="A168" s="57">
        <v>45362</v>
      </c>
      <c r="B168" s="72">
        <f>Supply_Table!P166</f>
        <v>7.2</v>
      </c>
      <c r="C168" s="72">
        <f>Supply_Table!E166</f>
        <v>0</v>
      </c>
      <c r="D168" s="57">
        <v>45362</v>
      </c>
      <c r="E168" s="26">
        <f>SUM(B$6:B168)/1000</f>
        <v>5.9100000000000021E-2</v>
      </c>
      <c r="F168" s="73">
        <f>SUM(C$6:C168)/1000</f>
        <v>0.59140000000000004</v>
      </c>
    </row>
    <row r="169" spans="1:6" x14ac:dyDescent="0.25">
      <c r="A169" s="57">
        <v>45363</v>
      </c>
      <c r="B169" s="72">
        <f>Supply_Table!P167</f>
        <v>0</v>
      </c>
      <c r="C169" s="72">
        <f>Supply_Table!E167</f>
        <v>0</v>
      </c>
      <c r="D169" s="57">
        <v>45363</v>
      </c>
      <c r="E169" s="26">
        <f>SUM(B$6:B169)/1000</f>
        <v>5.9100000000000021E-2</v>
      </c>
      <c r="F169" s="73">
        <f>SUM(C$6:C169)/1000</f>
        <v>0.59140000000000004</v>
      </c>
    </row>
    <row r="170" spans="1:6" x14ac:dyDescent="0.25">
      <c r="A170" s="57">
        <v>45364</v>
      </c>
      <c r="B170" s="72">
        <f>Supply_Table!P168</f>
        <v>0</v>
      </c>
      <c r="C170" s="72">
        <f>Supply_Table!E168</f>
        <v>0</v>
      </c>
      <c r="D170" s="57">
        <v>45364</v>
      </c>
      <c r="E170" s="26">
        <f>SUM(B$6:B170)/1000</f>
        <v>5.9100000000000021E-2</v>
      </c>
      <c r="F170" s="73">
        <f>SUM(C$6:C170)/1000</f>
        <v>0.59140000000000004</v>
      </c>
    </row>
    <row r="171" spans="1:6" x14ac:dyDescent="0.25">
      <c r="A171" s="57">
        <v>45365</v>
      </c>
      <c r="B171" s="72">
        <f>Supply_Table!P169</f>
        <v>0.7</v>
      </c>
      <c r="C171" s="72">
        <f>Supply_Table!E169</f>
        <v>0</v>
      </c>
      <c r="D171" s="57">
        <v>45365</v>
      </c>
      <c r="E171" s="26">
        <f>SUM(B$6:B171)/1000</f>
        <v>5.9800000000000027E-2</v>
      </c>
      <c r="F171" s="73">
        <f>SUM(C$6:C171)/1000</f>
        <v>0.59140000000000004</v>
      </c>
    </row>
    <row r="172" spans="1:6" x14ac:dyDescent="0.25">
      <c r="A172" s="57">
        <v>45366</v>
      </c>
      <c r="B172" s="72">
        <f>Supply_Table!P170</f>
        <v>0</v>
      </c>
      <c r="C172" s="72">
        <f>Supply_Table!E170</f>
        <v>1.3</v>
      </c>
      <c r="D172" s="57">
        <v>45366</v>
      </c>
      <c r="E172" s="26">
        <f>SUM(B$6:B172)/1000</f>
        <v>5.9800000000000027E-2</v>
      </c>
      <c r="F172" s="73">
        <f>SUM(C$6:C172)/1000</f>
        <v>0.5927</v>
      </c>
    </row>
    <row r="173" spans="1:6" x14ac:dyDescent="0.25">
      <c r="A173" s="57">
        <v>45367</v>
      </c>
      <c r="B173" s="72">
        <f>Supply_Table!P171</f>
        <v>0</v>
      </c>
      <c r="C173" s="72">
        <f>Supply_Table!E171</f>
        <v>1.8</v>
      </c>
      <c r="D173" s="57">
        <v>45367</v>
      </c>
      <c r="E173" s="26">
        <f>SUM(B$6:B173)/1000</f>
        <v>5.9800000000000027E-2</v>
      </c>
      <c r="F173" s="73">
        <f>SUM(C$6:C173)/1000</f>
        <v>0.59450000000000003</v>
      </c>
    </row>
    <row r="174" spans="1:6" x14ac:dyDescent="0.25">
      <c r="A174" s="57">
        <v>45368</v>
      </c>
      <c r="B174" s="72">
        <f>Supply_Table!P172</f>
        <v>0</v>
      </c>
      <c r="C174" s="72">
        <f>Supply_Table!E172</f>
        <v>4.3</v>
      </c>
      <c r="D174" s="57">
        <v>45368</v>
      </c>
      <c r="E174" s="26">
        <f>SUM(B$6:B174)/1000</f>
        <v>5.9800000000000027E-2</v>
      </c>
      <c r="F174" s="73">
        <f>SUM(C$6:C174)/1000</f>
        <v>0.5988</v>
      </c>
    </row>
    <row r="175" spans="1:6" x14ac:dyDescent="0.25">
      <c r="A175" s="57">
        <v>45369</v>
      </c>
      <c r="B175" s="72">
        <f>Supply_Table!P173</f>
        <v>1.2</v>
      </c>
      <c r="C175" s="72">
        <f>Supply_Table!E173</f>
        <v>1</v>
      </c>
      <c r="D175" s="57">
        <v>45369</v>
      </c>
      <c r="E175" s="26">
        <f>SUM(B$6:B175)/1000</f>
        <v>6.1000000000000026E-2</v>
      </c>
      <c r="F175" s="73">
        <f>SUM(C$6:C175)/1000</f>
        <v>0.5998</v>
      </c>
    </row>
    <row r="176" spans="1:6" x14ac:dyDescent="0.25">
      <c r="A176" s="57">
        <v>45370</v>
      </c>
      <c r="B176" s="72">
        <f>Supply_Table!P174</f>
        <v>2.7</v>
      </c>
      <c r="C176" s="72">
        <f>Supply_Table!E174</f>
        <v>0</v>
      </c>
      <c r="D176" s="57">
        <v>45370</v>
      </c>
      <c r="E176" s="26">
        <f>SUM(B$6:B176)/1000</f>
        <v>6.3700000000000034E-2</v>
      </c>
      <c r="F176" s="73">
        <f>SUM(C$6:C176)/1000</f>
        <v>0.5998</v>
      </c>
    </row>
    <row r="177" spans="1:6" x14ac:dyDescent="0.25">
      <c r="A177" s="57">
        <v>45371</v>
      </c>
      <c r="B177" s="72">
        <f>Supply_Table!P175</f>
        <v>2</v>
      </c>
      <c r="C177" s="72">
        <f>Supply_Table!E175</f>
        <v>0</v>
      </c>
      <c r="D177" s="57">
        <v>45371</v>
      </c>
      <c r="E177" s="26">
        <f>SUM(B$6:B177)/1000</f>
        <v>6.5700000000000036E-2</v>
      </c>
      <c r="F177" s="73">
        <f>SUM(C$6:C177)/1000</f>
        <v>0.5998</v>
      </c>
    </row>
    <row r="178" spans="1:6" x14ac:dyDescent="0.25">
      <c r="A178" s="57">
        <v>45372</v>
      </c>
      <c r="B178" s="72">
        <f>Supply_Table!P176</f>
        <v>0</v>
      </c>
      <c r="C178" s="72">
        <f>Supply_Table!E176</f>
        <v>0</v>
      </c>
      <c r="D178" s="57">
        <v>45372</v>
      </c>
      <c r="E178" s="26">
        <f>SUM(B$6:B178)/1000</f>
        <v>6.5700000000000036E-2</v>
      </c>
      <c r="F178" s="73">
        <f>SUM(C$6:C178)/1000</f>
        <v>0.5998</v>
      </c>
    </row>
    <row r="179" spans="1:6" x14ac:dyDescent="0.25">
      <c r="A179" s="57">
        <v>45373</v>
      </c>
      <c r="B179" s="72">
        <f>Supply_Table!P177</f>
        <v>0.3</v>
      </c>
      <c r="C179" s="72">
        <f>Supply_Table!E177</f>
        <v>0.3</v>
      </c>
      <c r="D179" s="57">
        <v>45373</v>
      </c>
      <c r="E179" s="26">
        <f>SUM(B$6:B179)/1000</f>
        <v>6.6000000000000031E-2</v>
      </c>
      <c r="F179" s="73">
        <f>SUM(C$6:C179)/1000</f>
        <v>0.60009999999999986</v>
      </c>
    </row>
    <row r="180" spans="1:6" x14ac:dyDescent="0.25">
      <c r="A180" s="57">
        <v>45374</v>
      </c>
      <c r="B180" s="72">
        <f>Supply_Table!P178</f>
        <v>0</v>
      </c>
      <c r="C180" s="72">
        <f>Supply_Table!E178</f>
        <v>0.3</v>
      </c>
      <c r="D180" s="57">
        <v>45374</v>
      </c>
      <c r="E180" s="26">
        <f>SUM(B$6:B180)/1000</f>
        <v>6.6000000000000031E-2</v>
      </c>
      <c r="F180" s="73">
        <f>SUM(C$6:C180)/1000</f>
        <v>0.60039999999999982</v>
      </c>
    </row>
    <row r="181" spans="1:6" x14ac:dyDescent="0.25">
      <c r="A181" s="57">
        <v>45375</v>
      </c>
      <c r="B181" s="72">
        <f>Supply_Table!P179</f>
        <v>0.6</v>
      </c>
      <c r="C181" s="72">
        <f>Supply_Table!E179</f>
        <v>0.3</v>
      </c>
      <c r="D181" s="57">
        <v>45375</v>
      </c>
      <c r="E181" s="26">
        <f>SUM(B$6:B181)/1000</f>
        <v>6.660000000000002E-2</v>
      </c>
      <c r="F181" s="73">
        <f>SUM(C$6:C181)/1000</f>
        <v>0.60069999999999979</v>
      </c>
    </row>
    <row r="182" spans="1:6" x14ac:dyDescent="0.25">
      <c r="A182" s="57">
        <v>45376</v>
      </c>
      <c r="B182" s="72">
        <f>Supply_Table!P180</f>
        <v>0.6</v>
      </c>
      <c r="C182" s="72">
        <f>Supply_Table!E180</f>
        <v>0.4</v>
      </c>
      <c r="D182" s="57">
        <v>45376</v>
      </c>
      <c r="E182" s="26">
        <f>SUM(B$6:B182)/1000</f>
        <v>6.7200000000000024E-2</v>
      </c>
      <c r="F182" s="73">
        <f>SUM(C$6:C182)/1000</f>
        <v>0.60109999999999975</v>
      </c>
    </row>
    <row r="183" spans="1:6" x14ac:dyDescent="0.25">
      <c r="A183" s="57">
        <v>45377</v>
      </c>
      <c r="B183" s="72">
        <f>Supply_Table!P181</f>
        <v>0.7</v>
      </c>
      <c r="C183" s="72">
        <f>Supply_Table!E181</f>
        <v>0.4</v>
      </c>
      <c r="D183" s="57">
        <v>45377</v>
      </c>
      <c r="E183" s="26">
        <f>SUM(B$6:B183)/1000</f>
        <v>6.7900000000000016E-2</v>
      </c>
      <c r="F183" s="73">
        <f>SUM(C$6:C183)/1000</f>
        <v>0.60149999999999981</v>
      </c>
    </row>
    <row r="184" spans="1:6" x14ac:dyDescent="0.25">
      <c r="A184" s="57">
        <v>45378</v>
      </c>
      <c r="B184" s="72">
        <f>Supply_Table!P182</f>
        <v>0</v>
      </c>
      <c r="C184" s="72">
        <f>Supply_Table!E182</f>
        <v>0.3</v>
      </c>
      <c r="D184" s="57">
        <v>45378</v>
      </c>
      <c r="E184" s="26">
        <f>SUM(B$6:B184)/1000</f>
        <v>6.7900000000000016E-2</v>
      </c>
      <c r="F184" s="73">
        <f>SUM(C$6:C184)/1000</f>
        <v>0.60179999999999978</v>
      </c>
    </row>
    <row r="185" spans="1:6" x14ac:dyDescent="0.25">
      <c r="A185" s="57">
        <v>45379</v>
      </c>
      <c r="B185" s="72">
        <f>Supply_Table!P183</f>
        <v>0.7</v>
      </c>
      <c r="C185" s="72">
        <f>Supply_Table!E183</f>
        <v>0</v>
      </c>
      <c r="D185" s="57">
        <v>45379</v>
      </c>
      <c r="E185" s="26">
        <f>SUM(B$6:B185)/1000</f>
        <v>6.8600000000000022E-2</v>
      </c>
      <c r="F185" s="73">
        <f>SUM(C$6:C185)/1000</f>
        <v>0.60179999999999978</v>
      </c>
    </row>
    <row r="186" spans="1:6" x14ac:dyDescent="0.25">
      <c r="A186" s="57">
        <v>45380</v>
      </c>
      <c r="B186" s="72">
        <f>Supply_Table!P184</f>
        <v>0.6</v>
      </c>
      <c r="C186" s="72">
        <f>Supply_Table!E184</f>
        <v>0</v>
      </c>
      <c r="D186" s="57">
        <v>45380</v>
      </c>
      <c r="E186" s="26">
        <f>SUM(B$6:B186)/1000</f>
        <v>6.9200000000000012E-2</v>
      </c>
      <c r="F186" s="73">
        <f>SUM(C$6:C186)/1000</f>
        <v>0.60179999999999978</v>
      </c>
    </row>
    <row r="187" spans="1:6" x14ac:dyDescent="0.25">
      <c r="A187" s="57">
        <v>45381</v>
      </c>
      <c r="B187" s="72">
        <f>Supply_Table!P185</f>
        <v>0</v>
      </c>
      <c r="C187" s="72">
        <f>Supply_Table!E185</f>
        <v>0</v>
      </c>
      <c r="D187" s="57">
        <v>45381</v>
      </c>
      <c r="E187" s="26">
        <f>SUM(B$6:B187)/1000</f>
        <v>6.9200000000000012E-2</v>
      </c>
      <c r="F187" s="73">
        <f>SUM(C$6:C187)/1000</f>
        <v>0.60179999999999978</v>
      </c>
    </row>
    <row r="188" spans="1:6" x14ac:dyDescent="0.25">
      <c r="A188" s="57">
        <v>45382</v>
      </c>
      <c r="B188" s="72">
        <f>Supply_Table!P186</f>
        <v>0</v>
      </c>
      <c r="C188" s="72">
        <f>Supply_Table!E186</f>
        <v>0</v>
      </c>
      <c r="D188" s="57">
        <v>45382</v>
      </c>
      <c r="E188" s="26">
        <f>SUM(B$6:B188)/1000</f>
        <v>6.9200000000000012E-2</v>
      </c>
      <c r="F188" s="73">
        <f>SUM(C$6:C188)/1000</f>
        <v>0.60179999999999978</v>
      </c>
    </row>
  </sheetData>
  <sortState xmlns:xlrd2="http://schemas.microsoft.com/office/spreadsheetml/2017/richdata2" ref="T6:V7">
    <sortCondition descending="1" ref="U6:U7"/>
  </sortState>
  <mergeCells count="3">
    <mergeCell ref="A3:F3"/>
    <mergeCell ref="B4:C4"/>
    <mergeCell ref="D4:F4"/>
  </mergeCells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859CA-BD5A-4CD3-A8AF-136730FE0675}">
  <dimension ref="A1:AW225"/>
  <sheetViews>
    <sheetView workbookViewId="0">
      <selection activeCell="J11" sqref="J11"/>
    </sheetView>
  </sheetViews>
  <sheetFormatPr defaultRowHeight="15" x14ac:dyDescent="0.25"/>
  <cols>
    <col min="1" max="1" width="15.5703125" bestFit="1" customWidth="1"/>
    <col min="5" max="5" width="2.140625" customWidth="1"/>
    <col min="8" max="8" width="11" bestFit="1" customWidth="1"/>
    <col min="37" max="37" width="18.42578125" bestFit="1" customWidth="1"/>
    <col min="38" max="38" width="11.42578125" customWidth="1"/>
    <col min="39" max="39" width="14.5703125" bestFit="1" customWidth="1"/>
    <col min="40" max="40" width="9.5703125" customWidth="1"/>
    <col min="43" max="43" width="28" bestFit="1" customWidth="1"/>
    <col min="45" max="45" width="19.5703125" bestFit="1" customWidth="1"/>
    <col min="46" max="47" width="9" bestFit="1" customWidth="1"/>
    <col min="48" max="48" width="7.5703125" bestFit="1" customWidth="1"/>
    <col min="49" max="49" width="18.5703125" customWidth="1"/>
  </cols>
  <sheetData>
    <row r="1" spans="1:49" x14ac:dyDescent="0.25">
      <c r="A1" s="11" t="str">
        <f>HYPERLINK("#'Contents'!A1","Contents Page")</f>
        <v>Contents Page</v>
      </c>
    </row>
    <row r="2" spans="1:49" x14ac:dyDescent="0.25">
      <c r="A2" s="74" t="s">
        <v>13</v>
      </c>
      <c r="B2" s="118" t="s">
        <v>14</v>
      </c>
      <c r="C2" s="118" t="s">
        <v>15</v>
      </c>
      <c r="D2" s="118" t="s">
        <v>321</v>
      </c>
      <c r="E2" s="118"/>
      <c r="F2" s="118" t="s">
        <v>320</v>
      </c>
      <c r="G2" s="118" t="s">
        <v>17</v>
      </c>
      <c r="H2" s="118" t="s">
        <v>18</v>
      </c>
      <c r="I2" s="118" t="s">
        <v>19</v>
      </c>
      <c r="J2" s="118" t="s">
        <v>11</v>
      </c>
      <c r="K2" s="118" t="s">
        <v>20</v>
      </c>
      <c r="L2" s="119" t="s">
        <v>322</v>
      </c>
      <c r="M2" s="119" t="s">
        <v>59</v>
      </c>
      <c r="O2" s="118" t="s">
        <v>14</v>
      </c>
      <c r="P2" s="118" t="s">
        <v>15</v>
      </c>
      <c r="Q2" s="118" t="s">
        <v>16</v>
      </c>
      <c r="R2" s="118" t="s">
        <v>17</v>
      </c>
      <c r="S2" s="118" t="s">
        <v>18</v>
      </c>
      <c r="T2" s="118" t="s">
        <v>19</v>
      </c>
      <c r="U2" s="118" t="s">
        <v>11</v>
      </c>
      <c r="V2" s="118" t="s">
        <v>20</v>
      </c>
      <c r="W2" s="119" t="s">
        <v>21</v>
      </c>
      <c r="X2" s="119" t="s">
        <v>22</v>
      </c>
      <c r="Y2" s="11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</row>
    <row r="3" spans="1:49" ht="15.75" thickBot="1" x14ac:dyDescent="0.3">
      <c r="A3" s="1"/>
      <c r="B3" s="54" t="s">
        <v>24</v>
      </c>
      <c r="C3" s="54" t="s">
        <v>24</v>
      </c>
      <c r="D3" s="54" t="s">
        <v>24</v>
      </c>
      <c r="E3" s="54"/>
      <c r="F3" s="54" t="s">
        <v>24</v>
      </c>
      <c r="G3" s="54" t="s">
        <v>24</v>
      </c>
      <c r="H3" s="54" t="s">
        <v>24</v>
      </c>
      <c r="I3" s="54" t="s">
        <v>24</v>
      </c>
      <c r="J3" s="54" t="s">
        <v>24</v>
      </c>
      <c r="K3" s="54" t="s">
        <v>24</v>
      </c>
      <c r="L3" s="54" t="s">
        <v>24</v>
      </c>
      <c r="M3" s="54" t="s">
        <v>24</v>
      </c>
      <c r="N3" s="4"/>
      <c r="O3" s="54" t="s">
        <v>23</v>
      </c>
      <c r="P3" s="54" t="s">
        <v>23</v>
      </c>
      <c r="Q3" s="54" t="s">
        <v>23</v>
      </c>
      <c r="R3" s="54" t="s">
        <v>23</v>
      </c>
      <c r="S3" s="54" t="s">
        <v>23</v>
      </c>
      <c r="T3" s="54" t="s">
        <v>23</v>
      </c>
      <c r="U3" s="54" t="s">
        <v>23</v>
      </c>
      <c r="V3" s="54" t="s">
        <v>23</v>
      </c>
      <c r="W3" s="54" t="s">
        <v>23</v>
      </c>
      <c r="X3" s="54" t="s">
        <v>23</v>
      </c>
      <c r="Y3" s="54"/>
      <c r="Z3" s="54"/>
      <c r="AA3" s="53"/>
      <c r="AB3" s="53"/>
      <c r="AC3" s="53"/>
      <c r="AD3" s="53"/>
      <c r="AE3" s="53"/>
      <c r="AF3" s="53"/>
      <c r="AG3" s="53"/>
      <c r="AH3" s="53"/>
      <c r="AI3" s="53"/>
      <c r="AJ3" s="53"/>
      <c r="AS3" s="171" t="s">
        <v>126</v>
      </c>
      <c r="AT3" s="171"/>
      <c r="AU3" s="171"/>
      <c r="AV3" s="171"/>
      <c r="AW3" s="171"/>
    </row>
    <row r="4" spans="1:49" ht="30.75" thickBot="1" x14ac:dyDescent="0.3">
      <c r="A4" s="55">
        <v>36434</v>
      </c>
      <c r="B4" s="53">
        <v>20.119868818181818</v>
      </c>
      <c r="C4" s="53">
        <v>86.386806636363644</v>
      </c>
      <c r="D4" s="53">
        <v>106.50667545454546</v>
      </c>
      <c r="E4" s="53"/>
      <c r="F4" s="53">
        <v>103.1</v>
      </c>
      <c r="G4" s="53">
        <v>27.5</v>
      </c>
      <c r="H4" s="53">
        <v>1.2000000000000004</v>
      </c>
      <c r="I4" s="53">
        <v>19.8</v>
      </c>
      <c r="J4" s="53">
        <v>17.2</v>
      </c>
      <c r="K4" s="53">
        <v>9.5</v>
      </c>
      <c r="L4" s="53">
        <v>178.2</v>
      </c>
      <c r="M4" s="53">
        <v>181.70667545454546</v>
      </c>
      <c r="O4" s="53">
        <v>18.536946545454548</v>
      </c>
      <c r="P4" s="53">
        <v>41.333129818181817</v>
      </c>
      <c r="Q4" s="53">
        <f t="shared" ref="Q4:Q35" si="0">P4+O4</f>
        <v>59.870076363636365</v>
      </c>
      <c r="R4" s="53">
        <v>33.799999999999997</v>
      </c>
      <c r="S4" s="53">
        <v>2.4</v>
      </c>
      <c r="T4" s="53">
        <v>3.9</v>
      </c>
      <c r="U4" s="53">
        <v>9.4</v>
      </c>
      <c r="V4" s="53">
        <v>51.1</v>
      </c>
      <c r="W4" s="53">
        <f>(SUM($O$4:O4)+SUM($P$4:P4)+SUM($R$4:R4)+SUM($S$4:S4)+SUM($T$4:T4)+SUM($U$4:U4)+SUM($V$4:V4))/1000</f>
        <v>0.16047007636363636</v>
      </c>
      <c r="X4" s="53">
        <f t="shared" ref="X4:X35" si="1">SUM(O4+P4+R4+S4+T4+U4+V4)</f>
        <v>160.47007636363637</v>
      </c>
      <c r="Y4" s="53"/>
      <c r="Z4" s="53"/>
      <c r="AA4" s="53"/>
      <c r="AB4" s="53"/>
      <c r="AC4" s="53"/>
      <c r="AD4" s="53"/>
      <c r="AE4" s="53"/>
      <c r="AF4" s="53"/>
      <c r="AG4" s="53"/>
      <c r="AH4" s="53"/>
      <c r="AI4" s="53"/>
      <c r="AJ4" s="53"/>
      <c r="AK4" s="20" t="s">
        <v>25</v>
      </c>
      <c r="AL4" s="20" t="s">
        <v>111</v>
      </c>
      <c r="AM4" s="81" t="s">
        <v>112</v>
      </c>
      <c r="AN4" s="82" t="s">
        <v>26</v>
      </c>
      <c r="AP4" s="174"/>
      <c r="AQ4" s="3"/>
      <c r="AS4" s="20" t="s">
        <v>25</v>
      </c>
      <c r="AT4" s="20" t="s">
        <v>27</v>
      </c>
      <c r="AU4" s="80" t="s">
        <v>28</v>
      </c>
      <c r="AV4" s="80" t="s">
        <v>29</v>
      </c>
      <c r="AW4" s="20" t="s">
        <v>30</v>
      </c>
    </row>
    <row r="5" spans="1:49" ht="15.75" thickBot="1" x14ac:dyDescent="0.3">
      <c r="A5" s="55">
        <v>36435</v>
      </c>
      <c r="B5" s="53">
        <v>20.185181727272727</v>
      </c>
      <c r="C5" s="53">
        <v>80.085453727272736</v>
      </c>
      <c r="D5" s="53">
        <v>100.27063545454547</v>
      </c>
      <c r="E5" s="53"/>
      <c r="F5" s="53">
        <v>96.3</v>
      </c>
      <c r="G5" s="53">
        <v>38.9</v>
      </c>
      <c r="H5" s="53">
        <v>1.2</v>
      </c>
      <c r="I5" s="53">
        <v>15.9</v>
      </c>
      <c r="J5" s="53">
        <v>15.7</v>
      </c>
      <c r="K5" s="53">
        <v>2.1</v>
      </c>
      <c r="L5" s="53">
        <v>170.2</v>
      </c>
      <c r="M5" s="53">
        <v>174.07063545454545</v>
      </c>
      <c r="O5" s="53">
        <v>20.290374818181817</v>
      </c>
      <c r="P5" s="53">
        <v>48.072033090909088</v>
      </c>
      <c r="Q5" s="53">
        <f t="shared" si="0"/>
        <v>68.362407909090905</v>
      </c>
      <c r="R5" s="53">
        <v>53.9</v>
      </c>
      <c r="S5" s="53">
        <v>2.6</v>
      </c>
      <c r="T5" s="53">
        <v>14.5</v>
      </c>
      <c r="U5" s="53">
        <v>13.8</v>
      </c>
      <c r="V5" s="53">
        <v>20.3</v>
      </c>
      <c r="W5" s="53">
        <f>(SUM($O$4:O5)+SUM($P$4:P5)+SUM($R$4:R5)+SUM($S$4:S5)+SUM($T$4:T5)+SUM($U$4:U5)+SUM($V$4:V5))/1000</f>
        <v>0.33393248427272726</v>
      </c>
      <c r="X5" s="53">
        <f t="shared" si="1"/>
        <v>173.46240790909093</v>
      </c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21" t="s">
        <v>14</v>
      </c>
      <c r="AL5" s="38">
        <f>SUM(O$4:O$186)/1000</f>
        <v>3.7851306950000012</v>
      </c>
      <c r="AM5" s="38">
        <f>SUM(B$4:B$186)/1000</f>
        <v>3.8339781634545447</v>
      </c>
      <c r="AN5" s="76">
        <f>AM5/AL5-1</f>
        <v>1.2905094272984696E-2</v>
      </c>
      <c r="AO5" s="10"/>
      <c r="AP5" s="178"/>
      <c r="AQ5" s="3"/>
      <c r="AS5" s="21" t="s">
        <v>14</v>
      </c>
      <c r="AT5" s="38">
        <f>MAX(O4:O186)</f>
        <v>26.17043</v>
      </c>
      <c r="AU5" s="38">
        <f>AVERAGE(O4:O186)</f>
        <v>20.683774289617492</v>
      </c>
      <c r="AV5" s="38">
        <f>MIN(O4:O186)</f>
        <v>13.877132363636363</v>
      </c>
      <c r="AW5" s="38" cm="1">
        <f t="array" ref="AW5">INDEX($O$4:$O$186,AU13,1)</f>
        <v>24.511278090909091</v>
      </c>
    </row>
    <row r="6" spans="1:49" ht="15.75" thickBot="1" x14ac:dyDescent="0.3">
      <c r="A6" s="55">
        <v>36436</v>
      </c>
      <c r="B6" s="53">
        <v>20.126971636363635</v>
      </c>
      <c r="C6" s="53">
        <v>81.656912727272726</v>
      </c>
      <c r="D6" s="53">
        <v>101.78388436363636</v>
      </c>
      <c r="E6" s="53"/>
      <c r="F6" s="53">
        <v>99.2</v>
      </c>
      <c r="G6" s="53">
        <v>45.2</v>
      </c>
      <c r="H6" s="53">
        <v>1.2999999999999998</v>
      </c>
      <c r="I6" s="53">
        <v>11.9</v>
      </c>
      <c r="J6" s="53">
        <v>13.3</v>
      </c>
      <c r="K6" s="53">
        <v>11</v>
      </c>
      <c r="L6" s="53">
        <v>181.9</v>
      </c>
      <c r="M6" s="53">
        <v>184.48388436363641</v>
      </c>
      <c r="O6" s="53">
        <v>19.831042818181817</v>
      </c>
      <c r="P6" s="53">
        <v>52.627809454545449</v>
      </c>
      <c r="Q6" s="53">
        <f t="shared" si="0"/>
        <v>72.45885227272727</v>
      </c>
      <c r="R6" s="53">
        <v>18.700000000000003</v>
      </c>
      <c r="S6" s="53">
        <v>2.5</v>
      </c>
      <c r="T6" s="53">
        <v>14.1</v>
      </c>
      <c r="U6" s="53">
        <v>10.4</v>
      </c>
      <c r="V6" s="53">
        <v>42.9</v>
      </c>
      <c r="W6" s="53">
        <f>(SUM($O$4:O6)+SUM($P$4:P6)+SUM($R$4:R6)+SUM($S$4:S6)+SUM($T$4:T6)+SUM($U$4:U6)+SUM($V$4:V6))/1000</f>
        <v>0.49499133654545452</v>
      </c>
      <c r="X6" s="53">
        <f t="shared" si="1"/>
        <v>161.05885227272728</v>
      </c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21" t="s">
        <v>15</v>
      </c>
      <c r="AL6" s="38">
        <f>SUM(P$4:P$186)/1000</f>
        <v>25.165263272999987</v>
      </c>
      <c r="AM6" s="38">
        <f>SUM(C$4:C$186)/1000</f>
        <v>26.378070256363635</v>
      </c>
      <c r="AN6" s="77">
        <f t="shared" ref="AN6:AN11" si="2">AM6/AL6-1</f>
        <v>4.8193693433951745E-2</v>
      </c>
      <c r="AO6" s="10"/>
      <c r="AP6" s="179"/>
      <c r="AQ6" s="3"/>
      <c r="AS6" s="21" t="s">
        <v>15</v>
      </c>
      <c r="AT6" s="38">
        <f>MAX(P4:P186)</f>
        <v>246.07938645454547</v>
      </c>
      <c r="AU6" s="38">
        <f>AVERAGE(P4:P186)</f>
        <v>137.51509985245895</v>
      </c>
      <c r="AV6" s="38">
        <f>MIN(P4:P186)</f>
        <v>41.333129818181817</v>
      </c>
      <c r="AW6" s="38" cm="1">
        <f t="array" ref="AW6">INDEX($P$4:$P$186,AU13,1)</f>
        <v>246.07938645454547</v>
      </c>
    </row>
    <row r="7" spans="1:49" ht="15.75" thickBot="1" x14ac:dyDescent="0.3">
      <c r="A7" s="55">
        <v>36437</v>
      </c>
      <c r="B7" s="53">
        <v>21.360835909090909</v>
      </c>
      <c r="C7" s="53">
        <v>81.485294272727273</v>
      </c>
      <c r="D7" s="53">
        <v>102.84613018181818</v>
      </c>
      <c r="E7" s="53"/>
      <c r="F7" s="53">
        <v>101</v>
      </c>
      <c r="G7" s="53">
        <v>35.499999999999993</v>
      </c>
      <c r="H7" s="53">
        <v>1.0000000000000002</v>
      </c>
      <c r="I7" s="53">
        <v>16.100000000000001</v>
      </c>
      <c r="J7" s="53">
        <v>11.7</v>
      </c>
      <c r="K7" s="53">
        <v>13.1</v>
      </c>
      <c r="L7" s="53">
        <v>178.4</v>
      </c>
      <c r="M7" s="53">
        <v>180.24613018181816</v>
      </c>
      <c r="O7" s="53">
        <v>18.676248999999999</v>
      </c>
      <c r="P7" s="53">
        <v>55.983753363636367</v>
      </c>
      <c r="Q7" s="53">
        <f t="shared" si="0"/>
        <v>74.660002363636366</v>
      </c>
      <c r="R7" s="53">
        <v>26.8</v>
      </c>
      <c r="S7" s="53">
        <v>2.6</v>
      </c>
      <c r="T7" s="53">
        <v>12.6</v>
      </c>
      <c r="U7" s="53">
        <v>10.199999999999999</v>
      </c>
      <c r="V7" s="53">
        <v>23.5</v>
      </c>
      <c r="W7" s="53">
        <f>(SUM($O$4:O7)+SUM($P$4:P7)+SUM($R$4:R7)+SUM($S$4:S7)+SUM($T$4:T7)+SUM($U$4:U7)+SUM($V$4:V7))/1000</f>
        <v>0.64535133890909102</v>
      </c>
      <c r="X7" s="53">
        <f t="shared" si="1"/>
        <v>150.36000236363634</v>
      </c>
      <c r="Y7" s="53"/>
      <c r="Z7" s="53"/>
      <c r="AA7" s="53"/>
      <c r="AB7" s="53"/>
      <c r="AC7" s="53"/>
      <c r="AD7" s="53"/>
      <c r="AE7" s="53"/>
      <c r="AF7" s="53"/>
      <c r="AG7" s="53"/>
      <c r="AH7" s="53"/>
      <c r="AI7" s="53"/>
      <c r="AJ7" s="53"/>
      <c r="AK7" s="21" t="s">
        <v>31</v>
      </c>
      <c r="AL7" s="38">
        <f>SUM(R$4:R$186)/1000</f>
        <v>7.8364999999999991</v>
      </c>
      <c r="AM7" s="38">
        <f>SUM(G$4:G$186)/1000</f>
        <v>9.2210999999999945</v>
      </c>
      <c r="AN7" s="77">
        <f t="shared" si="2"/>
        <v>0.17668602054488547</v>
      </c>
      <c r="AO7" s="10"/>
      <c r="AP7" s="174"/>
      <c r="AQ7" s="3"/>
      <c r="AS7" s="21" t="s">
        <v>31</v>
      </c>
      <c r="AT7" s="38">
        <f>MAX(R4:R186)</f>
        <v>102.6</v>
      </c>
      <c r="AU7" s="38">
        <f>AVERAGE(R4:R186)</f>
        <v>42.822404371584696</v>
      </c>
      <c r="AV7" s="38">
        <f>MIN(R4:R186)</f>
        <v>11.599999999999998</v>
      </c>
      <c r="AW7" s="38" cm="1">
        <f t="array" ref="AW7">INDEX(R4:R186,AU13,1)</f>
        <v>88.7</v>
      </c>
    </row>
    <row r="8" spans="1:49" ht="15.75" thickBot="1" x14ac:dyDescent="0.3">
      <c r="A8" s="55">
        <v>36438</v>
      </c>
      <c r="B8" s="53">
        <v>18.281033636363635</v>
      </c>
      <c r="C8" s="53">
        <v>69.965681090909086</v>
      </c>
      <c r="D8" s="53">
        <v>88.246714727272717</v>
      </c>
      <c r="E8" s="53"/>
      <c r="F8" s="53">
        <v>83.9</v>
      </c>
      <c r="G8" s="53">
        <v>15.4</v>
      </c>
      <c r="H8" s="53">
        <v>1</v>
      </c>
      <c r="I8" s="53">
        <v>16.899999999999999</v>
      </c>
      <c r="J8" s="53">
        <v>9.3000000000000007</v>
      </c>
      <c r="K8" s="53">
        <v>36.9</v>
      </c>
      <c r="L8" s="53">
        <v>163.5</v>
      </c>
      <c r="M8" s="53">
        <v>167.74671472727275</v>
      </c>
      <c r="O8" s="53">
        <v>18.516137818181818</v>
      </c>
      <c r="P8" s="53">
        <v>55.067257090909088</v>
      </c>
      <c r="Q8" s="53">
        <f t="shared" si="0"/>
        <v>73.583394909090913</v>
      </c>
      <c r="R8" s="53">
        <v>39.1</v>
      </c>
      <c r="S8" s="53">
        <v>2.2999999999999998</v>
      </c>
      <c r="T8" s="53">
        <v>21.8</v>
      </c>
      <c r="U8" s="53">
        <v>9</v>
      </c>
      <c r="V8" s="53">
        <v>12.6</v>
      </c>
      <c r="W8" s="53">
        <f>(SUM($O$4:O8)+SUM($P$4:P8)+SUM($R$4:R8)+SUM($S$4:S8)+SUM($T$4:T8)+SUM($U$4:U8)+SUM($V$4:V8))/1000</f>
        <v>0.80373473381818161</v>
      </c>
      <c r="X8" s="53">
        <f t="shared" si="1"/>
        <v>158.3833949090909</v>
      </c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21" t="s">
        <v>32</v>
      </c>
      <c r="AL8" s="38">
        <f>SUM(S$4:S$186)/1000</f>
        <v>0.46690000000000015</v>
      </c>
      <c r="AM8" s="38">
        <f>SUM(H$4:H$186)/1000</f>
        <v>0.33899999999999997</v>
      </c>
      <c r="AN8" s="77">
        <f t="shared" si="2"/>
        <v>-0.27393446134075849</v>
      </c>
      <c r="AO8" s="10"/>
      <c r="AS8" s="21" t="s">
        <v>32</v>
      </c>
      <c r="AT8" s="38">
        <f>MAX(S4:S186)</f>
        <v>3.4</v>
      </c>
      <c r="AU8" s="38">
        <f>AVERAGE(S4:S186)</f>
        <v>2.5513661202185802</v>
      </c>
      <c r="AV8" s="38">
        <f>MIN(S4:S186)</f>
        <v>2</v>
      </c>
      <c r="AW8" s="38" cm="1">
        <f t="array" ref="AW8">INDEX(S4:S186,AU13,1)</f>
        <v>2.5999999999999996</v>
      </c>
    </row>
    <row r="9" spans="1:49" ht="15.75" thickBot="1" x14ac:dyDescent="0.3">
      <c r="A9" s="55">
        <v>36439</v>
      </c>
      <c r="B9" s="53">
        <v>17.618232272727273</v>
      </c>
      <c r="C9" s="53">
        <v>73.850550181818178</v>
      </c>
      <c r="D9" s="53">
        <v>91.468782454545448</v>
      </c>
      <c r="E9" s="53"/>
      <c r="F9" s="53">
        <v>86.6</v>
      </c>
      <c r="G9" s="53">
        <v>23</v>
      </c>
      <c r="H9" s="53">
        <v>1.1000000000000001</v>
      </c>
      <c r="I9" s="53">
        <v>12.3</v>
      </c>
      <c r="J9" s="53">
        <v>11.6</v>
      </c>
      <c r="K9" s="53">
        <v>29.4</v>
      </c>
      <c r="L9" s="53">
        <v>164.1</v>
      </c>
      <c r="M9" s="53">
        <v>168.86878245454545</v>
      </c>
      <c r="O9" s="53">
        <v>18.305415</v>
      </c>
      <c r="P9" s="53">
        <v>47.515372181818179</v>
      </c>
      <c r="Q9" s="53">
        <f t="shared" si="0"/>
        <v>65.820787181818176</v>
      </c>
      <c r="R9" s="53">
        <v>21.599999999999998</v>
      </c>
      <c r="S9" s="53">
        <v>2.1999999999999997</v>
      </c>
      <c r="T9" s="53">
        <v>21</v>
      </c>
      <c r="U9" s="53">
        <v>8.1999999999999993</v>
      </c>
      <c r="V9" s="53">
        <v>35.1</v>
      </c>
      <c r="W9" s="53">
        <f>(SUM($O$4:O9)+SUM($P$4:P9)+SUM($R$4:R9)+SUM($S$4:S9)+SUM($T$4:T9)+SUM($U$4:U9)+SUM($V$4:V9))/1000</f>
        <v>0.95765552099999995</v>
      </c>
      <c r="X9" s="53">
        <f t="shared" si="1"/>
        <v>153.92078718181818</v>
      </c>
      <c r="Y9" s="53"/>
      <c r="Z9" s="53"/>
      <c r="AA9" s="53"/>
      <c r="AB9" s="53"/>
      <c r="AC9" s="53"/>
      <c r="AD9" s="53"/>
      <c r="AE9" s="53"/>
      <c r="AF9" s="53"/>
      <c r="AG9" s="53"/>
      <c r="AH9" s="53"/>
      <c r="AI9" s="53"/>
      <c r="AJ9" s="53"/>
      <c r="AK9" s="21" t="s">
        <v>19</v>
      </c>
      <c r="AL9" s="38">
        <f>SUM(T$4:T$186)/1000</f>
        <v>1.7064000000000004</v>
      </c>
      <c r="AM9" s="38">
        <f>SUM(I$4:I$186)/1000</f>
        <v>0.37690000000000012</v>
      </c>
      <c r="AN9" s="77">
        <f t="shared" si="2"/>
        <v>-0.77912564463197376</v>
      </c>
      <c r="AO9" s="10"/>
      <c r="AS9" s="21" t="s">
        <v>19</v>
      </c>
      <c r="AT9" s="38">
        <f>MAX(T4:T186)</f>
        <v>49.8</v>
      </c>
      <c r="AU9" s="38">
        <f>AVERAGE(T4:T186)</f>
        <v>9.3245901639344275</v>
      </c>
      <c r="AV9" s="38">
        <f>MIN(T4:T186)</f>
        <v>0</v>
      </c>
      <c r="AW9" s="38" cm="1">
        <f t="array" ref="AW9">INDEX(T4:T186,AU13,1)</f>
        <v>0</v>
      </c>
    </row>
    <row r="10" spans="1:49" ht="15.75" thickBot="1" x14ac:dyDescent="0.3">
      <c r="A10" s="55">
        <v>36440</v>
      </c>
      <c r="B10" s="53">
        <v>19.495551727272726</v>
      </c>
      <c r="C10" s="53">
        <v>65.476187363636356</v>
      </c>
      <c r="D10" s="53">
        <v>84.971739090909082</v>
      </c>
      <c r="E10" s="53"/>
      <c r="F10" s="53">
        <v>83.6</v>
      </c>
      <c r="G10" s="53">
        <v>42.9</v>
      </c>
      <c r="H10" s="53">
        <v>1.2000000000000002</v>
      </c>
      <c r="I10" s="53">
        <v>10.6</v>
      </c>
      <c r="J10" s="53">
        <v>16.100000000000001</v>
      </c>
      <c r="K10" s="53">
        <v>13.4</v>
      </c>
      <c r="L10" s="53">
        <v>167.9</v>
      </c>
      <c r="M10" s="53">
        <v>169.17173909090906</v>
      </c>
      <c r="O10" s="53">
        <v>18.475185454545457</v>
      </c>
      <c r="P10" s="53">
        <v>42.14204872727273</v>
      </c>
      <c r="Q10" s="53">
        <f t="shared" si="0"/>
        <v>60.617234181818191</v>
      </c>
      <c r="R10" s="53">
        <v>22.7</v>
      </c>
      <c r="S10" s="53">
        <v>2.1</v>
      </c>
      <c r="T10" s="53">
        <v>22.6</v>
      </c>
      <c r="U10" s="53">
        <v>10.199999999999999</v>
      </c>
      <c r="V10" s="53">
        <v>42.5</v>
      </c>
      <c r="W10" s="53">
        <f>(SUM($O$4:O10)+SUM($P$4:P10)+SUM($R$4:R10)+SUM($S$4:S10)+SUM($T$4:T10)+SUM($U$4:U10)+SUM($V$4:V10))/1000</f>
        <v>1.1183727551818183</v>
      </c>
      <c r="X10" s="53">
        <f t="shared" si="1"/>
        <v>160.71723418181818</v>
      </c>
      <c r="Y10" s="53"/>
      <c r="Z10" s="53"/>
      <c r="AA10" s="53"/>
      <c r="AB10" s="53"/>
      <c r="AC10" s="53"/>
      <c r="AD10" s="53"/>
      <c r="AE10" s="53"/>
      <c r="AF10" s="53"/>
      <c r="AG10" s="53"/>
      <c r="AH10" s="53"/>
      <c r="AI10" s="53"/>
      <c r="AJ10" s="53"/>
      <c r="AK10" s="21" t="s">
        <v>11</v>
      </c>
      <c r="AL10" s="38">
        <f>SUM(U$4:U$186)/1000</f>
        <v>2.9850000000000012</v>
      </c>
      <c r="AM10" s="38">
        <f>SUM(J$4:J$186)/1000</f>
        <v>3.3550999999999984</v>
      </c>
      <c r="AN10" s="77">
        <f t="shared" si="2"/>
        <v>0.1239865996649907</v>
      </c>
      <c r="AO10" s="10"/>
      <c r="AS10" s="21" t="s">
        <v>11</v>
      </c>
      <c r="AT10" s="38">
        <f>MAX(U4:U186)</f>
        <v>27.1</v>
      </c>
      <c r="AU10" s="38">
        <f>AVERAGE(U4:U186)</f>
        <v>16.311475409836074</v>
      </c>
      <c r="AV10" s="38">
        <f>MIN(U4:U186)</f>
        <v>8.1999999999999993</v>
      </c>
      <c r="AW10" s="38" cm="1">
        <f t="array" ref="AW10">INDEX(U4:U186,AU13,1)</f>
        <v>26.8</v>
      </c>
    </row>
    <row r="11" spans="1:49" ht="15.75" thickBot="1" x14ac:dyDescent="0.3">
      <c r="A11" s="55">
        <v>36441</v>
      </c>
      <c r="B11" s="53">
        <v>19.578465909090909</v>
      </c>
      <c r="C11" s="53">
        <v>67.728201909090913</v>
      </c>
      <c r="D11" s="53">
        <v>87.306667818181822</v>
      </c>
      <c r="E11" s="53"/>
      <c r="F11" s="53">
        <v>83.3</v>
      </c>
      <c r="G11" s="53">
        <v>38</v>
      </c>
      <c r="H11" s="53">
        <v>1.2000000000000002</v>
      </c>
      <c r="I11" s="53">
        <v>7</v>
      </c>
      <c r="J11" s="53">
        <v>14.7</v>
      </c>
      <c r="K11" s="53">
        <v>31.6</v>
      </c>
      <c r="L11" s="53">
        <v>175.7</v>
      </c>
      <c r="M11" s="53">
        <v>179.80666781818181</v>
      </c>
      <c r="O11" s="53">
        <v>18.598327363636365</v>
      </c>
      <c r="P11" s="53">
        <v>43.162436999999997</v>
      </c>
      <c r="Q11" s="53">
        <f t="shared" si="0"/>
        <v>61.760764363636362</v>
      </c>
      <c r="R11" s="53">
        <v>36.699999999999996</v>
      </c>
      <c r="S11" s="53">
        <v>2.1000000000000005</v>
      </c>
      <c r="T11" s="53">
        <v>22.5</v>
      </c>
      <c r="U11" s="53">
        <v>12.4</v>
      </c>
      <c r="V11" s="53">
        <v>18.8</v>
      </c>
      <c r="W11" s="53">
        <f>(SUM($O$4:O11)+SUM($P$4:P11)+SUM($R$4:R11)+SUM($S$4:S11)+SUM($T$4:T11)+SUM($U$4:U11)+SUM($V$4:V11))/1000</f>
        <v>1.2726335195454543</v>
      </c>
      <c r="X11" s="53">
        <f t="shared" si="1"/>
        <v>154.26076436363635</v>
      </c>
      <c r="Y11" s="53"/>
      <c r="Z11" s="53"/>
      <c r="AA11" s="53"/>
      <c r="AB11" s="53"/>
      <c r="AC11" s="53"/>
      <c r="AD11" s="53"/>
      <c r="AE11" s="53"/>
      <c r="AF11" s="53"/>
      <c r="AG11" s="53"/>
      <c r="AH11" s="53"/>
      <c r="AI11" s="53"/>
      <c r="AJ11" s="53"/>
      <c r="AK11" s="21" t="s">
        <v>20</v>
      </c>
      <c r="AL11" s="38">
        <f>SUM(V$4:V$186)/1000</f>
        <v>2.3038000000000007</v>
      </c>
      <c r="AM11" s="38">
        <f>SUM(K$4:K$186)/1000</f>
        <v>2.3994000000000004</v>
      </c>
      <c r="AN11" s="77">
        <f t="shared" si="2"/>
        <v>4.1496657695980321E-2</v>
      </c>
      <c r="AO11" s="10"/>
      <c r="AS11" s="21" t="s">
        <v>20</v>
      </c>
      <c r="AT11" s="38">
        <f>MAX(V4:V186)</f>
        <v>59.7</v>
      </c>
      <c r="AU11" s="38">
        <f>AVERAGE(V4:V186)</f>
        <v>12.589071038251369</v>
      </c>
      <c r="AV11" s="38">
        <f>MIN(V4:V186)</f>
        <v>0</v>
      </c>
      <c r="AW11" s="38" cm="1">
        <f t="array" ref="AW11">INDEX(V4:V186,AU13,1)</f>
        <v>0</v>
      </c>
    </row>
    <row r="12" spans="1:49" ht="30.75" thickBot="1" x14ac:dyDescent="0.3">
      <c r="A12" s="55">
        <v>36442</v>
      </c>
      <c r="B12" s="53">
        <v>18.711117818181819</v>
      </c>
      <c r="C12" s="53">
        <v>76.905092272727273</v>
      </c>
      <c r="D12" s="53">
        <v>95.616210090909092</v>
      </c>
      <c r="E12" s="53"/>
      <c r="F12" s="53">
        <v>91.8</v>
      </c>
      <c r="G12" s="53">
        <v>31.900000000000002</v>
      </c>
      <c r="H12" s="53">
        <v>1.5</v>
      </c>
      <c r="I12" s="53">
        <v>9</v>
      </c>
      <c r="J12" s="53">
        <v>14.2</v>
      </c>
      <c r="K12" s="53">
        <v>24.5</v>
      </c>
      <c r="L12" s="53">
        <v>172.8</v>
      </c>
      <c r="M12" s="53">
        <v>176.7162100909091</v>
      </c>
      <c r="O12" s="53">
        <v>19.652333363636362</v>
      </c>
      <c r="P12" s="53">
        <v>43.717178454545454</v>
      </c>
      <c r="Q12" s="53">
        <f t="shared" si="0"/>
        <v>63.36951181818182</v>
      </c>
      <c r="R12" s="53">
        <v>62.9</v>
      </c>
      <c r="S12" s="53">
        <v>2.0999999999999996</v>
      </c>
      <c r="T12" s="53">
        <v>26.1</v>
      </c>
      <c r="U12" s="53">
        <v>14.6</v>
      </c>
      <c r="V12" s="53">
        <v>2.2000000000000002</v>
      </c>
      <c r="W12" s="53">
        <f>(SUM($O$4:O12)+SUM($P$4:P12)+SUM($R$4:R12)+SUM($S$4:S12)+SUM($T$4:T12)+SUM($U$4:U12)+SUM($V$4:V12))/1000</f>
        <v>1.4439030313636363</v>
      </c>
      <c r="X12" s="53">
        <f t="shared" si="1"/>
        <v>171.2695118181818</v>
      </c>
      <c r="Y12" s="53"/>
      <c r="Z12" s="53"/>
      <c r="AA12" s="53"/>
      <c r="AB12" s="53"/>
      <c r="AC12" s="53"/>
      <c r="AD12" s="53"/>
      <c r="AE12" s="53"/>
      <c r="AF12" s="53"/>
      <c r="AG12" s="53"/>
      <c r="AH12" s="53"/>
      <c r="AI12" s="53"/>
      <c r="AJ12" s="53"/>
      <c r="AK12" s="21" t="s">
        <v>33</v>
      </c>
      <c r="AL12" s="38">
        <f>SUM(AL5:AL11)</f>
        <v>44.248993967999994</v>
      </c>
      <c r="AM12" s="38">
        <f>SUM(AM5:AM11)</f>
        <v>45.903548419818172</v>
      </c>
      <c r="AN12" s="75">
        <f>AM12/AL12-1</f>
        <v>3.739191117010976E-2</v>
      </c>
      <c r="AO12" s="10"/>
      <c r="AP12" s="4"/>
    </row>
    <row r="13" spans="1:49" ht="15.75" thickBot="1" x14ac:dyDescent="0.3">
      <c r="A13" s="55">
        <v>36443</v>
      </c>
      <c r="B13" s="53">
        <v>21.385755090909093</v>
      </c>
      <c r="C13" s="53">
        <v>97.305234181818165</v>
      </c>
      <c r="D13" s="53">
        <v>118.69098927272725</v>
      </c>
      <c r="E13" s="53"/>
      <c r="F13" s="53">
        <v>114.9</v>
      </c>
      <c r="G13" s="53">
        <v>38</v>
      </c>
      <c r="H13" s="53">
        <v>1.4</v>
      </c>
      <c r="I13" s="53">
        <v>7.3</v>
      </c>
      <c r="J13" s="53">
        <v>18.7</v>
      </c>
      <c r="K13" s="53">
        <v>2.2000000000000002</v>
      </c>
      <c r="L13" s="53">
        <v>182.4</v>
      </c>
      <c r="M13" s="53">
        <v>186.29098927272724</v>
      </c>
      <c r="O13" s="53">
        <v>20.096795363636364</v>
      </c>
      <c r="P13" s="53">
        <v>43.879194727272726</v>
      </c>
      <c r="Q13" s="53">
        <f t="shared" si="0"/>
        <v>63.975990090909093</v>
      </c>
      <c r="R13" s="53">
        <v>34.299999999999997</v>
      </c>
      <c r="S13" s="53">
        <v>2</v>
      </c>
      <c r="T13" s="53">
        <v>29.1</v>
      </c>
      <c r="U13" s="53">
        <v>10.6</v>
      </c>
      <c r="V13" s="53">
        <v>46.6</v>
      </c>
      <c r="W13" s="53">
        <f>(SUM($O$4:O13)+SUM($P$4:P13)+SUM($R$4:R13)+SUM($S$4:S13)+SUM($T$4:T13)+SUM($U$4:U13)+SUM($V$4:V13))/1000</f>
        <v>1.6304790214545455</v>
      </c>
      <c r="X13" s="53">
        <f t="shared" si="1"/>
        <v>186.57599009090907</v>
      </c>
      <c r="Y13" s="53"/>
      <c r="Z13" s="53"/>
      <c r="AA13" s="53"/>
      <c r="AB13" s="53"/>
      <c r="AC13" s="53"/>
      <c r="AD13" s="53"/>
      <c r="AE13" s="53"/>
      <c r="AF13" s="53"/>
      <c r="AG13" s="53"/>
      <c r="AH13" s="53"/>
      <c r="AI13" s="53"/>
      <c r="AJ13" s="53"/>
      <c r="AP13" s="173"/>
      <c r="AQ13" s="173"/>
      <c r="AS13" s="78" t="s">
        <v>34</v>
      </c>
      <c r="AT13" s="34">
        <f>MAX(X4:X186)</f>
        <v>388.69066454545458</v>
      </c>
      <c r="AU13" s="79">
        <f>MATCH(AT13,X4:X186,0)</f>
        <v>110</v>
      </c>
      <c r="AV13" s="62">
        <f>AU13+A4-1</f>
        <v>36543</v>
      </c>
    </row>
    <row r="14" spans="1:49" ht="30.75" thickBot="1" x14ac:dyDescent="0.3">
      <c r="A14" s="55">
        <v>36444</v>
      </c>
      <c r="B14" s="53">
        <v>21.820484818181818</v>
      </c>
      <c r="C14" s="53">
        <v>108.13926381818182</v>
      </c>
      <c r="D14" s="53">
        <v>129.95974863636363</v>
      </c>
      <c r="E14" s="53"/>
      <c r="F14" s="53">
        <v>125.8</v>
      </c>
      <c r="G14" s="53">
        <v>44.900000000000006</v>
      </c>
      <c r="H14" s="53">
        <v>1.4</v>
      </c>
      <c r="I14" s="53">
        <v>7.7</v>
      </c>
      <c r="J14" s="53">
        <v>19.3</v>
      </c>
      <c r="K14" s="53">
        <v>0</v>
      </c>
      <c r="L14" s="53">
        <v>199.1</v>
      </c>
      <c r="M14" s="53">
        <v>203.25974863636364</v>
      </c>
      <c r="O14" s="53">
        <v>19.564789363636361</v>
      </c>
      <c r="P14" s="53">
        <v>52.562097272727272</v>
      </c>
      <c r="Q14" s="53">
        <f t="shared" si="0"/>
        <v>72.126886636363636</v>
      </c>
      <c r="R14" s="53">
        <v>35.5</v>
      </c>
      <c r="S14" s="53">
        <v>2.0999999999999996</v>
      </c>
      <c r="T14" s="53">
        <v>21.2</v>
      </c>
      <c r="U14" s="53">
        <v>16.100000000000001</v>
      </c>
      <c r="V14" s="53">
        <v>29</v>
      </c>
      <c r="W14" s="53">
        <f>(SUM($O$4:O14)+SUM($P$4:P14)+SUM($R$4:R14)+SUM($S$4:S14)+SUM($T$4:T14)+SUM($U$4:U14)+SUM($V$4:V14))/1000</f>
        <v>1.8065059080909092</v>
      </c>
      <c r="X14" s="53">
        <f t="shared" si="1"/>
        <v>176.02688663636363</v>
      </c>
      <c r="Y14" s="53"/>
      <c r="Z14" s="53"/>
      <c r="AA14" s="53"/>
      <c r="AB14" s="53"/>
      <c r="AC14" s="53"/>
      <c r="AD14" s="53"/>
      <c r="AE14" s="53"/>
      <c r="AF14" s="53"/>
      <c r="AG14" s="53"/>
      <c r="AH14" s="53"/>
      <c r="AI14" s="53"/>
      <c r="AJ14" s="53"/>
      <c r="AK14" s="20" t="s">
        <v>25</v>
      </c>
      <c r="AL14" s="20" t="s">
        <v>111</v>
      </c>
      <c r="AM14" s="81" t="s">
        <v>112</v>
      </c>
      <c r="AN14" s="52" t="s">
        <v>26</v>
      </c>
      <c r="AT14" s="7"/>
      <c r="AU14" s="7"/>
      <c r="AV14" s="9"/>
    </row>
    <row r="15" spans="1:49" ht="30" customHeight="1" thickBot="1" x14ac:dyDescent="0.3">
      <c r="A15" s="55">
        <v>36445</v>
      </c>
      <c r="B15" s="53">
        <v>18.94106</v>
      </c>
      <c r="C15" s="53">
        <v>101.31925272727273</v>
      </c>
      <c r="D15" s="53">
        <v>120.26031272727272</v>
      </c>
      <c r="E15" s="53"/>
      <c r="F15" s="53">
        <v>115.5</v>
      </c>
      <c r="G15" s="53">
        <v>18</v>
      </c>
      <c r="H15" s="53">
        <v>1.4</v>
      </c>
      <c r="I15" s="53">
        <v>7.9</v>
      </c>
      <c r="J15" s="53">
        <v>15.7</v>
      </c>
      <c r="K15" s="53">
        <v>24.4</v>
      </c>
      <c r="L15" s="53">
        <v>182.9</v>
      </c>
      <c r="M15" s="53">
        <v>187.66031272727272</v>
      </c>
      <c r="O15" s="53">
        <v>20.189009636363636</v>
      </c>
      <c r="P15" s="53">
        <v>60.503684545454547</v>
      </c>
      <c r="Q15" s="53">
        <f t="shared" si="0"/>
        <v>80.692694181818183</v>
      </c>
      <c r="R15" s="53">
        <v>60.7</v>
      </c>
      <c r="S15" s="53">
        <v>2.1</v>
      </c>
      <c r="T15" s="53">
        <v>7.2</v>
      </c>
      <c r="U15" s="53">
        <v>16.600000000000001</v>
      </c>
      <c r="V15" s="53">
        <v>25.5</v>
      </c>
      <c r="W15" s="53">
        <f>(SUM($O$4:O15)+SUM($P$4:P15)+SUM($R$4:R15)+SUM($S$4:S15)+SUM($T$4:T15)+SUM($U$4:U15)+SUM($V$4:V15))/1000</f>
        <v>1.9992986022727268</v>
      </c>
      <c r="X15" s="53">
        <f t="shared" si="1"/>
        <v>192.79269418181815</v>
      </c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21" t="s">
        <v>35</v>
      </c>
      <c r="AL15" s="38">
        <f>SUM(P$4:P$186)/1000</f>
        <v>25.165263272999987</v>
      </c>
      <c r="AM15" s="38">
        <f>SUM(C$4:C$186)/1000</f>
        <v>26.378070256363635</v>
      </c>
      <c r="AN15" s="76">
        <f>AM15/AL15-1</f>
        <v>4.8193693433951745E-2</v>
      </c>
      <c r="AO15" s="10"/>
      <c r="AT15" s="5"/>
      <c r="AU15" s="5"/>
      <c r="AV15" s="5"/>
      <c r="AW15" s="5"/>
    </row>
    <row r="16" spans="1:49" ht="15.75" thickBot="1" x14ac:dyDescent="0.3">
      <c r="A16" s="55">
        <v>36446</v>
      </c>
      <c r="B16" s="53">
        <v>21.722454272727273</v>
      </c>
      <c r="C16" s="53">
        <v>115.74541136363635</v>
      </c>
      <c r="D16" s="53">
        <v>137.46786563636363</v>
      </c>
      <c r="E16" s="53"/>
      <c r="F16" s="53">
        <v>136.5</v>
      </c>
      <c r="G16" s="53">
        <v>49.900000000000006</v>
      </c>
      <c r="H16" s="53">
        <v>1.4</v>
      </c>
      <c r="I16" s="53">
        <v>7.2</v>
      </c>
      <c r="J16" s="53">
        <v>16.7</v>
      </c>
      <c r="K16" s="53">
        <v>1.2</v>
      </c>
      <c r="L16" s="53">
        <v>212.9</v>
      </c>
      <c r="M16" s="53">
        <v>213.8678656363636</v>
      </c>
      <c r="O16" s="53">
        <v>19.843834909090909</v>
      </c>
      <c r="P16" s="53">
        <v>61.970524454545455</v>
      </c>
      <c r="Q16" s="53">
        <f t="shared" si="0"/>
        <v>81.814359363636356</v>
      </c>
      <c r="R16" s="53">
        <v>15.2</v>
      </c>
      <c r="S16" s="53">
        <v>2.1999999999999993</v>
      </c>
      <c r="T16" s="53">
        <v>17</v>
      </c>
      <c r="U16" s="53">
        <v>11.4</v>
      </c>
      <c r="V16" s="53">
        <v>59.7</v>
      </c>
      <c r="W16" s="53">
        <f>(SUM($O$4:O16)+SUM($P$4:P16)+SUM($R$4:R16)+SUM($S$4:S16)+SUM($T$4:T16)+SUM($U$4:U16)+SUM($V$4:V16))/1000</f>
        <v>2.1866129616363637</v>
      </c>
      <c r="X16" s="53">
        <f t="shared" si="1"/>
        <v>187.31435936363636</v>
      </c>
      <c r="Y16" s="53"/>
      <c r="Z16" s="53"/>
      <c r="AA16" s="53"/>
      <c r="AB16" s="53"/>
      <c r="AC16" s="53"/>
      <c r="AD16" s="53"/>
      <c r="AE16" s="53"/>
      <c r="AF16" s="53"/>
      <c r="AG16" s="53"/>
      <c r="AH16" s="53"/>
      <c r="AI16" s="53"/>
      <c r="AJ16" s="53"/>
      <c r="AK16" s="21" t="s">
        <v>36</v>
      </c>
      <c r="AL16" s="38">
        <f>AL5+AL8</f>
        <v>4.2520306950000011</v>
      </c>
      <c r="AM16" s="38">
        <f>AM5+AM8</f>
        <v>4.1729781634545446</v>
      </c>
      <c r="AN16" s="77">
        <f t="shared" ref="AN16:AN21" si="3">AM16/AL16-1</f>
        <v>-1.8591712340744637E-2</v>
      </c>
      <c r="AO16" s="10"/>
      <c r="AS16" s="171" t="s">
        <v>127</v>
      </c>
      <c r="AT16" s="171"/>
      <c r="AU16" s="171"/>
      <c r="AV16" s="171"/>
      <c r="AW16" s="171"/>
    </row>
    <row r="17" spans="1:49" ht="30.75" thickBot="1" x14ac:dyDescent="0.3">
      <c r="A17" s="55">
        <v>36447</v>
      </c>
      <c r="B17" s="53">
        <v>24.915860090909092</v>
      </c>
      <c r="C17" s="53">
        <v>113.39681754545455</v>
      </c>
      <c r="D17" s="53">
        <v>138.31267763636365</v>
      </c>
      <c r="E17" s="53"/>
      <c r="F17" s="53">
        <v>133.4</v>
      </c>
      <c r="G17" s="53">
        <v>65.100000000000009</v>
      </c>
      <c r="H17" s="53">
        <v>1.5</v>
      </c>
      <c r="I17" s="53">
        <v>10.4</v>
      </c>
      <c r="J17" s="53">
        <v>18.5</v>
      </c>
      <c r="K17" s="53">
        <v>1.5</v>
      </c>
      <c r="L17" s="53">
        <v>230.6</v>
      </c>
      <c r="M17" s="53">
        <v>235.31267763636365</v>
      </c>
      <c r="O17" s="53">
        <v>18.352631272727272</v>
      </c>
      <c r="P17" s="53">
        <v>75.936029272727282</v>
      </c>
      <c r="Q17" s="53">
        <f t="shared" si="0"/>
        <v>94.288660545454547</v>
      </c>
      <c r="R17" s="53">
        <v>14.200000000000001</v>
      </c>
      <c r="S17" s="53">
        <v>2.2000000000000002</v>
      </c>
      <c r="T17" s="53">
        <v>4.7</v>
      </c>
      <c r="U17" s="53">
        <v>12.8</v>
      </c>
      <c r="V17" s="53">
        <v>50.7</v>
      </c>
      <c r="W17" s="53">
        <f>(SUM($O$4:O17)+SUM($P$4:P17)+SUM($R$4:R17)+SUM($S$4:S17)+SUM($T$4:T17)+SUM($U$4:U17)+SUM($V$4:V17))/1000</f>
        <v>2.3655016221818177</v>
      </c>
      <c r="X17" s="53">
        <f t="shared" si="1"/>
        <v>178.88866054545457</v>
      </c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21" t="s">
        <v>37</v>
      </c>
      <c r="AL17" s="38">
        <f>AL7</f>
        <v>7.8364999999999991</v>
      </c>
      <c r="AM17" s="38">
        <f>AM7</f>
        <v>9.2210999999999945</v>
      </c>
      <c r="AN17" s="77">
        <f t="shared" si="3"/>
        <v>0.17668602054488547</v>
      </c>
      <c r="AO17" s="10"/>
      <c r="AS17" s="20" t="s">
        <v>25</v>
      </c>
      <c r="AT17" s="20" t="s">
        <v>27</v>
      </c>
      <c r="AU17" s="80" t="s">
        <v>28</v>
      </c>
      <c r="AV17" s="80" t="s">
        <v>29</v>
      </c>
      <c r="AW17" s="20" t="s">
        <v>30</v>
      </c>
    </row>
    <row r="18" spans="1:49" ht="15.75" thickBot="1" x14ac:dyDescent="0.3">
      <c r="A18" s="55">
        <v>36448</v>
      </c>
      <c r="B18" s="53">
        <v>22.831455727272729</v>
      </c>
      <c r="C18" s="53">
        <v>95.183115181818181</v>
      </c>
      <c r="D18" s="53">
        <v>118.01457090909091</v>
      </c>
      <c r="E18" s="53"/>
      <c r="F18" s="53">
        <v>113.7</v>
      </c>
      <c r="G18" s="53">
        <v>37.700000000000003</v>
      </c>
      <c r="H18" s="53">
        <v>1.2999999999999998</v>
      </c>
      <c r="I18" s="53">
        <v>10</v>
      </c>
      <c r="J18" s="53">
        <v>14.8</v>
      </c>
      <c r="K18" s="53">
        <v>1.7</v>
      </c>
      <c r="L18" s="53">
        <v>179.1</v>
      </c>
      <c r="M18" s="53">
        <v>183.51457090909093</v>
      </c>
      <c r="O18" s="53">
        <v>18.798657272727272</v>
      </c>
      <c r="P18" s="53">
        <v>93.952281090909082</v>
      </c>
      <c r="Q18" s="53">
        <f t="shared" si="0"/>
        <v>112.75093836363635</v>
      </c>
      <c r="R18" s="53">
        <v>29.400000000000002</v>
      </c>
      <c r="S18" s="53">
        <v>2.2000000000000002</v>
      </c>
      <c r="T18" s="53">
        <v>4.7</v>
      </c>
      <c r="U18" s="53">
        <v>17</v>
      </c>
      <c r="V18" s="53">
        <v>17.2</v>
      </c>
      <c r="W18" s="53">
        <f>(SUM($O$4:O18)+SUM($P$4:P18)+SUM($R$4:R18)+SUM($S$4:S18)+SUM($T$4:T18)+SUM($U$4:U18)+SUM($V$4:V18))/1000</f>
        <v>2.5487525605454544</v>
      </c>
      <c r="X18" s="53">
        <f t="shared" si="1"/>
        <v>183.25093836363632</v>
      </c>
      <c r="Y18" s="53"/>
      <c r="Z18" s="53"/>
      <c r="AA18" s="53"/>
      <c r="AB18" s="53"/>
      <c r="AC18" s="53"/>
      <c r="AD18" s="53"/>
      <c r="AE18" s="53"/>
      <c r="AF18" s="53"/>
      <c r="AG18" s="53"/>
      <c r="AH18" s="53"/>
      <c r="AI18" s="53"/>
      <c r="AJ18" s="53"/>
      <c r="AK18" s="21" t="s">
        <v>38</v>
      </c>
      <c r="AL18" s="38">
        <f>SUM(AL15:AL17)</f>
        <v>37.253793967999989</v>
      </c>
      <c r="AM18" s="38">
        <f>SUM(AM15:AM17)</f>
        <v>39.772148419818173</v>
      </c>
      <c r="AN18" s="77">
        <f t="shared" si="3"/>
        <v>6.7599945766097846E-2</v>
      </c>
      <c r="AO18" s="10"/>
      <c r="AS18" s="21" t="s">
        <v>14</v>
      </c>
      <c r="AT18" s="38">
        <f>MAX(B4:B186)</f>
        <v>27.408175909090907</v>
      </c>
      <c r="AU18" s="38">
        <f>AVERAGE(B4:B186)</f>
        <v>21.065814084915083</v>
      </c>
      <c r="AV18" s="38">
        <f>MIN(B4:B186)</f>
        <v>14.343261363636364</v>
      </c>
      <c r="AW18" s="38" cm="1">
        <f t="array" ref="AW18">INDEX(B4:B186,AU26,1)</f>
        <v>24.602297818181821</v>
      </c>
    </row>
    <row r="19" spans="1:49" ht="15.75" thickBot="1" x14ac:dyDescent="0.3">
      <c r="A19" s="55">
        <v>36449</v>
      </c>
      <c r="B19" s="53">
        <v>20.95012509090909</v>
      </c>
      <c r="C19" s="53">
        <v>73.86043190909092</v>
      </c>
      <c r="D19" s="53">
        <v>94.810557000000017</v>
      </c>
      <c r="E19" s="53"/>
      <c r="F19" s="53">
        <v>90.6</v>
      </c>
      <c r="G19" s="53">
        <v>39.799999999999997</v>
      </c>
      <c r="H19" s="53">
        <v>1.2000000000000004</v>
      </c>
      <c r="I19" s="53">
        <v>8.6</v>
      </c>
      <c r="J19" s="53">
        <v>16.899999999999999</v>
      </c>
      <c r="K19" s="53">
        <v>16.8</v>
      </c>
      <c r="L19" s="53">
        <v>174.1</v>
      </c>
      <c r="M19" s="53">
        <v>178.11055700000003</v>
      </c>
      <c r="O19" s="53">
        <v>20.298797999999998</v>
      </c>
      <c r="P19" s="53">
        <v>114.46110663636364</v>
      </c>
      <c r="Q19" s="53">
        <f t="shared" si="0"/>
        <v>134.75990463636364</v>
      </c>
      <c r="R19" s="53">
        <v>66.2</v>
      </c>
      <c r="S19" s="53">
        <v>2.4000000000000004</v>
      </c>
      <c r="T19" s="53">
        <v>5.5</v>
      </c>
      <c r="U19" s="53">
        <v>15</v>
      </c>
      <c r="V19" s="53">
        <v>0.6</v>
      </c>
      <c r="W19" s="53">
        <f>(SUM($O$4:O19)+SUM($P$4:P19)+SUM($R$4:R19)+SUM($S$4:S19)+SUM($T$4:T19)+SUM($U$4:U19)+SUM($V$4:V19))/1000</f>
        <v>2.773212465181818</v>
      </c>
      <c r="X19" s="53">
        <f t="shared" si="1"/>
        <v>224.45990463636366</v>
      </c>
      <c r="Y19" s="53"/>
      <c r="Z19" s="53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21" t="s">
        <v>39</v>
      </c>
      <c r="AL19" s="38">
        <f>AL10</f>
        <v>2.9850000000000012</v>
      </c>
      <c r="AM19" s="38">
        <f>AM10</f>
        <v>3.3550999999999984</v>
      </c>
      <c r="AN19" s="77">
        <f t="shared" si="3"/>
        <v>0.1239865996649907</v>
      </c>
      <c r="AO19" s="10"/>
      <c r="AS19" s="21" t="s">
        <v>15</v>
      </c>
      <c r="AT19" s="38">
        <f>MAX(C4:C186)</f>
        <v>249.86736718181817</v>
      </c>
      <c r="AU19" s="38">
        <f>AVERAGE(C4:C186)</f>
        <v>144.93445195804196</v>
      </c>
      <c r="AV19" s="38">
        <f>MIN(C4:C186)</f>
        <v>65.476187363636356</v>
      </c>
      <c r="AW19" s="38">
        <f>INDEX(C4:C186,1)</f>
        <v>86.386806636363644</v>
      </c>
    </row>
    <row r="20" spans="1:49" ht="15.75" thickBot="1" x14ac:dyDescent="0.3">
      <c r="A20" s="55">
        <v>36450</v>
      </c>
      <c r="B20" s="53">
        <v>22.708015909090907</v>
      </c>
      <c r="C20" s="53">
        <v>65.705812181818189</v>
      </c>
      <c r="D20" s="53">
        <v>88.413828090909092</v>
      </c>
      <c r="E20" s="53"/>
      <c r="F20" s="53">
        <v>86.4</v>
      </c>
      <c r="G20" s="53">
        <v>45.9</v>
      </c>
      <c r="H20" s="53">
        <v>1.2</v>
      </c>
      <c r="I20" s="53">
        <v>7.5</v>
      </c>
      <c r="J20" s="53">
        <v>14.2</v>
      </c>
      <c r="K20" s="53">
        <v>12.5</v>
      </c>
      <c r="L20" s="53">
        <v>167.7</v>
      </c>
      <c r="M20" s="53">
        <v>169.71382809090906</v>
      </c>
      <c r="O20" s="53">
        <v>18.554199181818181</v>
      </c>
      <c r="P20" s="53">
        <v>100.64677136363638</v>
      </c>
      <c r="Q20" s="53">
        <f t="shared" si="0"/>
        <v>119.20097054545455</v>
      </c>
      <c r="R20" s="53">
        <v>34.299999999999997</v>
      </c>
      <c r="S20" s="53">
        <v>2.1999999999999997</v>
      </c>
      <c r="T20" s="53">
        <v>27.9</v>
      </c>
      <c r="U20" s="53">
        <v>11.9</v>
      </c>
      <c r="V20" s="53">
        <v>2</v>
      </c>
      <c r="W20" s="53">
        <f>(SUM($O$4:O20)+SUM($P$4:P20)+SUM($R$4:R20)+SUM($S$4:S20)+SUM($T$4:T20)+SUM($U$4:U20)+SUM($V$4:V20))/1000</f>
        <v>2.9707134357272724</v>
      </c>
      <c r="X20" s="53">
        <f t="shared" si="1"/>
        <v>197.50097054545455</v>
      </c>
      <c r="Y20" s="53"/>
      <c r="Z20" s="53"/>
      <c r="AA20" s="53"/>
      <c r="AB20" s="53"/>
      <c r="AC20" s="53"/>
      <c r="AD20" s="53"/>
      <c r="AE20" s="53"/>
      <c r="AF20" s="53"/>
      <c r="AG20" s="53"/>
      <c r="AH20" s="53"/>
      <c r="AI20" s="53"/>
      <c r="AJ20" s="53"/>
      <c r="AK20" s="21" t="s">
        <v>40</v>
      </c>
      <c r="AL20" s="38">
        <f>AL9</f>
        <v>1.7064000000000004</v>
      </c>
      <c r="AM20" s="38">
        <f>AM9</f>
        <v>0.37690000000000012</v>
      </c>
      <c r="AN20" s="77">
        <f t="shared" si="3"/>
        <v>-0.77912564463197376</v>
      </c>
      <c r="AO20" s="10"/>
      <c r="AS20" s="21" t="s">
        <v>31</v>
      </c>
      <c r="AT20" s="38">
        <f>MAX(G4:G186)</f>
        <v>107.4</v>
      </c>
      <c r="AU20" s="38">
        <f>AVERAGE(G4:G186)</f>
        <v>50.665384615384589</v>
      </c>
      <c r="AV20" s="38">
        <f>MIN(G4:G186)</f>
        <v>15.4</v>
      </c>
      <c r="AW20" s="38" cm="1">
        <f t="array" ref="AW20">INDEX(G4:G186,AU26,1)</f>
        <v>91.1</v>
      </c>
    </row>
    <row r="21" spans="1:49" ht="15.75" thickBot="1" x14ac:dyDescent="0.3">
      <c r="A21" s="55">
        <v>36451</v>
      </c>
      <c r="B21" s="53">
        <v>23.363981454545456</v>
      </c>
      <c r="C21" s="53">
        <v>76.738458545454549</v>
      </c>
      <c r="D21" s="53">
        <v>100.10244</v>
      </c>
      <c r="E21" s="53"/>
      <c r="F21" s="53">
        <v>94.9</v>
      </c>
      <c r="G21" s="53">
        <v>39.100000000000009</v>
      </c>
      <c r="H21" s="53">
        <v>1.3</v>
      </c>
      <c r="I21" s="53">
        <v>6.8999999999999995</v>
      </c>
      <c r="J21" s="53">
        <v>13.7</v>
      </c>
      <c r="K21" s="53">
        <v>14.7</v>
      </c>
      <c r="L21" s="53">
        <v>170.7</v>
      </c>
      <c r="M21" s="53">
        <v>175.80244000000002</v>
      </c>
      <c r="O21" s="53">
        <v>19.317283272727273</v>
      </c>
      <c r="P21" s="53">
        <v>91.48901190909092</v>
      </c>
      <c r="Q21" s="53">
        <f t="shared" si="0"/>
        <v>110.8062951818182</v>
      </c>
      <c r="R21" s="53">
        <v>18.099999999999998</v>
      </c>
      <c r="S21" s="53">
        <v>2.3000000000000003</v>
      </c>
      <c r="T21" s="53">
        <v>27.9</v>
      </c>
      <c r="U21" s="53">
        <v>12.2</v>
      </c>
      <c r="V21" s="53">
        <v>13</v>
      </c>
      <c r="W21" s="53">
        <f>(SUM($O$4:O21)+SUM($P$4:P21)+SUM($R$4:R21)+SUM($S$4:S21)+SUM($T$4:T21)+SUM($U$4:U21)+SUM($V$4:V21))/1000</f>
        <v>3.1550197309090908</v>
      </c>
      <c r="X21" s="53">
        <f t="shared" si="1"/>
        <v>184.3062951818182</v>
      </c>
      <c r="Y21" s="53"/>
      <c r="Z21" s="53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21" t="s">
        <v>20</v>
      </c>
      <c r="AL21" s="38">
        <f>AL11</f>
        <v>2.3038000000000007</v>
      </c>
      <c r="AM21" s="38">
        <f>AM11</f>
        <v>2.3994000000000004</v>
      </c>
      <c r="AN21" s="77">
        <f t="shared" si="3"/>
        <v>4.1496657695980321E-2</v>
      </c>
      <c r="AO21" s="10"/>
      <c r="AS21" s="21" t="s">
        <v>32</v>
      </c>
      <c r="AT21" s="38">
        <f>MAX(H4:H186)</f>
        <v>3.7</v>
      </c>
      <c r="AU21" s="38">
        <f>AVERAGE(H4:H186)</f>
        <v>1.8626373626373622</v>
      </c>
      <c r="AV21" s="38">
        <f>MIN(H4:H186)</f>
        <v>0.60000000000000009</v>
      </c>
      <c r="AW21" s="38" cm="1">
        <f t="array" ref="AW21">INDEX(H4:H186,AU26,1)</f>
        <v>2.9000000000000004</v>
      </c>
    </row>
    <row r="22" spans="1:49" ht="30.75" thickBot="1" x14ac:dyDescent="0.3">
      <c r="A22" s="55">
        <v>36452</v>
      </c>
      <c r="B22" s="53">
        <v>19.312259636363635</v>
      </c>
      <c r="C22" s="53">
        <v>67.963018727272726</v>
      </c>
      <c r="D22" s="53">
        <v>87.27527836363636</v>
      </c>
      <c r="E22" s="53"/>
      <c r="F22" s="53">
        <v>82.5</v>
      </c>
      <c r="G22" s="53">
        <v>36.200000000000003</v>
      </c>
      <c r="H22" s="53">
        <v>1.2999999999999996</v>
      </c>
      <c r="I22" s="53">
        <v>6.5</v>
      </c>
      <c r="J22" s="53">
        <v>12.4</v>
      </c>
      <c r="K22" s="53">
        <v>39.700000000000003</v>
      </c>
      <c r="L22" s="53">
        <v>178.7</v>
      </c>
      <c r="M22" s="53">
        <v>183.37527836363637</v>
      </c>
      <c r="O22" s="53">
        <v>20.127525636363636</v>
      </c>
      <c r="P22" s="53">
        <v>71.79229554545455</v>
      </c>
      <c r="Q22" s="53">
        <f t="shared" si="0"/>
        <v>91.919821181818179</v>
      </c>
      <c r="R22" s="53">
        <v>36.5</v>
      </c>
      <c r="S22" s="53">
        <v>2.2999999999999998</v>
      </c>
      <c r="T22" s="53">
        <v>25.7</v>
      </c>
      <c r="U22" s="53">
        <v>15.6</v>
      </c>
      <c r="V22" s="53">
        <v>18.2</v>
      </c>
      <c r="W22" s="53">
        <f>(SUM($O$4:O22)+SUM($P$4:P22)+SUM($R$4:R22)+SUM($S$4:S22)+SUM($T$4:T22)+SUM($U$4:U22)+SUM($V$4:V22))/1000</f>
        <v>3.3452395520909093</v>
      </c>
      <c r="X22" s="53">
        <f t="shared" si="1"/>
        <v>190.21982118181816</v>
      </c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21" t="s">
        <v>41</v>
      </c>
      <c r="AL22" s="38">
        <f>SUM(AL18:AL21)</f>
        <v>44.248993967999994</v>
      </c>
      <c r="AM22" s="38">
        <f>SUM(AM18:AM21)</f>
        <v>45.903548419818172</v>
      </c>
      <c r="AN22" s="75">
        <f>AM22/AL22-1</f>
        <v>3.739191117010976E-2</v>
      </c>
      <c r="AO22" s="10"/>
      <c r="AS22" s="21" t="s">
        <v>19</v>
      </c>
      <c r="AT22" s="38">
        <f>MAX(I4:I186)</f>
        <v>19.8</v>
      </c>
      <c r="AU22" s="38">
        <f>AVERAGE(I4:I186)</f>
        <v>2.0708791208791215</v>
      </c>
      <c r="AV22" s="38">
        <f>MIN(I4:I186)</f>
        <v>0</v>
      </c>
      <c r="AW22" s="38" cm="1">
        <f t="array" ref="AW22">INDEX(I4:I186,AU26,1)</f>
        <v>0</v>
      </c>
    </row>
    <row r="23" spans="1:49" ht="15.75" thickBot="1" x14ac:dyDescent="0.3">
      <c r="A23" s="55">
        <v>36453</v>
      </c>
      <c r="B23" s="53">
        <v>18.028718181818181</v>
      </c>
      <c r="C23" s="53">
        <v>77.284269000000009</v>
      </c>
      <c r="D23" s="53">
        <v>95.312987181818187</v>
      </c>
      <c r="E23" s="53"/>
      <c r="F23" s="53">
        <v>92.7</v>
      </c>
      <c r="G23" s="53">
        <v>23.4</v>
      </c>
      <c r="H23" s="53">
        <v>1.2999999999999996</v>
      </c>
      <c r="I23" s="53">
        <v>6.9</v>
      </c>
      <c r="J23" s="53">
        <v>12</v>
      </c>
      <c r="K23" s="53">
        <v>43.9</v>
      </c>
      <c r="L23" s="53">
        <v>180.1</v>
      </c>
      <c r="M23" s="53">
        <v>182.81298718181822</v>
      </c>
      <c r="O23" s="53">
        <v>20.257190636363639</v>
      </c>
      <c r="P23" s="53">
        <v>79.200297181818186</v>
      </c>
      <c r="Q23" s="53">
        <f t="shared" si="0"/>
        <v>99.457487818181818</v>
      </c>
      <c r="R23" s="53">
        <v>23.9</v>
      </c>
      <c r="S23" s="53">
        <v>2.2999999999999998</v>
      </c>
      <c r="T23" s="53">
        <v>26.799999999999997</v>
      </c>
      <c r="U23" s="53">
        <v>14</v>
      </c>
      <c r="V23" s="53">
        <v>30.7</v>
      </c>
      <c r="W23" s="53">
        <f>(SUM($O$4:O23)+SUM($P$4:P23)+SUM($R$4:R23)+SUM($S$4:S23)+SUM($T$4:T23)+SUM($U$4:U23)+SUM($V$4:V23))/1000</f>
        <v>3.5423970399090905</v>
      </c>
      <c r="X23" s="53">
        <f t="shared" si="1"/>
        <v>197.15748781818181</v>
      </c>
      <c r="Y23" s="53"/>
      <c r="Z23" s="53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S23" s="21" t="s">
        <v>11</v>
      </c>
      <c r="AT23" s="38">
        <f>MAX(J4:J186)</f>
        <v>30.8</v>
      </c>
      <c r="AU23" s="38">
        <f>AVERAGE(J4:J186)</f>
        <v>18.434615384615377</v>
      </c>
      <c r="AV23" s="38">
        <f>MIN(J4:J186)</f>
        <v>9.3000000000000007</v>
      </c>
      <c r="AW23" s="38" cm="1">
        <f t="array" ref="AW23">INDEX(J4:J186,AU26,1)</f>
        <v>27</v>
      </c>
    </row>
    <row r="24" spans="1:49" ht="15.75" thickBot="1" x14ac:dyDescent="0.3">
      <c r="A24" s="55">
        <v>36454</v>
      </c>
      <c r="B24" s="53">
        <v>21.140700545454546</v>
      </c>
      <c r="C24" s="53">
        <v>87.833978999999999</v>
      </c>
      <c r="D24" s="53">
        <v>108.97467954545455</v>
      </c>
      <c r="E24" s="53"/>
      <c r="F24" s="53">
        <v>106.9</v>
      </c>
      <c r="G24" s="53">
        <v>37.200000000000003</v>
      </c>
      <c r="H24" s="53">
        <v>1.2999999999999998</v>
      </c>
      <c r="I24" s="53">
        <v>5.4</v>
      </c>
      <c r="J24" s="53">
        <v>14</v>
      </c>
      <c r="K24" s="53">
        <v>15.1</v>
      </c>
      <c r="L24" s="53">
        <v>179.9</v>
      </c>
      <c r="M24" s="53">
        <v>181.97467954545456</v>
      </c>
      <c r="O24" s="53">
        <v>18.355369909090907</v>
      </c>
      <c r="P24" s="53">
        <v>82.172708</v>
      </c>
      <c r="Q24" s="53">
        <f t="shared" si="0"/>
        <v>100.52807790909091</v>
      </c>
      <c r="R24" s="53">
        <v>27.3</v>
      </c>
      <c r="S24" s="53">
        <v>2.2999999999999998</v>
      </c>
      <c r="T24" s="53">
        <v>20</v>
      </c>
      <c r="U24" s="53">
        <v>15.5</v>
      </c>
      <c r="V24" s="53">
        <v>22.9</v>
      </c>
      <c r="W24" s="53">
        <f>(SUM($O$4:O24)+SUM($P$4:P24)+SUM($R$4:R24)+SUM($S$4:S24)+SUM($T$4:T24)+SUM($U$4:U24)+SUM($V$4:V24))/1000</f>
        <v>3.730925117818181</v>
      </c>
      <c r="X24" s="53">
        <f t="shared" si="1"/>
        <v>188.52807790909091</v>
      </c>
      <c r="Y24" s="53"/>
      <c r="Z24" s="53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S24" s="21" t="s">
        <v>20</v>
      </c>
      <c r="AT24" s="38">
        <f>MAX(K4:K186)</f>
        <v>66</v>
      </c>
      <c r="AU24" s="38">
        <f>AVERAGE(K4:K186)</f>
        <v>13.183516483516486</v>
      </c>
      <c r="AV24" s="38">
        <f>MIN(K4:K186)</f>
        <v>0</v>
      </c>
      <c r="AW24" s="38" cm="1">
        <f t="array" ref="AW24">INDEX(K4:K186,AU26,1)</f>
        <v>0</v>
      </c>
    </row>
    <row r="25" spans="1:49" x14ac:dyDescent="0.25">
      <c r="A25" s="55">
        <v>36455</v>
      </c>
      <c r="B25" s="53">
        <v>21.028715454545456</v>
      </c>
      <c r="C25" s="53">
        <v>88.137309090909099</v>
      </c>
      <c r="D25" s="53">
        <v>109.16602454545455</v>
      </c>
      <c r="E25" s="53"/>
      <c r="F25" s="53">
        <v>105.7</v>
      </c>
      <c r="G25" s="53">
        <v>49.399999999999991</v>
      </c>
      <c r="H25" s="53">
        <v>1.4000000000000004</v>
      </c>
      <c r="I25" s="53">
        <v>4</v>
      </c>
      <c r="J25" s="53">
        <v>17.600000000000001</v>
      </c>
      <c r="K25" s="53">
        <v>0.5</v>
      </c>
      <c r="L25" s="53">
        <v>178.7</v>
      </c>
      <c r="M25" s="53">
        <v>182.06602454545452</v>
      </c>
      <c r="O25" s="53">
        <v>19.019703818181817</v>
      </c>
      <c r="P25" s="53">
        <v>89.101638545454549</v>
      </c>
      <c r="Q25" s="53">
        <f t="shared" si="0"/>
        <v>108.12134236363636</v>
      </c>
      <c r="R25" s="53">
        <v>41</v>
      </c>
      <c r="S25" s="53">
        <v>2.2999999999999998</v>
      </c>
      <c r="T25" s="53">
        <v>16</v>
      </c>
      <c r="U25" s="53">
        <v>15.1</v>
      </c>
      <c r="V25" s="53">
        <v>4.9000000000000004</v>
      </c>
      <c r="W25" s="53">
        <f>(SUM($O$4:O25)+SUM($P$4:P25)+SUM($R$4:R25)+SUM($S$4:S25)+SUM($T$4:T25)+SUM($U$4:U25)+SUM($V$4:V25))/1000</f>
        <v>3.9183464601818176</v>
      </c>
      <c r="X25" s="53">
        <f t="shared" si="1"/>
        <v>187.42134236363637</v>
      </c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</row>
    <row r="26" spans="1:49" x14ac:dyDescent="0.25">
      <c r="A26" s="55">
        <v>36456</v>
      </c>
      <c r="B26" s="53">
        <v>19.130507272727272</v>
      </c>
      <c r="C26" s="53">
        <v>88.731784272727268</v>
      </c>
      <c r="D26" s="53">
        <v>107.86229154545454</v>
      </c>
      <c r="E26" s="53"/>
      <c r="F26" s="53">
        <v>103.5</v>
      </c>
      <c r="G26" s="53">
        <v>49.000000000000007</v>
      </c>
      <c r="H26" s="53">
        <v>1.6</v>
      </c>
      <c r="I26" s="53">
        <v>3.1</v>
      </c>
      <c r="J26" s="53">
        <v>14</v>
      </c>
      <c r="K26" s="53">
        <v>6.7</v>
      </c>
      <c r="L26" s="53">
        <v>177.9</v>
      </c>
      <c r="M26" s="53">
        <v>182.26229154545453</v>
      </c>
      <c r="O26" s="53">
        <v>20.952138000000001</v>
      </c>
      <c r="P26" s="53">
        <v>100.80136536363638</v>
      </c>
      <c r="Q26" s="53">
        <f t="shared" si="0"/>
        <v>121.75350336363638</v>
      </c>
      <c r="R26" s="53">
        <v>53.499999999999993</v>
      </c>
      <c r="S26" s="53">
        <v>2.1000000000000005</v>
      </c>
      <c r="T26" s="53">
        <v>28.7</v>
      </c>
      <c r="U26" s="53">
        <v>15.4</v>
      </c>
      <c r="V26" s="53">
        <v>0.4</v>
      </c>
      <c r="W26" s="53">
        <f>(SUM($O$4:O26)+SUM($P$4:P26)+SUM($R$4:R26)+SUM($S$4:S26)+SUM($T$4:T26)+SUM($U$4:U26)+SUM($V$4:V26))/1000</f>
        <v>4.1401999635454549</v>
      </c>
      <c r="X26" s="53">
        <f t="shared" si="1"/>
        <v>221.85350336363638</v>
      </c>
      <c r="Y26" s="53"/>
      <c r="Z26" s="53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S26" s="78" t="s">
        <v>42</v>
      </c>
      <c r="AT26" s="34">
        <f>MAX(M4:M186)</f>
        <v>395.46966499999996</v>
      </c>
      <c r="AU26" s="79">
        <f>MATCH(AT26,M4:M186,0)</f>
        <v>102</v>
      </c>
      <c r="AV26" s="62">
        <f>AU26+A4-1</f>
        <v>36535</v>
      </c>
    </row>
    <row r="27" spans="1:49" x14ac:dyDescent="0.25">
      <c r="A27" s="55">
        <v>36457</v>
      </c>
      <c r="B27" s="53">
        <v>18.558941818181818</v>
      </c>
      <c r="C27" s="53">
        <v>83.909314272727272</v>
      </c>
      <c r="D27" s="53">
        <v>102.46825609090909</v>
      </c>
      <c r="E27" s="53"/>
      <c r="F27" s="53">
        <v>99</v>
      </c>
      <c r="G27" s="53">
        <v>36.299999999999997</v>
      </c>
      <c r="H27" s="53">
        <v>1.7</v>
      </c>
      <c r="I27" s="53">
        <v>5.2</v>
      </c>
      <c r="J27" s="53">
        <v>14.2</v>
      </c>
      <c r="K27" s="53">
        <v>20.8</v>
      </c>
      <c r="L27" s="53">
        <v>177.2</v>
      </c>
      <c r="M27" s="53">
        <v>180.66825609090907</v>
      </c>
      <c r="O27" s="53">
        <v>20.827812909090909</v>
      </c>
      <c r="P27" s="53">
        <v>95.942049545454537</v>
      </c>
      <c r="Q27" s="53">
        <f t="shared" si="0"/>
        <v>116.76986245454545</v>
      </c>
      <c r="R27" s="53">
        <v>56.699999999999996</v>
      </c>
      <c r="S27" s="53">
        <v>2.4</v>
      </c>
      <c r="T27" s="53">
        <v>27.5</v>
      </c>
      <c r="U27" s="53">
        <v>17.2</v>
      </c>
      <c r="V27" s="53">
        <v>0.8</v>
      </c>
      <c r="W27" s="53">
        <f>(SUM($O$4:O27)+SUM($P$4:P27)+SUM($R$4:R27)+SUM($S$4:S27)+SUM($T$4:T27)+SUM($U$4:U27)+SUM($V$4:V27))/1000</f>
        <v>4.3615698260000002</v>
      </c>
      <c r="X27" s="53">
        <f t="shared" si="1"/>
        <v>221.36986245454545</v>
      </c>
      <c r="Y27" s="53"/>
      <c r="Z27" s="53"/>
      <c r="AA27" s="53"/>
      <c r="AB27" s="53"/>
      <c r="AC27" s="53"/>
      <c r="AD27" s="53"/>
      <c r="AE27" s="53"/>
      <c r="AF27" s="53"/>
      <c r="AG27" s="53"/>
      <c r="AH27" s="53"/>
      <c r="AI27" s="53"/>
      <c r="AJ27" s="53"/>
    </row>
    <row r="28" spans="1:49" x14ac:dyDescent="0.25">
      <c r="A28" s="55">
        <v>36458</v>
      </c>
      <c r="B28" s="53">
        <v>22.239375636363636</v>
      </c>
      <c r="C28" s="53">
        <v>78.638806090909085</v>
      </c>
      <c r="D28" s="53">
        <v>100.87818172727272</v>
      </c>
      <c r="E28" s="53"/>
      <c r="F28" s="53">
        <v>95.3</v>
      </c>
      <c r="G28" s="53">
        <v>57.2</v>
      </c>
      <c r="H28" s="53">
        <v>1.7000000000000002</v>
      </c>
      <c r="I28" s="53">
        <v>0.8</v>
      </c>
      <c r="J28" s="53">
        <v>15.8</v>
      </c>
      <c r="K28" s="53">
        <v>14</v>
      </c>
      <c r="L28" s="53">
        <v>184.9</v>
      </c>
      <c r="M28" s="53">
        <v>190.37818172727273</v>
      </c>
      <c r="O28" s="53">
        <v>20.686581545454544</v>
      </c>
      <c r="P28" s="53">
        <v>100.67450172727274</v>
      </c>
      <c r="Q28" s="53">
        <f t="shared" si="0"/>
        <v>121.36108327272729</v>
      </c>
      <c r="R28" s="53">
        <v>59.5</v>
      </c>
      <c r="S28" s="53">
        <v>2.6</v>
      </c>
      <c r="T28" s="53">
        <v>26.7</v>
      </c>
      <c r="U28" s="53">
        <v>16.100000000000001</v>
      </c>
      <c r="V28" s="53">
        <v>0</v>
      </c>
      <c r="W28" s="53">
        <f>(SUM($O$4:O28)+SUM($P$4:P28)+SUM($R$4:R28)+SUM($S$4:S28)+SUM($T$4:T28)+SUM($U$4:U28)+SUM($V$4:V28))/1000</f>
        <v>4.5878309092727267</v>
      </c>
      <c r="X28" s="53">
        <f t="shared" si="1"/>
        <v>226.26108327272726</v>
      </c>
      <c r="Y28" s="53"/>
      <c r="Z28" s="53"/>
      <c r="AA28" s="53"/>
      <c r="AB28" s="53"/>
      <c r="AC28" s="53"/>
      <c r="AD28" s="53"/>
      <c r="AE28" s="53"/>
      <c r="AF28" s="53"/>
      <c r="AG28" s="53"/>
      <c r="AH28" s="53"/>
      <c r="AI28" s="53"/>
      <c r="AJ28" s="53"/>
    </row>
    <row r="29" spans="1:49" x14ac:dyDescent="0.25">
      <c r="A29" s="55">
        <v>36459</v>
      </c>
      <c r="B29" s="53">
        <v>21.723407818181819</v>
      </c>
      <c r="C29" s="53">
        <v>81.467750636363633</v>
      </c>
      <c r="D29" s="53">
        <v>103.19115845454544</v>
      </c>
      <c r="E29" s="53"/>
      <c r="F29" s="53">
        <v>99.7</v>
      </c>
      <c r="G29" s="53">
        <v>32.900000000000006</v>
      </c>
      <c r="H29" s="53">
        <v>1.7999999999999998</v>
      </c>
      <c r="I29" s="53">
        <v>0</v>
      </c>
      <c r="J29" s="53">
        <v>14.1</v>
      </c>
      <c r="K29" s="53">
        <v>30.7</v>
      </c>
      <c r="L29" s="53">
        <v>179.3</v>
      </c>
      <c r="M29" s="53">
        <v>182.69115845454544</v>
      </c>
      <c r="O29" s="53">
        <v>20.668317181818182</v>
      </c>
      <c r="P29" s="53">
        <v>95.795370454545449</v>
      </c>
      <c r="Q29" s="53">
        <f t="shared" si="0"/>
        <v>116.46368763636363</v>
      </c>
      <c r="R29" s="53">
        <v>54.9</v>
      </c>
      <c r="S29" s="53">
        <v>2.5</v>
      </c>
      <c r="T29" s="53">
        <v>22.9</v>
      </c>
      <c r="U29" s="53">
        <v>17.3</v>
      </c>
      <c r="V29" s="53">
        <v>1.4</v>
      </c>
      <c r="W29" s="53">
        <f>(SUM($O$4:O29)+SUM($P$4:P29)+SUM($R$4:R29)+SUM($S$4:S29)+SUM($T$4:T29)+SUM($U$4:U29)+SUM($V$4:V29))/1000</f>
        <v>4.8032945969090903</v>
      </c>
      <c r="X29" s="53">
        <f t="shared" si="1"/>
        <v>215.46368763636366</v>
      </c>
      <c r="Y29" s="53"/>
      <c r="Z29" s="53"/>
      <c r="AA29" s="53"/>
      <c r="AB29" s="53"/>
      <c r="AC29" s="53"/>
      <c r="AD29" s="53"/>
      <c r="AE29" s="53"/>
      <c r="AF29" s="53"/>
      <c r="AG29" s="53"/>
      <c r="AH29" s="53"/>
      <c r="AI29" s="53"/>
      <c r="AJ29" s="53"/>
    </row>
    <row r="30" spans="1:49" x14ac:dyDescent="0.25">
      <c r="A30" s="55">
        <v>36460</v>
      </c>
      <c r="B30" s="53">
        <v>20.111102090909089</v>
      </c>
      <c r="C30" s="53">
        <v>88.786279454545451</v>
      </c>
      <c r="D30" s="53">
        <v>108.89738154545454</v>
      </c>
      <c r="E30" s="53"/>
      <c r="F30" s="53">
        <v>104.4</v>
      </c>
      <c r="G30" s="53">
        <v>23.7</v>
      </c>
      <c r="H30" s="53">
        <v>1.7000000000000004</v>
      </c>
      <c r="I30" s="53">
        <v>0</v>
      </c>
      <c r="J30" s="53">
        <v>13.1</v>
      </c>
      <c r="K30" s="53">
        <v>38.6</v>
      </c>
      <c r="L30" s="53">
        <v>181.5</v>
      </c>
      <c r="M30" s="53">
        <v>185.99738154545452</v>
      </c>
      <c r="O30" s="53">
        <v>20.096665363636362</v>
      </c>
      <c r="P30" s="53">
        <v>99.002428363636369</v>
      </c>
      <c r="Q30" s="53">
        <f t="shared" si="0"/>
        <v>119.09909372727273</v>
      </c>
      <c r="R30" s="53">
        <v>46.5</v>
      </c>
      <c r="S30" s="53">
        <v>2.5</v>
      </c>
      <c r="T30" s="53">
        <v>21.5</v>
      </c>
      <c r="U30" s="53">
        <v>16.7</v>
      </c>
      <c r="V30" s="53">
        <v>0</v>
      </c>
      <c r="W30" s="53">
        <f>(SUM($O$4:O30)+SUM($P$4:P30)+SUM($R$4:R30)+SUM($S$4:S30)+SUM($T$4:T30)+SUM($U$4:U30)+SUM($V$4:V30))/1000</f>
        <v>5.0095936906363638</v>
      </c>
      <c r="X30" s="53">
        <f t="shared" si="1"/>
        <v>206.29909372727272</v>
      </c>
      <c r="Y30" s="53"/>
      <c r="Z30" s="53"/>
      <c r="AA30" s="53"/>
      <c r="AB30" s="53"/>
      <c r="AC30" s="53"/>
      <c r="AD30" s="53"/>
      <c r="AE30" s="53"/>
      <c r="AF30" s="53"/>
      <c r="AG30" s="53"/>
      <c r="AH30" s="53"/>
      <c r="AI30" s="53"/>
      <c r="AJ30" s="53"/>
    </row>
    <row r="31" spans="1:49" x14ac:dyDescent="0.25">
      <c r="A31" s="55">
        <v>36461</v>
      </c>
      <c r="B31" s="53">
        <v>21.94290190909091</v>
      </c>
      <c r="C31" s="53">
        <v>83.440224272727264</v>
      </c>
      <c r="D31" s="53">
        <v>105.38312618181817</v>
      </c>
      <c r="E31" s="53"/>
      <c r="F31" s="53">
        <v>101.4</v>
      </c>
      <c r="G31" s="53">
        <v>49.8</v>
      </c>
      <c r="H31" s="53">
        <v>1.6</v>
      </c>
      <c r="I31" s="53">
        <v>0</v>
      </c>
      <c r="J31" s="53">
        <v>17.399999999999999</v>
      </c>
      <c r="K31" s="53">
        <v>10.1</v>
      </c>
      <c r="L31" s="53">
        <v>180.2</v>
      </c>
      <c r="M31" s="53">
        <v>184.28312618181818</v>
      </c>
      <c r="O31" s="53">
        <v>17.991631545454545</v>
      </c>
      <c r="P31" s="53">
        <v>91.327296727272724</v>
      </c>
      <c r="Q31" s="53">
        <f t="shared" si="0"/>
        <v>109.31892827272728</v>
      </c>
      <c r="R31" s="53">
        <v>22.299999999999997</v>
      </c>
      <c r="S31" s="53">
        <v>2.6</v>
      </c>
      <c r="T31" s="53">
        <v>20.2</v>
      </c>
      <c r="U31" s="53">
        <v>12.9</v>
      </c>
      <c r="V31" s="53">
        <v>23.2</v>
      </c>
      <c r="W31" s="53">
        <f>(SUM($O$4:O31)+SUM($P$4:P31)+SUM($R$4:R31)+SUM($S$4:S31)+SUM($T$4:T31)+SUM($U$4:U31)+SUM($V$4:V31))/1000</f>
        <v>5.2001126189090918</v>
      </c>
      <c r="X31" s="53">
        <f t="shared" si="1"/>
        <v>190.51892827272724</v>
      </c>
      <c r="Y31" s="53"/>
      <c r="Z31" s="53"/>
      <c r="AA31" s="53"/>
      <c r="AB31" s="53"/>
      <c r="AC31" s="53"/>
      <c r="AD31" s="53"/>
      <c r="AE31" s="53"/>
      <c r="AF31" s="53"/>
      <c r="AG31" s="53"/>
      <c r="AH31" s="53"/>
      <c r="AI31" s="53"/>
      <c r="AJ31" s="53"/>
    </row>
    <row r="32" spans="1:49" x14ac:dyDescent="0.25">
      <c r="A32" s="55">
        <v>36462</v>
      </c>
      <c r="B32" s="53">
        <v>20.771590999999997</v>
      </c>
      <c r="C32" s="53">
        <v>78.824942818181825</v>
      </c>
      <c r="D32" s="53">
        <v>99.596533818181825</v>
      </c>
      <c r="E32" s="53"/>
      <c r="F32" s="53">
        <v>95.5</v>
      </c>
      <c r="G32" s="53">
        <v>69.599999999999994</v>
      </c>
      <c r="H32" s="53">
        <v>1.7000000000000002</v>
      </c>
      <c r="I32" s="53">
        <v>0</v>
      </c>
      <c r="J32" s="53">
        <v>21.4</v>
      </c>
      <c r="K32" s="53">
        <v>0.9</v>
      </c>
      <c r="L32" s="53">
        <v>189.1</v>
      </c>
      <c r="M32" s="53">
        <v>193.19653381818182</v>
      </c>
      <c r="O32" s="53">
        <v>18.065836000000001</v>
      </c>
      <c r="P32" s="53">
        <v>93.974534727272726</v>
      </c>
      <c r="Q32" s="53">
        <f t="shared" si="0"/>
        <v>112.04037072727273</v>
      </c>
      <c r="R32" s="53">
        <v>18.400000000000002</v>
      </c>
      <c r="S32" s="53">
        <v>2.4000000000000004</v>
      </c>
      <c r="T32" s="53">
        <v>14.6</v>
      </c>
      <c r="U32" s="53">
        <v>14.9</v>
      </c>
      <c r="V32" s="53">
        <v>30.5</v>
      </c>
      <c r="W32" s="53">
        <f>(SUM($O$4:O32)+SUM($P$4:P32)+SUM($R$4:R32)+SUM($S$4:S32)+SUM($T$4:T32)+SUM($U$4:U32)+SUM($V$4:V32))/1000</f>
        <v>5.3929529896363642</v>
      </c>
      <c r="X32" s="53">
        <f t="shared" si="1"/>
        <v>192.84037072727273</v>
      </c>
      <c r="Y32" s="53"/>
      <c r="Z32" s="53"/>
      <c r="AA32" s="53"/>
      <c r="AB32" s="53"/>
      <c r="AC32" s="53"/>
      <c r="AD32" s="53"/>
      <c r="AE32" s="53"/>
      <c r="AF32" s="53"/>
      <c r="AG32" s="53"/>
      <c r="AH32" s="53"/>
      <c r="AI32" s="53"/>
      <c r="AJ32" s="53"/>
    </row>
    <row r="33" spans="1:36" x14ac:dyDescent="0.25">
      <c r="A33" s="55">
        <v>36463</v>
      </c>
      <c r="B33" s="53">
        <v>21.423729181818182</v>
      </c>
      <c r="C33" s="53">
        <v>87.840527090909092</v>
      </c>
      <c r="D33" s="53">
        <v>109.26425627272727</v>
      </c>
      <c r="E33" s="53"/>
      <c r="F33" s="53">
        <v>104.8</v>
      </c>
      <c r="G33" s="53">
        <v>63.3</v>
      </c>
      <c r="H33" s="53">
        <v>1.6</v>
      </c>
      <c r="I33" s="53">
        <v>1.5</v>
      </c>
      <c r="J33" s="53">
        <v>21.1</v>
      </c>
      <c r="K33" s="53">
        <v>3.6</v>
      </c>
      <c r="L33" s="53">
        <v>195.9</v>
      </c>
      <c r="M33" s="53">
        <v>200.36425627272726</v>
      </c>
      <c r="O33" s="53">
        <v>20.188613363636364</v>
      </c>
      <c r="P33" s="53">
        <v>105.06941372727273</v>
      </c>
      <c r="Q33" s="53">
        <f t="shared" si="0"/>
        <v>125.2580270909091</v>
      </c>
      <c r="R33" s="53">
        <v>44.599999999999994</v>
      </c>
      <c r="S33" s="53">
        <v>2.5000000000000004</v>
      </c>
      <c r="T33" s="53">
        <v>6.1</v>
      </c>
      <c r="U33" s="53">
        <v>15.8</v>
      </c>
      <c r="V33" s="53">
        <v>5.6</v>
      </c>
      <c r="W33" s="53">
        <f>(SUM($O$4:O33)+SUM($P$4:P33)+SUM($R$4:R33)+SUM($S$4:S33)+SUM($T$4:T33)+SUM($U$4:U33)+SUM($V$4:V33))/1000</f>
        <v>5.5928110167272722</v>
      </c>
      <c r="X33" s="53">
        <f t="shared" si="1"/>
        <v>199.8580270909091</v>
      </c>
      <c r="Y33" s="53"/>
      <c r="Z33" s="53"/>
      <c r="AA33" s="53"/>
      <c r="AB33" s="53"/>
      <c r="AC33" s="53"/>
      <c r="AD33" s="53"/>
      <c r="AE33" s="53"/>
      <c r="AF33" s="53"/>
      <c r="AG33" s="53"/>
      <c r="AH33" s="53"/>
      <c r="AI33" s="53"/>
      <c r="AJ33" s="53"/>
    </row>
    <row r="34" spans="1:36" x14ac:dyDescent="0.25">
      <c r="A34" s="55">
        <v>36464</v>
      </c>
      <c r="B34" s="53">
        <v>20.101623363636364</v>
      </c>
      <c r="C34" s="53">
        <v>90.006925999999993</v>
      </c>
      <c r="D34" s="53">
        <v>110.10854936363636</v>
      </c>
      <c r="E34" s="53"/>
      <c r="F34" s="53">
        <v>106.5</v>
      </c>
      <c r="G34" s="53">
        <v>45.099999999999994</v>
      </c>
      <c r="H34" s="53">
        <v>1.6</v>
      </c>
      <c r="I34" s="53">
        <v>1.3</v>
      </c>
      <c r="J34" s="53">
        <v>19.600000000000001</v>
      </c>
      <c r="K34" s="53">
        <v>13.8</v>
      </c>
      <c r="L34" s="53">
        <v>187.9</v>
      </c>
      <c r="M34" s="53">
        <v>191.50854936363635</v>
      </c>
      <c r="O34" s="53">
        <v>20.366488545454548</v>
      </c>
      <c r="P34" s="53">
        <v>107.10667781818182</v>
      </c>
      <c r="Q34" s="53">
        <f t="shared" si="0"/>
        <v>127.47316636363637</v>
      </c>
      <c r="R34" s="53">
        <v>40.4</v>
      </c>
      <c r="S34" s="53">
        <v>2.4</v>
      </c>
      <c r="T34" s="53">
        <v>4.3</v>
      </c>
      <c r="U34" s="53">
        <v>14.6</v>
      </c>
      <c r="V34" s="53">
        <v>11.8</v>
      </c>
      <c r="W34" s="53">
        <f>(SUM($O$4:O34)+SUM($P$4:P34)+SUM($R$4:R34)+SUM($S$4:S34)+SUM($T$4:T34)+SUM($U$4:U34)+SUM($V$4:V34))/1000</f>
        <v>5.7937841830909083</v>
      </c>
      <c r="X34" s="53">
        <f t="shared" si="1"/>
        <v>200.97316636363638</v>
      </c>
      <c r="Y34" s="53"/>
      <c r="Z34" s="53"/>
      <c r="AA34" s="53"/>
      <c r="AB34" s="53"/>
      <c r="AC34" s="53"/>
      <c r="AD34" s="53"/>
      <c r="AE34" s="53"/>
      <c r="AF34" s="53"/>
      <c r="AG34" s="53"/>
      <c r="AH34" s="53"/>
      <c r="AI34" s="53"/>
      <c r="AJ34" s="53"/>
    </row>
    <row r="35" spans="1:36" x14ac:dyDescent="0.25">
      <c r="A35" s="55">
        <v>36465</v>
      </c>
      <c r="B35" s="53">
        <v>23.908701909090912</v>
      </c>
      <c r="C35" s="53">
        <v>93.383419454545447</v>
      </c>
      <c r="D35" s="53">
        <v>117.29212136363635</v>
      </c>
      <c r="E35" s="53"/>
      <c r="F35" s="53">
        <v>112.2</v>
      </c>
      <c r="G35" s="53">
        <v>56.7</v>
      </c>
      <c r="H35" s="53">
        <v>1.7999999999999998</v>
      </c>
      <c r="I35" s="53">
        <v>0</v>
      </c>
      <c r="J35" s="53">
        <v>21.6</v>
      </c>
      <c r="K35" s="53">
        <v>2.6</v>
      </c>
      <c r="L35" s="53">
        <v>195</v>
      </c>
      <c r="M35" s="53">
        <v>199.99212136363636</v>
      </c>
      <c r="O35" s="53">
        <v>19.816603272727274</v>
      </c>
      <c r="P35" s="53">
        <v>104.20706127272729</v>
      </c>
      <c r="Q35" s="53">
        <f t="shared" si="0"/>
        <v>124.02366454545457</v>
      </c>
      <c r="R35" s="53">
        <v>19.400000000000002</v>
      </c>
      <c r="S35" s="53">
        <v>2.4000000000000004</v>
      </c>
      <c r="T35" s="53">
        <v>13.8</v>
      </c>
      <c r="U35" s="53">
        <v>14.2</v>
      </c>
      <c r="V35" s="53">
        <v>43.7</v>
      </c>
      <c r="W35" s="53">
        <f>(SUM($O$4:O35)+SUM($P$4:P35)+SUM($R$4:R35)+SUM($S$4:S35)+SUM($T$4:T35)+SUM($U$4:U35)+SUM($V$4:V35))/1000</f>
        <v>6.0113078476363624</v>
      </c>
      <c r="X35" s="53">
        <f t="shared" si="1"/>
        <v>217.52366454545455</v>
      </c>
      <c r="Y35" s="53"/>
      <c r="Z35" s="53"/>
      <c r="AA35" s="53"/>
      <c r="AB35" s="53"/>
      <c r="AC35" s="53"/>
      <c r="AD35" s="53"/>
      <c r="AE35" s="53"/>
      <c r="AF35" s="53"/>
      <c r="AG35" s="53"/>
      <c r="AH35" s="53"/>
      <c r="AI35" s="53"/>
      <c r="AJ35" s="53"/>
    </row>
    <row r="36" spans="1:36" x14ac:dyDescent="0.25">
      <c r="A36" s="55">
        <v>36466</v>
      </c>
      <c r="B36" s="53">
        <v>20.714376636363639</v>
      </c>
      <c r="C36" s="53">
        <v>86.642942636363628</v>
      </c>
      <c r="D36" s="53">
        <v>107.35731927272727</v>
      </c>
      <c r="E36" s="53"/>
      <c r="F36" s="53">
        <v>103.4</v>
      </c>
      <c r="G36" s="53">
        <v>52.8</v>
      </c>
      <c r="H36" s="53">
        <v>1.7000000000000002</v>
      </c>
      <c r="I36" s="53">
        <v>0</v>
      </c>
      <c r="J36" s="53">
        <v>18.8</v>
      </c>
      <c r="K36" s="53">
        <v>20.399999999999999</v>
      </c>
      <c r="L36" s="53">
        <v>197.1</v>
      </c>
      <c r="M36" s="53">
        <v>201.05731927272726</v>
      </c>
      <c r="O36" s="53">
        <v>19.206149363636364</v>
      </c>
      <c r="P36" s="53">
        <v>119.56640909090909</v>
      </c>
      <c r="Q36" s="53">
        <f t="shared" ref="Q36:Q67" si="4">P36+O36</f>
        <v>138.77255845454545</v>
      </c>
      <c r="R36" s="53">
        <v>29.400000000000002</v>
      </c>
      <c r="S36" s="53">
        <v>2.4000000000000004</v>
      </c>
      <c r="T36" s="53">
        <v>24.9</v>
      </c>
      <c r="U36" s="53">
        <v>15</v>
      </c>
      <c r="V36" s="53">
        <v>8.5</v>
      </c>
      <c r="W36" s="53">
        <f>(SUM($O$4:O36)+SUM($P$4:P36)+SUM($R$4:R36)+SUM($S$4:S36)+SUM($T$4:T36)+SUM($U$4:U36)+SUM($V$4:V36))/1000</f>
        <v>6.2302804060909089</v>
      </c>
      <c r="X36" s="53">
        <f t="shared" ref="X36:X67" si="5">SUM(O36+P36+R36+S36+T36+U36+V36)</f>
        <v>218.97255845454546</v>
      </c>
      <c r="Y36" s="53"/>
      <c r="Z36" s="53"/>
      <c r="AA36" s="53"/>
      <c r="AB36" s="53"/>
      <c r="AC36" s="53"/>
      <c r="AD36" s="53"/>
      <c r="AE36" s="53"/>
      <c r="AF36" s="53"/>
      <c r="AG36" s="53"/>
      <c r="AH36" s="53"/>
      <c r="AI36" s="53"/>
      <c r="AJ36" s="53"/>
    </row>
    <row r="37" spans="1:36" x14ac:dyDescent="0.25">
      <c r="A37" s="55">
        <v>36467</v>
      </c>
      <c r="B37" s="53">
        <v>20.167408909090909</v>
      </c>
      <c r="C37" s="53">
        <v>92.122974545454539</v>
      </c>
      <c r="D37" s="53">
        <v>112.29038345454545</v>
      </c>
      <c r="E37" s="53"/>
      <c r="F37" s="53">
        <v>108.7</v>
      </c>
      <c r="G37" s="53">
        <v>62.500000000000007</v>
      </c>
      <c r="H37" s="53">
        <v>1.6999999999999997</v>
      </c>
      <c r="I37" s="53">
        <v>0</v>
      </c>
      <c r="J37" s="53">
        <v>18.8</v>
      </c>
      <c r="K37" s="53">
        <v>3.8</v>
      </c>
      <c r="L37" s="53">
        <v>195.5</v>
      </c>
      <c r="M37" s="53">
        <v>199.09038345454547</v>
      </c>
      <c r="O37" s="53">
        <v>20.287903363636364</v>
      </c>
      <c r="P37" s="53">
        <v>114.01779018181819</v>
      </c>
      <c r="Q37" s="53">
        <f t="shared" si="4"/>
        <v>134.30569354545455</v>
      </c>
      <c r="R37" s="53">
        <v>29.5</v>
      </c>
      <c r="S37" s="53">
        <v>2.6</v>
      </c>
      <c r="T37" s="53">
        <v>26.5</v>
      </c>
      <c r="U37" s="53">
        <v>16.7</v>
      </c>
      <c r="V37" s="53">
        <v>23.1</v>
      </c>
      <c r="W37" s="53">
        <f>(SUM($O$4:O37)+SUM($P$4:P37)+SUM($R$4:R37)+SUM($S$4:S37)+SUM($T$4:T37)+SUM($U$4:U37)+SUM($V$4:V37))/1000</f>
        <v>6.4629860996363639</v>
      </c>
      <c r="X37" s="53">
        <f t="shared" si="5"/>
        <v>232.70569354545452</v>
      </c>
      <c r="Y37" s="53"/>
      <c r="Z37" s="53"/>
      <c r="AA37" s="53"/>
      <c r="AB37" s="53"/>
      <c r="AC37" s="53"/>
      <c r="AD37" s="53"/>
      <c r="AE37" s="53"/>
      <c r="AF37" s="53"/>
      <c r="AG37" s="53"/>
      <c r="AH37" s="53"/>
      <c r="AI37" s="53"/>
      <c r="AJ37" s="53"/>
    </row>
    <row r="38" spans="1:36" x14ac:dyDescent="0.25">
      <c r="A38" s="55">
        <v>36468</v>
      </c>
      <c r="B38" s="53">
        <v>22.476210909090909</v>
      </c>
      <c r="C38" s="53">
        <v>104.08470863636363</v>
      </c>
      <c r="D38" s="53">
        <v>126.56091954545454</v>
      </c>
      <c r="E38" s="53"/>
      <c r="F38" s="53">
        <v>122.8</v>
      </c>
      <c r="G38" s="53">
        <v>84.3</v>
      </c>
      <c r="H38" s="53">
        <v>1.8000000000000007</v>
      </c>
      <c r="I38" s="53">
        <v>0</v>
      </c>
      <c r="J38" s="53">
        <v>20.7</v>
      </c>
      <c r="K38" s="53">
        <v>2.6</v>
      </c>
      <c r="L38" s="53">
        <v>232.2</v>
      </c>
      <c r="M38" s="53">
        <v>235.96091954545452</v>
      </c>
      <c r="O38" s="53">
        <v>19.439289454545456</v>
      </c>
      <c r="P38" s="53">
        <v>115.98799118181817</v>
      </c>
      <c r="Q38" s="53">
        <f t="shared" si="4"/>
        <v>135.42728063636363</v>
      </c>
      <c r="R38" s="53">
        <v>38.5</v>
      </c>
      <c r="S38" s="53">
        <v>2.5999999999999996</v>
      </c>
      <c r="T38" s="53">
        <v>6.7</v>
      </c>
      <c r="U38" s="53">
        <v>14.3</v>
      </c>
      <c r="V38" s="53">
        <v>16.100000000000001</v>
      </c>
      <c r="W38" s="53">
        <f>(SUM($O$4:O38)+SUM($P$4:P38)+SUM($R$4:R38)+SUM($S$4:S38)+SUM($T$4:T38)+SUM($U$4:U38)+SUM($V$4:V38))/1000</f>
        <v>6.6766133802727277</v>
      </c>
      <c r="X38" s="53">
        <f t="shared" si="5"/>
        <v>213.62728063636362</v>
      </c>
      <c r="Y38" s="53"/>
      <c r="Z38" s="53"/>
      <c r="AA38" s="53"/>
      <c r="AB38" s="53"/>
      <c r="AC38" s="53"/>
      <c r="AD38" s="53"/>
      <c r="AE38" s="53"/>
      <c r="AF38" s="53"/>
      <c r="AG38" s="53"/>
      <c r="AH38" s="53"/>
      <c r="AI38" s="53"/>
      <c r="AJ38" s="53"/>
    </row>
    <row r="39" spans="1:36" x14ac:dyDescent="0.25">
      <c r="A39" s="55">
        <v>36469</v>
      </c>
      <c r="B39" s="53">
        <v>25.360655454545455</v>
      </c>
      <c r="C39" s="53">
        <v>107.26950172727274</v>
      </c>
      <c r="D39" s="53">
        <v>132.63015718181819</v>
      </c>
      <c r="E39" s="53"/>
      <c r="F39" s="53">
        <v>129.1</v>
      </c>
      <c r="G39" s="53">
        <v>84.1</v>
      </c>
      <c r="H39" s="53">
        <v>1.8000000000000007</v>
      </c>
      <c r="I39" s="53">
        <v>0</v>
      </c>
      <c r="J39" s="53">
        <v>19.5</v>
      </c>
      <c r="K39" s="53">
        <v>0</v>
      </c>
      <c r="L39" s="53">
        <v>234.5</v>
      </c>
      <c r="M39" s="53">
        <v>238.0301571818182</v>
      </c>
      <c r="O39" s="53">
        <v>19.466734181818182</v>
      </c>
      <c r="P39" s="53">
        <v>110.10773409090909</v>
      </c>
      <c r="Q39" s="53">
        <f t="shared" si="4"/>
        <v>129.57446827272727</v>
      </c>
      <c r="R39" s="53">
        <v>31.299999999999997</v>
      </c>
      <c r="S39" s="53">
        <v>2.5</v>
      </c>
      <c r="T39" s="53">
        <v>6.2</v>
      </c>
      <c r="U39" s="53">
        <v>12.3</v>
      </c>
      <c r="V39" s="53">
        <v>34.200000000000003</v>
      </c>
      <c r="W39" s="53">
        <f>(SUM($O$4:O39)+SUM($P$4:P39)+SUM($R$4:R39)+SUM($S$4:S39)+SUM($T$4:T39)+SUM($U$4:U39)+SUM($V$4:V39))/1000</f>
        <v>6.8926878485454548</v>
      </c>
      <c r="X39" s="53">
        <f t="shared" si="5"/>
        <v>216.07446827272724</v>
      </c>
      <c r="Y39" s="53"/>
      <c r="Z39" s="53"/>
      <c r="AA39" s="53"/>
      <c r="AB39" s="53"/>
      <c r="AC39" s="53"/>
      <c r="AD39" s="53"/>
      <c r="AE39" s="53"/>
      <c r="AF39" s="53"/>
      <c r="AG39" s="53"/>
      <c r="AH39" s="53"/>
      <c r="AI39" s="53"/>
      <c r="AJ39" s="53"/>
    </row>
    <row r="40" spans="1:36" x14ac:dyDescent="0.25">
      <c r="A40" s="55">
        <v>36470</v>
      </c>
      <c r="B40" s="53">
        <v>22.306148363636364</v>
      </c>
      <c r="C40" s="53">
        <v>104.45974527272728</v>
      </c>
      <c r="D40" s="53">
        <v>126.76589363636364</v>
      </c>
      <c r="E40" s="53"/>
      <c r="F40" s="53">
        <v>123.4</v>
      </c>
      <c r="G40" s="53">
        <v>78.100000000000009</v>
      </c>
      <c r="H40" s="53">
        <v>1.6999999999999993</v>
      </c>
      <c r="I40" s="53">
        <v>0</v>
      </c>
      <c r="J40" s="53">
        <v>16.7</v>
      </c>
      <c r="K40" s="53">
        <v>0.6</v>
      </c>
      <c r="L40" s="53">
        <v>220.5</v>
      </c>
      <c r="M40" s="53">
        <v>223.86589363636361</v>
      </c>
      <c r="O40" s="53">
        <v>20.33716609090909</v>
      </c>
      <c r="P40" s="53">
        <v>122.04453845454545</v>
      </c>
      <c r="Q40" s="53">
        <f t="shared" si="4"/>
        <v>142.38170454545454</v>
      </c>
      <c r="R40" s="53">
        <v>34.1</v>
      </c>
      <c r="S40" s="53">
        <v>2.3999999999999995</v>
      </c>
      <c r="T40" s="53">
        <v>13.6</v>
      </c>
      <c r="U40" s="53">
        <v>14.7</v>
      </c>
      <c r="V40" s="53">
        <v>23.7</v>
      </c>
      <c r="W40" s="53">
        <f>(SUM($O$4:O40)+SUM($P$4:P40)+SUM($R$4:R40)+SUM($S$4:S40)+SUM($T$4:T40)+SUM($U$4:U40)+SUM($V$4:V40))/1000</f>
        <v>7.1235695530909098</v>
      </c>
      <c r="X40" s="53">
        <f t="shared" si="5"/>
        <v>230.88170454545451</v>
      </c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</row>
    <row r="41" spans="1:36" x14ac:dyDescent="0.25">
      <c r="A41" s="55">
        <v>36471</v>
      </c>
      <c r="B41" s="53">
        <v>24.573156363636361</v>
      </c>
      <c r="C41" s="53">
        <v>108.12095236363636</v>
      </c>
      <c r="D41" s="53">
        <v>132.69410872727272</v>
      </c>
      <c r="E41" s="53"/>
      <c r="F41" s="53">
        <v>129.1</v>
      </c>
      <c r="G41" s="53">
        <v>64</v>
      </c>
      <c r="H41" s="53">
        <v>1.7999999999999996</v>
      </c>
      <c r="I41" s="53">
        <v>0</v>
      </c>
      <c r="J41" s="53">
        <v>14.8</v>
      </c>
      <c r="K41" s="53">
        <v>4.0999999999999996</v>
      </c>
      <c r="L41" s="53">
        <v>213.7</v>
      </c>
      <c r="M41" s="53">
        <v>217.39410872727274</v>
      </c>
      <c r="O41" s="53">
        <v>20.743973727272728</v>
      </c>
      <c r="P41" s="53">
        <v>125.09172918181818</v>
      </c>
      <c r="Q41" s="53">
        <f t="shared" si="4"/>
        <v>145.83570290909091</v>
      </c>
      <c r="R41" s="53">
        <v>40.9</v>
      </c>
      <c r="S41" s="53">
        <v>2.4</v>
      </c>
      <c r="T41" s="53">
        <v>19.899999999999999</v>
      </c>
      <c r="U41" s="53">
        <v>17.2</v>
      </c>
      <c r="V41" s="53">
        <v>4.5999999999999996</v>
      </c>
      <c r="W41" s="53">
        <f>(SUM($O$4:O41)+SUM($P$4:P41)+SUM($R$4:R41)+SUM($S$4:S41)+SUM($T$4:T41)+SUM($U$4:U41)+SUM($V$4:V41))/1000</f>
        <v>7.3544052560000006</v>
      </c>
      <c r="X41" s="53">
        <f t="shared" si="5"/>
        <v>230.83570290909091</v>
      </c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</row>
    <row r="42" spans="1:36" x14ac:dyDescent="0.25">
      <c r="A42" s="55">
        <v>36472</v>
      </c>
      <c r="B42" s="53">
        <v>25.020459181818179</v>
      </c>
      <c r="C42" s="53">
        <v>118.628073</v>
      </c>
      <c r="D42" s="53">
        <v>143.64853218181818</v>
      </c>
      <c r="E42" s="53"/>
      <c r="F42" s="53">
        <v>139.30000000000001</v>
      </c>
      <c r="G42" s="53">
        <v>69.5</v>
      </c>
      <c r="H42" s="53">
        <v>1.7999999999999994</v>
      </c>
      <c r="I42" s="53">
        <v>0</v>
      </c>
      <c r="J42" s="53">
        <v>17.2</v>
      </c>
      <c r="K42" s="53">
        <v>0.6</v>
      </c>
      <c r="L42" s="53">
        <v>228.4</v>
      </c>
      <c r="M42" s="53">
        <v>232.74853218181818</v>
      </c>
      <c r="O42" s="53">
        <v>21.139725000000002</v>
      </c>
      <c r="P42" s="53">
        <v>130.93268145454545</v>
      </c>
      <c r="Q42" s="53">
        <f t="shared" si="4"/>
        <v>152.07240645454544</v>
      </c>
      <c r="R42" s="53">
        <v>31.2</v>
      </c>
      <c r="S42" s="53">
        <v>2.5</v>
      </c>
      <c r="T42" s="53">
        <v>23.5</v>
      </c>
      <c r="U42" s="53">
        <v>14</v>
      </c>
      <c r="V42" s="53">
        <v>7.9</v>
      </c>
      <c r="W42" s="53">
        <f>(SUM($O$4:O42)+SUM($P$4:P42)+SUM($R$4:R42)+SUM($S$4:S42)+SUM($T$4:T42)+SUM($U$4:U42)+SUM($V$4:V42))/1000</f>
        <v>7.5855776624545461</v>
      </c>
      <c r="X42" s="53">
        <f t="shared" si="5"/>
        <v>231.17240645454544</v>
      </c>
      <c r="Y42" s="53"/>
      <c r="Z42" s="53"/>
      <c r="AA42" s="53"/>
      <c r="AB42" s="53"/>
      <c r="AC42" s="53"/>
      <c r="AD42" s="53"/>
      <c r="AE42" s="53"/>
      <c r="AF42" s="53"/>
      <c r="AG42" s="53"/>
      <c r="AH42" s="53"/>
      <c r="AI42" s="53"/>
      <c r="AJ42" s="53"/>
    </row>
    <row r="43" spans="1:36" x14ac:dyDescent="0.25">
      <c r="A43" s="55">
        <v>36473</v>
      </c>
      <c r="B43" s="53">
        <v>21.080234727272728</v>
      </c>
      <c r="C43" s="53">
        <v>119.36842654545455</v>
      </c>
      <c r="D43" s="53">
        <v>140.44866127272729</v>
      </c>
      <c r="E43" s="53"/>
      <c r="F43" s="53">
        <v>135.69999999999999</v>
      </c>
      <c r="G43" s="53">
        <v>65.400000000000006</v>
      </c>
      <c r="H43" s="53">
        <v>1.7000000000000002</v>
      </c>
      <c r="I43" s="53">
        <v>0</v>
      </c>
      <c r="J43" s="53">
        <v>16</v>
      </c>
      <c r="K43" s="53">
        <v>7</v>
      </c>
      <c r="L43" s="53">
        <v>225.8</v>
      </c>
      <c r="M43" s="53">
        <v>230.54866127272729</v>
      </c>
      <c r="O43" s="53">
        <v>21.061644363636361</v>
      </c>
      <c r="P43" s="53">
        <v>137.27254363636362</v>
      </c>
      <c r="Q43" s="53">
        <f t="shared" si="4"/>
        <v>158.33418799999998</v>
      </c>
      <c r="R43" s="53">
        <v>42.900000000000006</v>
      </c>
      <c r="S43" s="53">
        <v>2.3999999999999995</v>
      </c>
      <c r="T43" s="53">
        <v>22.8</v>
      </c>
      <c r="U43" s="53">
        <v>16.600000000000001</v>
      </c>
      <c r="V43" s="53">
        <v>1.2</v>
      </c>
      <c r="W43" s="53">
        <f>(SUM($O$4:O43)+SUM($P$4:P43)+SUM($R$4:R43)+SUM($S$4:S43)+SUM($T$4:T43)+SUM($U$4:U43)+SUM($V$4:V43))/1000</f>
        <v>7.8298118504545444</v>
      </c>
      <c r="X43" s="53">
        <f t="shared" si="5"/>
        <v>244.23418799999999</v>
      </c>
      <c r="Y43" s="53"/>
      <c r="Z43" s="53"/>
      <c r="AA43" s="53"/>
      <c r="AB43" s="53"/>
      <c r="AC43" s="53"/>
      <c r="AD43" s="53"/>
      <c r="AE43" s="53"/>
      <c r="AF43" s="53"/>
      <c r="AG43" s="53"/>
      <c r="AH43" s="53"/>
      <c r="AI43" s="53"/>
      <c r="AJ43" s="53"/>
    </row>
    <row r="44" spans="1:36" x14ac:dyDescent="0.25">
      <c r="A44" s="55">
        <v>36474</v>
      </c>
      <c r="B44" s="53">
        <v>20.726150454545454</v>
      </c>
      <c r="C44" s="53">
        <v>112.24431136363637</v>
      </c>
      <c r="D44" s="53">
        <v>132.97046181818183</v>
      </c>
      <c r="E44" s="53"/>
      <c r="F44" s="53">
        <v>129.69999999999999</v>
      </c>
      <c r="G44" s="53">
        <v>50.2</v>
      </c>
      <c r="H44" s="53">
        <v>1.6999999999999997</v>
      </c>
      <c r="I44" s="53">
        <v>0</v>
      </c>
      <c r="J44" s="53">
        <v>18.600000000000001</v>
      </c>
      <c r="K44" s="53">
        <v>29.9</v>
      </c>
      <c r="L44" s="53">
        <v>230</v>
      </c>
      <c r="M44" s="53">
        <v>233.37046181818181</v>
      </c>
      <c r="O44" s="53">
        <v>21.139478181818184</v>
      </c>
      <c r="P44" s="53">
        <v>143.21334909090911</v>
      </c>
      <c r="Q44" s="53">
        <f t="shared" si="4"/>
        <v>164.3528272727273</v>
      </c>
      <c r="R44" s="53">
        <v>45.400000000000006</v>
      </c>
      <c r="S44" s="53">
        <v>2.5</v>
      </c>
      <c r="T44" s="53">
        <v>26.2</v>
      </c>
      <c r="U44" s="53">
        <v>16.8</v>
      </c>
      <c r="V44" s="53">
        <v>4</v>
      </c>
      <c r="W44" s="53">
        <f>(SUM($O$4:O44)+SUM($P$4:P44)+SUM($R$4:R44)+SUM($S$4:S44)+SUM($T$4:T44)+SUM($U$4:U44)+SUM($V$4:V44))/1000</f>
        <v>8.0890646777272721</v>
      </c>
      <c r="X44" s="53">
        <f t="shared" si="5"/>
        <v>259.2528272727273</v>
      </c>
      <c r="Y44" s="53"/>
      <c r="Z44" s="53"/>
      <c r="AA44" s="53"/>
      <c r="AB44" s="53"/>
      <c r="AC44" s="53"/>
      <c r="AD44" s="53"/>
      <c r="AE44" s="53"/>
      <c r="AF44" s="53"/>
      <c r="AG44" s="53"/>
      <c r="AH44" s="53"/>
      <c r="AI44" s="53"/>
      <c r="AJ44" s="53"/>
    </row>
    <row r="45" spans="1:36" x14ac:dyDescent="0.25">
      <c r="A45" s="55">
        <v>36475</v>
      </c>
      <c r="B45" s="53">
        <v>22.325162545454546</v>
      </c>
      <c r="C45" s="53">
        <v>121.94863363636364</v>
      </c>
      <c r="D45" s="53">
        <v>144.27379618181817</v>
      </c>
      <c r="E45" s="53"/>
      <c r="F45" s="53">
        <v>138.4</v>
      </c>
      <c r="G45" s="53">
        <v>52.2</v>
      </c>
      <c r="H45" s="53">
        <v>1.4999999999999996</v>
      </c>
      <c r="I45" s="53">
        <v>0</v>
      </c>
      <c r="J45" s="53">
        <v>23.5</v>
      </c>
      <c r="K45" s="53">
        <v>10.8</v>
      </c>
      <c r="L45" s="53">
        <v>226.4</v>
      </c>
      <c r="M45" s="53">
        <v>232.27379618181817</v>
      </c>
      <c r="O45" s="53">
        <v>19.944988363636362</v>
      </c>
      <c r="P45" s="53">
        <v>138.54040490909091</v>
      </c>
      <c r="Q45" s="53">
        <f t="shared" si="4"/>
        <v>158.48539327272726</v>
      </c>
      <c r="R45" s="53">
        <v>48.7</v>
      </c>
      <c r="S45" s="53">
        <v>2.4000000000000004</v>
      </c>
      <c r="T45" s="53">
        <v>23.2</v>
      </c>
      <c r="U45" s="53">
        <v>15.6</v>
      </c>
      <c r="V45" s="53">
        <v>1.1000000000000001</v>
      </c>
      <c r="W45" s="53">
        <f>(SUM($O$4:O45)+SUM($P$4:P45)+SUM($R$4:R45)+SUM($S$4:S45)+SUM($T$4:T45)+SUM($U$4:U45)+SUM($V$4:V45))/1000</f>
        <v>8.338550071000002</v>
      </c>
      <c r="X45" s="53">
        <f t="shared" si="5"/>
        <v>249.48539327272724</v>
      </c>
      <c r="Y45" s="53"/>
      <c r="Z45" s="53"/>
      <c r="AA45" s="53"/>
      <c r="AB45" s="53"/>
      <c r="AC45" s="53"/>
      <c r="AD45" s="53"/>
      <c r="AE45" s="53"/>
      <c r="AF45" s="53"/>
      <c r="AG45" s="53"/>
      <c r="AH45" s="53"/>
      <c r="AI45" s="53"/>
      <c r="AJ45" s="53"/>
    </row>
    <row r="46" spans="1:36" x14ac:dyDescent="0.25">
      <c r="A46" s="55">
        <v>36476</v>
      </c>
      <c r="B46" s="53">
        <v>25.327012</v>
      </c>
      <c r="C46" s="53">
        <v>135.18158190909091</v>
      </c>
      <c r="D46" s="53">
        <v>160.50859390909091</v>
      </c>
      <c r="E46" s="53"/>
      <c r="F46" s="53">
        <v>157.30000000000001</v>
      </c>
      <c r="G46" s="53">
        <v>68.5</v>
      </c>
      <c r="H46" s="53">
        <v>1.5</v>
      </c>
      <c r="I46" s="53">
        <v>0</v>
      </c>
      <c r="J46" s="53">
        <v>24.7</v>
      </c>
      <c r="K46" s="53">
        <v>0</v>
      </c>
      <c r="L46" s="53">
        <v>252.1</v>
      </c>
      <c r="M46" s="53">
        <v>255.20859390909089</v>
      </c>
      <c r="O46" s="53">
        <v>19.600394181818181</v>
      </c>
      <c r="P46" s="53">
        <v>141.94404627272729</v>
      </c>
      <c r="Q46" s="53">
        <f t="shared" si="4"/>
        <v>161.54444045454548</v>
      </c>
      <c r="R46" s="53">
        <v>40.400000000000006</v>
      </c>
      <c r="S46" s="53">
        <v>2.5</v>
      </c>
      <c r="T46" s="53">
        <v>26.6</v>
      </c>
      <c r="U46" s="53">
        <v>13.3</v>
      </c>
      <c r="V46" s="53">
        <v>3.1</v>
      </c>
      <c r="W46" s="53">
        <f>(SUM($O$4:O46)+SUM($P$4:P46)+SUM($R$4:R46)+SUM($S$4:S46)+SUM($T$4:T46)+SUM($U$4:U46)+SUM($V$4:V46))/1000</f>
        <v>8.585994511454544</v>
      </c>
      <c r="X46" s="53">
        <f t="shared" si="5"/>
        <v>247.44444045454549</v>
      </c>
      <c r="Y46" s="53"/>
      <c r="Z46" s="53"/>
      <c r="AA46" s="53"/>
      <c r="AB46" s="53"/>
      <c r="AC46" s="53"/>
      <c r="AD46" s="53"/>
      <c r="AE46" s="53"/>
      <c r="AF46" s="53"/>
      <c r="AG46" s="53"/>
      <c r="AH46" s="53"/>
      <c r="AI46" s="53"/>
      <c r="AJ46" s="53"/>
    </row>
    <row r="47" spans="1:36" x14ac:dyDescent="0.25">
      <c r="A47" s="55">
        <v>36477</v>
      </c>
      <c r="B47" s="53">
        <v>24.454217363636364</v>
      </c>
      <c r="C47" s="53">
        <v>129.48206409090909</v>
      </c>
      <c r="D47" s="53">
        <v>153.93628145454545</v>
      </c>
      <c r="E47" s="53"/>
      <c r="F47" s="53">
        <v>149.6</v>
      </c>
      <c r="G47" s="53">
        <v>71.000000000000014</v>
      </c>
      <c r="H47" s="53">
        <v>1.6999999999999993</v>
      </c>
      <c r="I47" s="53">
        <v>0</v>
      </c>
      <c r="J47" s="53">
        <v>24.6</v>
      </c>
      <c r="K47" s="53">
        <v>0</v>
      </c>
      <c r="L47" s="53">
        <v>246.9</v>
      </c>
      <c r="M47" s="53">
        <v>251.23628145454543</v>
      </c>
      <c r="O47" s="53">
        <v>20.568781636363635</v>
      </c>
      <c r="P47" s="53">
        <v>123.94991209090909</v>
      </c>
      <c r="Q47" s="53">
        <f t="shared" si="4"/>
        <v>144.51869372727273</v>
      </c>
      <c r="R47" s="53">
        <v>25</v>
      </c>
      <c r="S47" s="53">
        <v>2.4000000000000004</v>
      </c>
      <c r="T47" s="53">
        <v>31.3</v>
      </c>
      <c r="U47" s="53">
        <v>12.9</v>
      </c>
      <c r="V47" s="53">
        <v>10.5</v>
      </c>
      <c r="W47" s="53">
        <f>(SUM($O$4:O47)+SUM($P$4:P47)+SUM($R$4:R47)+SUM($S$4:S47)+SUM($T$4:T47)+SUM($U$4:U47)+SUM($V$4:V47))/1000</f>
        <v>8.8126132051818189</v>
      </c>
      <c r="X47" s="53">
        <f t="shared" si="5"/>
        <v>226.61869372727276</v>
      </c>
      <c r="Y47" s="53"/>
      <c r="Z47" s="53"/>
      <c r="AA47" s="53"/>
      <c r="AB47" s="53"/>
      <c r="AC47" s="53"/>
      <c r="AD47" s="53"/>
      <c r="AE47" s="53"/>
      <c r="AF47" s="53"/>
      <c r="AG47" s="53"/>
      <c r="AH47" s="53"/>
      <c r="AI47" s="53"/>
      <c r="AJ47" s="53"/>
    </row>
    <row r="48" spans="1:36" x14ac:dyDescent="0.25">
      <c r="A48" s="55">
        <v>36478</v>
      </c>
      <c r="B48" s="53">
        <v>22.768613909090909</v>
      </c>
      <c r="C48" s="53">
        <v>120.15433763636364</v>
      </c>
      <c r="D48" s="53">
        <v>142.92295154545454</v>
      </c>
      <c r="E48" s="53"/>
      <c r="F48" s="53">
        <v>139.30000000000001</v>
      </c>
      <c r="G48" s="53">
        <v>69.5</v>
      </c>
      <c r="H48" s="53">
        <v>1.5</v>
      </c>
      <c r="I48" s="53">
        <v>0</v>
      </c>
      <c r="J48" s="53">
        <v>23.1</v>
      </c>
      <c r="K48" s="53">
        <v>3.2</v>
      </c>
      <c r="L48" s="53">
        <v>236.6</v>
      </c>
      <c r="M48" s="53">
        <v>240.22295154545452</v>
      </c>
      <c r="O48" s="53">
        <v>21.847547545454542</v>
      </c>
      <c r="P48" s="53">
        <v>124.07187372727273</v>
      </c>
      <c r="Q48" s="53">
        <f t="shared" si="4"/>
        <v>145.91942127272728</v>
      </c>
      <c r="R48" s="53">
        <v>43.7</v>
      </c>
      <c r="S48" s="53">
        <v>2.5</v>
      </c>
      <c r="T48" s="53">
        <v>40.5</v>
      </c>
      <c r="U48" s="53">
        <v>13.4</v>
      </c>
      <c r="V48" s="53">
        <v>4</v>
      </c>
      <c r="W48" s="53">
        <f>(SUM($O$4:O48)+SUM($P$4:P48)+SUM($R$4:R48)+SUM($S$4:S48)+SUM($T$4:T48)+SUM($U$4:U48)+SUM($V$4:V48))/1000</f>
        <v>9.0626326264545458</v>
      </c>
      <c r="X48" s="53">
        <f t="shared" si="5"/>
        <v>250.01942127272727</v>
      </c>
      <c r="Y48" s="53"/>
      <c r="Z48" s="53"/>
      <c r="AA48" s="53"/>
      <c r="AB48" s="53"/>
      <c r="AC48" s="53"/>
      <c r="AD48" s="53"/>
      <c r="AE48" s="53"/>
      <c r="AF48" s="53"/>
      <c r="AG48" s="53"/>
      <c r="AH48" s="53"/>
      <c r="AI48" s="53"/>
      <c r="AJ48" s="53"/>
    </row>
    <row r="49" spans="1:36" x14ac:dyDescent="0.25">
      <c r="A49" s="55">
        <v>36479</v>
      </c>
      <c r="B49" s="53">
        <v>22.350167545454546</v>
      </c>
      <c r="C49" s="53">
        <v>128.64431681818184</v>
      </c>
      <c r="D49" s="53">
        <v>150.99448436363639</v>
      </c>
      <c r="E49" s="53"/>
      <c r="F49" s="53">
        <v>146.9</v>
      </c>
      <c r="G49" s="53">
        <v>56.8</v>
      </c>
      <c r="H49" s="53">
        <v>1.5999999999999996</v>
      </c>
      <c r="I49" s="53">
        <v>0</v>
      </c>
      <c r="J49" s="53">
        <v>19.5</v>
      </c>
      <c r="K49" s="53">
        <v>12.2</v>
      </c>
      <c r="L49" s="53">
        <v>237</v>
      </c>
      <c r="M49" s="53">
        <v>241.09448436363638</v>
      </c>
      <c r="O49" s="53">
        <v>21.917691272727271</v>
      </c>
      <c r="P49" s="53">
        <v>131.42173418181818</v>
      </c>
      <c r="Q49" s="53">
        <f t="shared" si="4"/>
        <v>153.33942545454545</v>
      </c>
      <c r="R49" s="53">
        <v>61.1</v>
      </c>
      <c r="S49" s="53">
        <v>2.5</v>
      </c>
      <c r="T49" s="53">
        <v>33.4</v>
      </c>
      <c r="U49" s="53">
        <v>18.5</v>
      </c>
      <c r="V49" s="53">
        <v>3.6</v>
      </c>
      <c r="W49" s="53">
        <f>(SUM($O$4:O49)+SUM($P$4:P49)+SUM($R$4:R49)+SUM($S$4:S49)+SUM($T$4:T49)+SUM($U$4:U49)+SUM($V$4:V49))/1000</f>
        <v>9.3350720519090924</v>
      </c>
      <c r="X49" s="53">
        <f t="shared" si="5"/>
        <v>272.43942545454547</v>
      </c>
      <c r="Y49" s="53"/>
      <c r="Z49" s="53"/>
      <c r="AA49" s="53"/>
      <c r="AB49" s="53"/>
      <c r="AC49" s="53"/>
      <c r="AD49" s="53"/>
      <c r="AE49" s="53"/>
      <c r="AF49" s="53"/>
      <c r="AG49" s="53"/>
      <c r="AH49" s="53"/>
      <c r="AI49" s="53"/>
      <c r="AJ49" s="53"/>
    </row>
    <row r="50" spans="1:36" x14ac:dyDescent="0.25">
      <c r="A50" s="55">
        <v>36480</v>
      </c>
      <c r="B50" s="53">
        <v>19.314180636363634</v>
      </c>
      <c r="C50" s="53">
        <v>122.23628681818182</v>
      </c>
      <c r="D50" s="53">
        <v>141.55046745454547</v>
      </c>
      <c r="E50" s="53"/>
      <c r="F50" s="53">
        <v>138.1</v>
      </c>
      <c r="G50" s="53">
        <v>25.599999999999998</v>
      </c>
      <c r="H50" s="53">
        <v>1.5999999999999999</v>
      </c>
      <c r="I50" s="53">
        <v>0</v>
      </c>
      <c r="J50" s="53">
        <v>16.399999999999999</v>
      </c>
      <c r="K50" s="53">
        <v>38.4</v>
      </c>
      <c r="L50" s="53">
        <v>220.1</v>
      </c>
      <c r="M50" s="53">
        <v>223.55046745454547</v>
      </c>
      <c r="O50" s="53">
        <v>23.684444636363637</v>
      </c>
      <c r="P50" s="53">
        <v>147.99072418181819</v>
      </c>
      <c r="Q50" s="53">
        <f t="shared" si="4"/>
        <v>171.67516881818182</v>
      </c>
      <c r="R50" s="53">
        <v>82.8</v>
      </c>
      <c r="S50" s="53">
        <v>2.5999999999999996</v>
      </c>
      <c r="T50" s="53">
        <v>5.5</v>
      </c>
      <c r="U50" s="53">
        <v>19.3</v>
      </c>
      <c r="V50" s="53">
        <v>2.2999999999999998</v>
      </c>
      <c r="W50" s="53">
        <f>(SUM($O$4:O50)+SUM($P$4:P50)+SUM($R$4:R50)+SUM($S$4:S50)+SUM($T$4:T50)+SUM($U$4:U50)+SUM($V$4:V50))/1000</f>
        <v>9.6192472207272726</v>
      </c>
      <c r="X50" s="53">
        <f t="shared" si="5"/>
        <v>284.17516881818187</v>
      </c>
      <c r="Y50" s="53"/>
      <c r="Z50" s="53"/>
      <c r="AA50" s="53"/>
      <c r="AB50" s="53"/>
      <c r="AC50" s="53"/>
      <c r="AD50" s="53"/>
      <c r="AE50" s="53"/>
      <c r="AF50" s="53"/>
      <c r="AG50" s="53"/>
      <c r="AH50" s="53"/>
      <c r="AI50" s="53"/>
      <c r="AJ50" s="53"/>
    </row>
    <row r="51" spans="1:36" x14ac:dyDescent="0.25">
      <c r="A51" s="55">
        <v>36481</v>
      </c>
      <c r="B51" s="53">
        <v>19.283342181818181</v>
      </c>
      <c r="C51" s="53">
        <v>134.57772436363638</v>
      </c>
      <c r="D51" s="53">
        <v>153.86106654545455</v>
      </c>
      <c r="E51" s="53"/>
      <c r="F51" s="53">
        <v>150.30000000000001</v>
      </c>
      <c r="G51" s="53">
        <v>30</v>
      </c>
      <c r="H51" s="53">
        <v>1.5999999999999999</v>
      </c>
      <c r="I51" s="53">
        <v>0</v>
      </c>
      <c r="J51" s="53">
        <v>16.8</v>
      </c>
      <c r="K51" s="53">
        <v>22.2</v>
      </c>
      <c r="L51" s="53">
        <v>221</v>
      </c>
      <c r="M51" s="53">
        <v>224.46106654545454</v>
      </c>
      <c r="O51" s="53">
        <v>21.574592363636363</v>
      </c>
      <c r="P51" s="53">
        <v>141.65101045454546</v>
      </c>
      <c r="Q51" s="53">
        <f t="shared" si="4"/>
        <v>163.22560281818181</v>
      </c>
      <c r="R51" s="53">
        <v>70.900000000000006</v>
      </c>
      <c r="S51" s="53">
        <v>2.5999999999999996</v>
      </c>
      <c r="T51" s="53">
        <v>10.8</v>
      </c>
      <c r="U51" s="53">
        <v>18.2</v>
      </c>
      <c r="V51" s="53">
        <v>3.9</v>
      </c>
      <c r="W51" s="53">
        <f>(SUM($O$4:O51)+SUM($P$4:P51)+SUM($R$4:R51)+SUM($S$4:S51)+SUM($T$4:T51)+SUM($U$4:U51)+SUM($V$4:V51))/1000</f>
        <v>9.888872823545455</v>
      </c>
      <c r="X51" s="53">
        <f t="shared" si="5"/>
        <v>269.62560281818179</v>
      </c>
      <c r="Y51" s="53"/>
      <c r="Z51" s="53"/>
      <c r="AA51" s="53"/>
      <c r="AB51" s="53"/>
      <c r="AC51" s="53"/>
      <c r="AD51" s="53"/>
      <c r="AE51" s="53"/>
      <c r="AF51" s="53"/>
      <c r="AG51" s="53"/>
      <c r="AH51" s="53"/>
      <c r="AI51" s="53"/>
      <c r="AJ51" s="53"/>
    </row>
    <row r="52" spans="1:36" x14ac:dyDescent="0.25">
      <c r="A52" s="55">
        <v>36482</v>
      </c>
      <c r="B52" s="53">
        <v>23.589402727272727</v>
      </c>
      <c r="C52" s="53">
        <v>161.06451790909091</v>
      </c>
      <c r="D52" s="53">
        <v>184.65392063636364</v>
      </c>
      <c r="E52" s="53"/>
      <c r="F52" s="53">
        <v>181.8</v>
      </c>
      <c r="G52" s="53">
        <v>67.300000000000011</v>
      </c>
      <c r="H52" s="53">
        <v>1.6999999999999997</v>
      </c>
      <c r="I52" s="53">
        <v>0</v>
      </c>
      <c r="J52" s="53">
        <v>22.8</v>
      </c>
      <c r="K52" s="53">
        <v>0</v>
      </c>
      <c r="L52" s="53">
        <v>273.60000000000002</v>
      </c>
      <c r="M52" s="53">
        <v>276.45392063636365</v>
      </c>
      <c r="O52" s="53">
        <v>18.074789636363636</v>
      </c>
      <c r="P52" s="53">
        <v>112.908394</v>
      </c>
      <c r="Q52" s="53">
        <f t="shared" si="4"/>
        <v>130.98318363636363</v>
      </c>
      <c r="R52" s="53">
        <v>18.600000000000001</v>
      </c>
      <c r="S52" s="53">
        <v>2.4000000000000004</v>
      </c>
      <c r="T52" s="53">
        <v>2.9</v>
      </c>
      <c r="U52" s="53">
        <v>10.6</v>
      </c>
      <c r="V52" s="53">
        <v>36.9</v>
      </c>
      <c r="W52" s="53">
        <f>(SUM($O$4:O52)+SUM($P$4:P52)+SUM($R$4:R52)+SUM($S$4:S52)+SUM($T$4:T52)+SUM($U$4:U52)+SUM($V$4:V52))/1000</f>
        <v>10.091256007181819</v>
      </c>
      <c r="X52" s="53">
        <f t="shared" si="5"/>
        <v>202.38318363636364</v>
      </c>
      <c r="Y52" s="53"/>
      <c r="Z52" s="53"/>
      <c r="AA52" s="53"/>
      <c r="AB52" s="53"/>
      <c r="AC52" s="53"/>
      <c r="AD52" s="53"/>
      <c r="AE52" s="53"/>
      <c r="AF52" s="53"/>
      <c r="AG52" s="53"/>
      <c r="AH52" s="53"/>
      <c r="AI52" s="53"/>
      <c r="AJ52" s="53"/>
    </row>
    <row r="53" spans="1:36" x14ac:dyDescent="0.25">
      <c r="A53" s="55">
        <v>36483</v>
      </c>
      <c r="B53" s="53">
        <v>21.594640727272729</v>
      </c>
      <c r="C53" s="53">
        <v>190.25028827272729</v>
      </c>
      <c r="D53" s="53">
        <v>211.84492900000001</v>
      </c>
      <c r="E53" s="53"/>
      <c r="F53" s="53">
        <v>208.7</v>
      </c>
      <c r="G53" s="53">
        <v>54.7</v>
      </c>
      <c r="H53" s="53">
        <v>1.6999999999999997</v>
      </c>
      <c r="I53" s="53">
        <v>0</v>
      </c>
      <c r="J53" s="53">
        <v>24.5</v>
      </c>
      <c r="K53" s="53">
        <v>0</v>
      </c>
      <c r="L53" s="53">
        <v>289.60000000000002</v>
      </c>
      <c r="M53" s="53">
        <v>292.74492900000001</v>
      </c>
      <c r="O53" s="53">
        <v>17.966777363636364</v>
      </c>
      <c r="P53" s="53">
        <v>108.76435218181818</v>
      </c>
      <c r="Q53" s="53">
        <f t="shared" si="4"/>
        <v>126.73112954545455</v>
      </c>
      <c r="R53" s="53">
        <v>21.3</v>
      </c>
      <c r="S53" s="53">
        <v>2.3000000000000003</v>
      </c>
      <c r="T53" s="53">
        <v>2.5</v>
      </c>
      <c r="U53" s="53">
        <v>10.6</v>
      </c>
      <c r="V53" s="53">
        <v>42.5</v>
      </c>
      <c r="W53" s="53">
        <f>(SUM($O$4:O53)+SUM($P$4:P53)+SUM($R$4:R53)+SUM($S$4:S53)+SUM($T$4:T53)+SUM($U$4:U53)+SUM($V$4:V53))/1000</f>
        <v>10.297187136727272</v>
      </c>
      <c r="X53" s="53">
        <f t="shared" si="5"/>
        <v>205.93112954545455</v>
      </c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</row>
    <row r="54" spans="1:36" x14ac:dyDescent="0.25">
      <c r="A54" s="55">
        <v>36484</v>
      </c>
      <c r="B54" s="53">
        <v>22.933639636363637</v>
      </c>
      <c r="C54" s="53">
        <v>207.11513854545456</v>
      </c>
      <c r="D54" s="53">
        <v>230.04877818181819</v>
      </c>
      <c r="E54" s="53"/>
      <c r="F54" s="53">
        <v>228.2</v>
      </c>
      <c r="G54" s="53">
        <v>53</v>
      </c>
      <c r="H54" s="53">
        <v>1.6999999999999997</v>
      </c>
      <c r="I54" s="53">
        <v>0</v>
      </c>
      <c r="J54" s="53">
        <v>26</v>
      </c>
      <c r="K54" s="53">
        <v>0</v>
      </c>
      <c r="L54" s="53">
        <v>308.89999999999998</v>
      </c>
      <c r="M54" s="53">
        <v>310.74877818181818</v>
      </c>
      <c r="O54" s="53">
        <v>20.684101545454546</v>
      </c>
      <c r="P54" s="53">
        <v>120.06516036363637</v>
      </c>
      <c r="Q54" s="53">
        <f t="shared" si="4"/>
        <v>140.7492619090909</v>
      </c>
      <c r="R54" s="53">
        <v>55.9</v>
      </c>
      <c r="S54" s="53">
        <v>2.2999999999999998</v>
      </c>
      <c r="T54" s="53">
        <v>1.6</v>
      </c>
      <c r="U54" s="53">
        <v>12.8</v>
      </c>
      <c r="V54" s="53">
        <v>13.5</v>
      </c>
      <c r="W54" s="53">
        <f>(SUM($O$4:O54)+SUM($P$4:P54)+SUM($R$4:R54)+SUM($S$4:S54)+SUM($T$4:T54)+SUM($U$4:U54)+SUM($V$4:V54))/1000</f>
        <v>10.524036398636365</v>
      </c>
      <c r="X54" s="53">
        <f t="shared" si="5"/>
        <v>226.84926190909093</v>
      </c>
      <c r="Y54" s="53"/>
      <c r="Z54" s="53"/>
      <c r="AA54" s="53"/>
      <c r="AB54" s="53"/>
      <c r="AC54" s="53"/>
      <c r="AD54" s="53"/>
      <c r="AE54" s="53"/>
      <c r="AF54" s="53"/>
      <c r="AG54" s="53"/>
      <c r="AH54" s="53"/>
      <c r="AI54" s="53"/>
      <c r="AJ54" s="53"/>
    </row>
    <row r="55" spans="1:36" x14ac:dyDescent="0.25">
      <c r="A55" s="55">
        <v>36485</v>
      </c>
      <c r="B55" s="53">
        <v>21.201978545454544</v>
      </c>
      <c r="C55" s="53">
        <v>215.99576454545456</v>
      </c>
      <c r="D55" s="53">
        <v>237.19774309090911</v>
      </c>
      <c r="E55" s="53"/>
      <c r="F55" s="53">
        <v>236.1</v>
      </c>
      <c r="G55" s="53">
        <v>68.3</v>
      </c>
      <c r="H55" s="53">
        <v>1.6999999999999997</v>
      </c>
      <c r="I55" s="53">
        <v>0</v>
      </c>
      <c r="J55" s="53">
        <v>24.2</v>
      </c>
      <c r="K55" s="53">
        <v>0</v>
      </c>
      <c r="L55" s="53">
        <v>330.2</v>
      </c>
      <c r="M55" s="53">
        <v>331.3977430909091</v>
      </c>
      <c r="O55" s="53">
        <v>22.571321545454545</v>
      </c>
      <c r="P55" s="53">
        <v>131.91049572727272</v>
      </c>
      <c r="Q55" s="53">
        <f t="shared" si="4"/>
        <v>154.48181727272726</v>
      </c>
      <c r="R55" s="53">
        <v>69.899999999999991</v>
      </c>
      <c r="S55" s="53">
        <v>2.2000000000000002</v>
      </c>
      <c r="T55" s="53">
        <v>0</v>
      </c>
      <c r="U55" s="53">
        <v>19.600000000000001</v>
      </c>
      <c r="V55" s="53">
        <v>1.9</v>
      </c>
      <c r="W55" s="53">
        <f>(SUM($O$4:O55)+SUM($P$4:P55)+SUM($R$4:R55)+SUM($S$4:S55)+SUM($T$4:T55)+SUM($U$4:U55)+SUM($V$4:V55))/1000</f>
        <v>10.77211821590909</v>
      </c>
      <c r="X55" s="53">
        <f t="shared" si="5"/>
        <v>248.08181727272722</v>
      </c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</row>
    <row r="56" spans="1:36" x14ac:dyDescent="0.25">
      <c r="A56" s="55">
        <v>36486</v>
      </c>
      <c r="B56" s="53">
        <v>22.539869636363637</v>
      </c>
      <c r="C56" s="53">
        <v>201.88650518181819</v>
      </c>
      <c r="D56" s="53">
        <v>224.42637481818184</v>
      </c>
      <c r="E56" s="53"/>
      <c r="F56" s="53">
        <v>221.4</v>
      </c>
      <c r="G56" s="53">
        <v>60.7</v>
      </c>
      <c r="H56" s="53">
        <v>1.7999999999999994</v>
      </c>
      <c r="I56" s="53">
        <v>0</v>
      </c>
      <c r="J56" s="53">
        <v>23.4</v>
      </c>
      <c r="K56" s="53">
        <v>0</v>
      </c>
      <c r="L56" s="53">
        <v>307.3</v>
      </c>
      <c r="M56" s="53">
        <v>310.32637481818182</v>
      </c>
      <c r="O56" s="53">
        <v>21.360266727272727</v>
      </c>
      <c r="P56" s="53">
        <v>135.40202027272727</v>
      </c>
      <c r="Q56" s="53">
        <f t="shared" si="4"/>
        <v>156.76228699999999</v>
      </c>
      <c r="R56" s="53">
        <v>41.6</v>
      </c>
      <c r="S56" s="53">
        <v>2.1999999999999997</v>
      </c>
      <c r="T56" s="53">
        <v>0</v>
      </c>
      <c r="U56" s="53">
        <v>13.9</v>
      </c>
      <c r="V56" s="53">
        <v>7.4</v>
      </c>
      <c r="W56" s="53">
        <f>(SUM($O$4:O56)+SUM($P$4:P56)+SUM($R$4:R56)+SUM($S$4:S56)+SUM($T$4:T56)+SUM($U$4:U56)+SUM($V$4:V56))/1000</f>
        <v>10.993980502909091</v>
      </c>
      <c r="X56" s="53">
        <f t="shared" si="5"/>
        <v>221.86228699999998</v>
      </c>
      <c r="Y56" s="53"/>
      <c r="Z56" s="53"/>
      <c r="AA56" s="53"/>
      <c r="AB56" s="53"/>
      <c r="AC56" s="53"/>
      <c r="AD56" s="53"/>
      <c r="AE56" s="53"/>
      <c r="AF56" s="53"/>
      <c r="AG56" s="53"/>
      <c r="AH56" s="53"/>
      <c r="AI56" s="53"/>
      <c r="AJ56" s="53"/>
    </row>
    <row r="57" spans="1:36" x14ac:dyDescent="0.25">
      <c r="A57" s="55">
        <v>36487</v>
      </c>
      <c r="B57" s="53">
        <v>19.278456272727272</v>
      </c>
      <c r="C57" s="53">
        <v>161.66179099999999</v>
      </c>
      <c r="D57" s="53">
        <v>180.94024727272728</v>
      </c>
      <c r="E57" s="53"/>
      <c r="F57" s="53">
        <v>177.3</v>
      </c>
      <c r="G57" s="53">
        <v>23.3</v>
      </c>
      <c r="H57" s="53">
        <v>2.2000000000000002</v>
      </c>
      <c r="I57" s="53">
        <v>0.9</v>
      </c>
      <c r="J57" s="53">
        <v>12.3</v>
      </c>
      <c r="K57" s="53">
        <v>19</v>
      </c>
      <c r="L57" s="53">
        <v>235</v>
      </c>
      <c r="M57" s="53">
        <v>238.64024727272729</v>
      </c>
      <c r="O57" s="53">
        <v>20.396319454545456</v>
      </c>
      <c r="P57" s="53">
        <v>120.85949881818182</v>
      </c>
      <c r="Q57" s="53">
        <f t="shared" si="4"/>
        <v>141.25581827272728</v>
      </c>
      <c r="R57" s="53">
        <v>19.2</v>
      </c>
      <c r="S57" s="53">
        <v>2.3000000000000003</v>
      </c>
      <c r="T57" s="53">
        <v>0</v>
      </c>
      <c r="U57" s="53">
        <v>13.7</v>
      </c>
      <c r="V57" s="53">
        <v>37</v>
      </c>
      <c r="W57" s="53">
        <f>(SUM($O$4:O57)+SUM($P$4:P57)+SUM($R$4:R57)+SUM($S$4:S57)+SUM($T$4:T57)+SUM($U$4:U57)+SUM($V$4:V57))/1000</f>
        <v>11.20743632118182</v>
      </c>
      <c r="X57" s="53">
        <f t="shared" si="5"/>
        <v>213.45581827272727</v>
      </c>
      <c r="Y57" s="53"/>
      <c r="Z57" s="53"/>
      <c r="AA57" s="53"/>
      <c r="AB57" s="53"/>
      <c r="AC57" s="53"/>
      <c r="AD57" s="53"/>
      <c r="AE57" s="53"/>
      <c r="AF57" s="53"/>
      <c r="AG57" s="53"/>
      <c r="AH57" s="53"/>
      <c r="AI57" s="53"/>
      <c r="AJ57" s="53"/>
    </row>
    <row r="58" spans="1:36" x14ac:dyDescent="0.25">
      <c r="A58" s="55">
        <v>36488</v>
      </c>
      <c r="B58" s="53">
        <v>19.275615181818182</v>
      </c>
      <c r="C58" s="53">
        <v>111.0866220909091</v>
      </c>
      <c r="D58" s="53">
        <v>130.36223727272727</v>
      </c>
      <c r="E58" s="53"/>
      <c r="F58" s="53">
        <v>125.9</v>
      </c>
      <c r="G58" s="53">
        <v>19.499999999999996</v>
      </c>
      <c r="H58" s="53">
        <v>2.2000000000000002</v>
      </c>
      <c r="I58" s="53">
        <v>1.6</v>
      </c>
      <c r="J58" s="53">
        <v>12</v>
      </c>
      <c r="K58" s="53">
        <v>57.5</v>
      </c>
      <c r="L58" s="53">
        <v>218.8</v>
      </c>
      <c r="M58" s="53">
        <v>223.16223727272725</v>
      </c>
      <c r="O58" s="53">
        <v>21.592372181818185</v>
      </c>
      <c r="P58" s="53">
        <v>152.21079618181818</v>
      </c>
      <c r="Q58" s="53">
        <f t="shared" si="4"/>
        <v>173.80316836363636</v>
      </c>
      <c r="R58" s="53">
        <v>27.4</v>
      </c>
      <c r="S58" s="53">
        <v>2.4999999999999991</v>
      </c>
      <c r="T58" s="53">
        <v>0</v>
      </c>
      <c r="U58" s="53">
        <v>20.5</v>
      </c>
      <c r="V58" s="53">
        <v>8.1</v>
      </c>
      <c r="W58" s="53">
        <f>(SUM($O$4:O58)+SUM($P$4:P58)+SUM($R$4:R58)+SUM($S$4:S58)+SUM($T$4:T58)+SUM($U$4:U58)+SUM($V$4:V58))/1000</f>
        <v>11.439739489545456</v>
      </c>
      <c r="X58" s="53">
        <f t="shared" si="5"/>
        <v>232.30316836363636</v>
      </c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</row>
    <row r="59" spans="1:36" x14ac:dyDescent="0.25">
      <c r="A59" s="55">
        <v>36489</v>
      </c>
      <c r="B59" s="53">
        <v>21.596543363636364</v>
      </c>
      <c r="C59" s="53">
        <v>137.5521472727273</v>
      </c>
      <c r="D59" s="53">
        <v>159.14869063636365</v>
      </c>
      <c r="E59" s="53"/>
      <c r="F59" s="53">
        <v>156.1</v>
      </c>
      <c r="G59" s="53">
        <v>29.2</v>
      </c>
      <c r="H59" s="53">
        <v>2.6</v>
      </c>
      <c r="I59" s="53">
        <v>0.9</v>
      </c>
      <c r="J59" s="53">
        <v>20.399999999999999</v>
      </c>
      <c r="K59" s="53">
        <v>36.6</v>
      </c>
      <c r="L59" s="53">
        <v>245.7</v>
      </c>
      <c r="M59" s="53">
        <v>248.84869063636364</v>
      </c>
      <c r="O59" s="53">
        <v>20.649496363636363</v>
      </c>
      <c r="P59" s="53">
        <v>173.28429572727273</v>
      </c>
      <c r="Q59" s="53">
        <f t="shared" si="4"/>
        <v>193.93379209090909</v>
      </c>
      <c r="R59" s="53">
        <v>53.4</v>
      </c>
      <c r="S59" s="53">
        <v>2.4999999999999996</v>
      </c>
      <c r="T59" s="53">
        <v>0</v>
      </c>
      <c r="U59" s="53">
        <v>18.8</v>
      </c>
      <c r="V59" s="53">
        <v>0</v>
      </c>
      <c r="W59" s="53">
        <f>(SUM($O$4:O59)+SUM($P$4:P59)+SUM($R$4:R59)+SUM($S$4:S59)+SUM($T$4:T59)+SUM($U$4:U59)+SUM($V$4:V59))/1000</f>
        <v>11.708373281636364</v>
      </c>
      <c r="X59" s="53">
        <f t="shared" si="5"/>
        <v>268.63379209090908</v>
      </c>
      <c r="Y59" s="53"/>
      <c r="Z59" s="53"/>
      <c r="AA59" s="53"/>
      <c r="AB59" s="53"/>
      <c r="AC59" s="53"/>
      <c r="AD59" s="53"/>
      <c r="AE59" s="53"/>
      <c r="AF59" s="53"/>
      <c r="AG59" s="53"/>
      <c r="AH59" s="53"/>
      <c r="AI59" s="53"/>
      <c r="AJ59" s="53"/>
    </row>
    <row r="60" spans="1:36" x14ac:dyDescent="0.25">
      <c r="A60" s="55">
        <v>36490</v>
      </c>
      <c r="B60" s="53">
        <v>25.170574999999999</v>
      </c>
      <c r="C60" s="53">
        <v>156.25337963636363</v>
      </c>
      <c r="D60" s="53">
        <v>181.42395463636365</v>
      </c>
      <c r="E60" s="53"/>
      <c r="F60" s="53">
        <v>179</v>
      </c>
      <c r="G60" s="53">
        <v>74.399999999999991</v>
      </c>
      <c r="H60" s="53">
        <v>2.5</v>
      </c>
      <c r="I60" s="53">
        <v>0.6</v>
      </c>
      <c r="J60" s="53">
        <v>26.2</v>
      </c>
      <c r="K60" s="53">
        <v>0.6</v>
      </c>
      <c r="L60" s="53">
        <v>283.3</v>
      </c>
      <c r="M60" s="53">
        <v>285.72395463636366</v>
      </c>
      <c r="O60" s="53">
        <v>20.310820636363637</v>
      </c>
      <c r="P60" s="53">
        <v>172.01467909090908</v>
      </c>
      <c r="Q60" s="53">
        <f t="shared" si="4"/>
        <v>192.32549972727273</v>
      </c>
      <c r="R60" s="53">
        <v>68.600000000000009</v>
      </c>
      <c r="S60" s="53">
        <v>2.3999999999999995</v>
      </c>
      <c r="T60" s="53">
        <v>0</v>
      </c>
      <c r="U60" s="53">
        <v>18</v>
      </c>
      <c r="V60" s="53">
        <v>0</v>
      </c>
      <c r="W60" s="53">
        <f>(SUM($O$4:O60)+SUM($P$4:P60)+SUM($R$4:R60)+SUM($S$4:S60)+SUM($T$4:T60)+SUM($U$4:U60)+SUM($V$4:V60))/1000</f>
        <v>11.989698781363638</v>
      </c>
      <c r="X60" s="53">
        <f t="shared" si="5"/>
        <v>281.3254997272727</v>
      </c>
      <c r="Y60" s="53"/>
      <c r="Z60" s="53"/>
      <c r="AA60" s="53"/>
      <c r="AB60" s="53"/>
      <c r="AC60" s="53"/>
      <c r="AD60" s="53"/>
      <c r="AE60" s="53"/>
      <c r="AF60" s="53"/>
      <c r="AG60" s="53"/>
      <c r="AH60" s="53"/>
      <c r="AI60" s="53"/>
      <c r="AJ60" s="53"/>
    </row>
    <row r="61" spans="1:36" x14ac:dyDescent="0.25">
      <c r="A61" s="55">
        <v>36491</v>
      </c>
      <c r="B61" s="53">
        <v>21.995348909090907</v>
      </c>
      <c r="C61" s="53">
        <v>178.73491618181819</v>
      </c>
      <c r="D61" s="53">
        <v>200.73026509090909</v>
      </c>
      <c r="E61" s="53"/>
      <c r="F61" s="53">
        <v>195.7</v>
      </c>
      <c r="G61" s="53">
        <v>74.7</v>
      </c>
      <c r="H61" s="53">
        <v>2.6</v>
      </c>
      <c r="I61" s="53">
        <v>0</v>
      </c>
      <c r="J61" s="53">
        <v>26</v>
      </c>
      <c r="K61" s="53">
        <v>0.6</v>
      </c>
      <c r="L61" s="53">
        <v>299.60000000000002</v>
      </c>
      <c r="M61" s="53">
        <v>304.63026509090912</v>
      </c>
      <c r="O61" s="53">
        <v>21.556860727272728</v>
      </c>
      <c r="P61" s="53">
        <v>163.98683436363638</v>
      </c>
      <c r="Q61" s="53">
        <f t="shared" si="4"/>
        <v>185.5436950909091</v>
      </c>
      <c r="R61" s="53">
        <v>61.400000000000006</v>
      </c>
      <c r="S61" s="53">
        <v>2.2999999999999998</v>
      </c>
      <c r="T61" s="53">
        <v>0</v>
      </c>
      <c r="U61" s="53">
        <v>20.399999999999999</v>
      </c>
      <c r="V61" s="53">
        <v>2.9</v>
      </c>
      <c r="W61" s="53">
        <f>(SUM($O$4:O61)+SUM($P$4:P61)+SUM($R$4:R61)+SUM($S$4:S61)+SUM($T$4:T61)+SUM($U$4:U61)+SUM($V$4:V61))/1000</f>
        <v>12.262242476454546</v>
      </c>
      <c r="X61" s="53">
        <f t="shared" si="5"/>
        <v>272.54369509090907</v>
      </c>
      <c r="Y61" s="53"/>
      <c r="Z61" s="53"/>
      <c r="AA61" s="53"/>
      <c r="AB61" s="53"/>
      <c r="AC61" s="53"/>
      <c r="AD61" s="53"/>
      <c r="AE61" s="53"/>
      <c r="AF61" s="53"/>
      <c r="AG61" s="53"/>
      <c r="AH61" s="53"/>
      <c r="AI61" s="53"/>
      <c r="AJ61" s="53"/>
    </row>
    <row r="62" spans="1:36" x14ac:dyDescent="0.25">
      <c r="A62" s="55">
        <v>36492</v>
      </c>
      <c r="B62" s="53">
        <v>24.988272272727272</v>
      </c>
      <c r="C62" s="53">
        <v>195.72245309090911</v>
      </c>
      <c r="D62" s="53">
        <v>220.71072536363639</v>
      </c>
      <c r="E62" s="53"/>
      <c r="F62" s="53">
        <v>219.6</v>
      </c>
      <c r="G62" s="53">
        <v>71</v>
      </c>
      <c r="H62" s="53">
        <v>2.5999999999999996</v>
      </c>
      <c r="I62" s="53">
        <v>0</v>
      </c>
      <c r="J62" s="53">
        <v>17.899999999999999</v>
      </c>
      <c r="K62" s="53">
        <v>0.3</v>
      </c>
      <c r="L62" s="53">
        <v>311.3</v>
      </c>
      <c r="M62" s="53">
        <v>312.51072536363637</v>
      </c>
      <c r="O62" s="53">
        <v>23.551863909090908</v>
      </c>
      <c r="P62" s="53">
        <v>174.94828372727272</v>
      </c>
      <c r="Q62" s="53">
        <f t="shared" si="4"/>
        <v>198.50014763636364</v>
      </c>
      <c r="R62" s="53">
        <v>74</v>
      </c>
      <c r="S62" s="53">
        <v>2.2999999999999998</v>
      </c>
      <c r="T62" s="53">
        <v>0</v>
      </c>
      <c r="U62" s="53">
        <v>24.2</v>
      </c>
      <c r="V62" s="53">
        <v>0.6</v>
      </c>
      <c r="W62" s="53">
        <f>(SUM($O$4:O62)+SUM($P$4:P62)+SUM($R$4:R62)+SUM($S$4:S62)+SUM($T$4:T62)+SUM($U$4:U62)+SUM($V$4:V62))/1000</f>
        <v>12.561842624090911</v>
      </c>
      <c r="X62" s="53">
        <f t="shared" si="5"/>
        <v>299.60014763636366</v>
      </c>
      <c r="Y62" s="53"/>
      <c r="Z62" s="53"/>
      <c r="AA62" s="53"/>
      <c r="AB62" s="53"/>
      <c r="AC62" s="53"/>
      <c r="AD62" s="53"/>
      <c r="AE62" s="53"/>
      <c r="AF62" s="53"/>
      <c r="AG62" s="53"/>
      <c r="AH62" s="53"/>
      <c r="AI62" s="53"/>
      <c r="AJ62" s="53"/>
    </row>
    <row r="63" spans="1:36" x14ac:dyDescent="0.25">
      <c r="A63" s="55">
        <v>36493</v>
      </c>
      <c r="B63" s="53">
        <v>20.140196</v>
      </c>
      <c r="C63" s="53">
        <v>164.52106572727271</v>
      </c>
      <c r="D63" s="53">
        <v>184.66126172727272</v>
      </c>
      <c r="E63" s="53"/>
      <c r="F63" s="53">
        <v>180.4</v>
      </c>
      <c r="G63" s="53">
        <v>46.3</v>
      </c>
      <c r="H63" s="53">
        <v>2.4000000000000004</v>
      </c>
      <c r="I63" s="53">
        <v>0</v>
      </c>
      <c r="J63" s="53">
        <v>14.9</v>
      </c>
      <c r="K63" s="53">
        <v>1.1000000000000001</v>
      </c>
      <c r="L63" s="53">
        <v>245.1</v>
      </c>
      <c r="M63" s="53">
        <v>249.36126172727271</v>
      </c>
      <c r="O63" s="53">
        <v>24.820056454545455</v>
      </c>
      <c r="P63" s="53">
        <v>197.14984245454545</v>
      </c>
      <c r="Q63" s="53">
        <f t="shared" si="4"/>
        <v>221.96989890909092</v>
      </c>
      <c r="R63" s="53">
        <v>92.300000000000011</v>
      </c>
      <c r="S63" s="53">
        <v>2.4999999999999991</v>
      </c>
      <c r="T63" s="53">
        <v>0</v>
      </c>
      <c r="U63" s="53">
        <v>24.1</v>
      </c>
      <c r="V63" s="53">
        <v>0</v>
      </c>
      <c r="W63" s="53">
        <f>(SUM($O$4:O63)+SUM($P$4:P63)+SUM($R$4:R63)+SUM($S$4:S63)+SUM($T$4:T63)+SUM($U$4:U63)+SUM($V$4:V63))/1000</f>
        <v>12.902712523000002</v>
      </c>
      <c r="X63" s="53">
        <f t="shared" si="5"/>
        <v>340.86989890909092</v>
      </c>
      <c r="Y63" s="53"/>
      <c r="Z63" s="53"/>
      <c r="AA63" s="53"/>
      <c r="AB63" s="53"/>
      <c r="AC63" s="53"/>
      <c r="AD63" s="53"/>
      <c r="AE63" s="53"/>
      <c r="AF63" s="53"/>
      <c r="AG63" s="53"/>
      <c r="AH63" s="53"/>
      <c r="AI63" s="53"/>
      <c r="AJ63" s="53"/>
    </row>
    <row r="64" spans="1:36" x14ac:dyDescent="0.25">
      <c r="A64" s="55">
        <v>36494</v>
      </c>
      <c r="B64" s="53">
        <v>19.370728818181817</v>
      </c>
      <c r="C64" s="53">
        <v>118.64986554545455</v>
      </c>
      <c r="D64" s="53">
        <v>138.02059436363635</v>
      </c>
      <c r="E64" s="53"/>
      <c r="F64" s="53">
        <v>133.69999999999999</v>
      </c>
      <c r="G64" s="53">
        <v>33.400000000000006</v>
      </c>
      <c r="H64" s="53">
        <v>2.4</v>
      </c>
      <c r="I64" s="53">
        <v>4.0999999999999996</v>
      </c>
      <c r="J64" s="53">
        <v>11.9</v>
      </c>
      <c r="K64" s="53">
        <v>20.2</v>
      </c>
      <c r="L64" s="53">
        <v>205.8</v>
      </c>
      <c r="M64" s="53">
        <v>210.02059436363635</v>
      </c>
      <c r="O64" s="53">
        <v>26.17043</v>
      </c>
      <c r="P64" s="53">
        <v>216.00961490909091</v>
      </c>
      <c r="Q64" s="53">
        <f t="shared" si="4"/>
        <v>242.18004490909092</v>
      </c>
      <c r="R64" s="53">
        <v>102.39999999999999</v>
      </c>
      <c r="S64" s="53">
        <v>2.7</v>
      </c>
      <c r="T64" s="53">
        <v>0</v>
      </c>
      <c r="U64" s="53">
        <v>25</v>
      </c>
      <c r="V64" s="53">
        <v>0</v>
      </c>
      <c r="W64" s="53">
        <f>(SUM($O$4:O64)+SUM($P$4:P64)+SUM($R$4:R64)+SUM($S$4:S64)+SUM($T$4:T64)+SUM($U$4:U64)+SUM($V$4:V64))/1000</f>
        <v>13.274992567909091</v>
      </c>
      <c r="X64" s="53">
        <f t="shared" si="5"/>
        <v>372.28004490909092</v>
      </c>
      <c r="Y64" s="53"/>
      <c r="Z64" s="53"/>
      <c r="AA64" s="53"/>
      <c r="AB64" s="53"/>
      <c r="AC64" s="53"/>
      <c r="AD64" s="53"/>
      <c r="AE64" s="53"/>
      <c r="AF64" s="53"/>
      <c r="AG64" s="53"/>
      <c r="AH64" s="53"/>
      <c r="AI64" s="53"/>
      <c r="AJ64" s="53"/>
    </row>
    <row r="65" spans="1:36" x14ac:dyDescent="0.25">
      <c r="A65" s="55">
        <v>36495</v>
      </c>
      <c r="B65" s="53">
        <v>18.318510636363637</v>
      </c>
      <c r="C65" s="53">
        <v>108.20432654545453</v>
      </c>
      <c r="D65" s="53">
        <v>126.52283718181818</v>
      </c>
      <c r="E65" s="53"/>
      <c r="F65" s="53">
        <v>124.3</v>
      </c>
      <c r="G65" s="53">
        <v>28.2</v>
      </c>
      <c r="H65" s="53">
        <v>2.2999999999999998</v>
      </c>
      <c r="I65" s="53">
        <v>3.9</v>
      </c>
      <c r="J65" s="53">
        <v>13.8</v>
      </c>
      <c r="K65" s="53">
        <v>43.3</v>
      </c>
      <c r="L65" s="53">
        <v>215.7</v>
      </c>
      <c r="M65" s="53">
        <v>218.0228371818182</v>
      </c>
      <c r="O65" s="53">
        <v>25.626231272727271</v>
      </c>
      <c r="P65" s="53">
        <v>226.62077909090908</v>
      </c>
      <c r="Q65" s="53">
        <f t="shared" si="4"/>
        <v>252.24701036363635</v>
      </c>
      <c r="R65" s="53">
        <v>102.6</v>
      </c>
      <c r="S65" s="53">
        <v>2.8</v>
      </c>
      <c r="T65" s="53">
        <v>0</v>
      </c>
      <c r="U65" s="53">
        <v>27.1</v>
      </c>
      <c r="V65" s="53">
        <v>0</v>
      </c>
      <c r="W65" s="53">
        <f>(SUM($O$4:O65)+SUM($P$4:P65)+SUM($R$4:R65)+SUM($S$4:S65)+SUM($T$4:T65)+SUM($U$4:U65)+SUM($V$4:V65))/1000</f>
        <v>13.659739578272729</v>
      </c>
      <c r="X65" s="53">
        <f t="shared" si="5"/>
        <v>384.74701036363638</v>
      </c>
      <c r="Y65" s="53"/>
      <c r="Z65" s="53"/>
      <c r="AA65" s="53"/>
      <c r="AB65" s="53"/>
      <c r="AC65" s="53"/>
      <c r="AD65" s="53"/>
      <c r="AE65" s="53"/>
      <c r="AF65" s="53"/>
      <c r="AG65" s="53"/>
      <c r="AH65" s="53"/>
      <c r="AI65" s="53"/>
      <c r="AJ65" s="53"/>
    </row>
    <row r="66" spans="1:36" x14ac:dyDescent="0.25">
      <c r="A66" s="55">
        <v>36496</v>
      </c>
      <c r="B66" s="53">
        <v>23.522776727272728</v>
      </c>
      <c r="C66" s="53">
        <v>141.92595254545452</v>
      </c>
      <c r="D66" s="53">
        <v>165.44872927272723</v>
      </c>
      <c r="E66" s="53"/>
      <c r="F66" s="53">
        <v>162.5</v>
      </c>
      <c r="G66" s="53">
        <v>51.2</v>
      </c>
      <c r="H66" s="53">
        <v>2.3999999999999995</v>
      </c>
      <c r="I66" s="53">
        <v>0</v>
      </c>
      <c r="J66" s="53">
        <v>23.9</v>
      </c>
      <c r="K66" s="53">
        <v>0.6</v>
      </c>
      <c r="L66" s="53">
        <v>240.5</v>
      </c>
      <c r="M66" s="53">
        <v>243.54872927272723</v>
      </c>
      <c r="O66" s="53">
        <v>23.394374272727273</v>
      </c>
      <c r="P66" s="53">
        <v>224.22409281818184</v>
      </c>
      <c r="Q66" s="53">
        <f t="shared" si="4"/>
        <v>247.61846709090912</v>
      </c>
      <c r="R66" s="53">
        <v>84.2</v>
      </c>
      <c r="S66" s="53">
        <v>2.4999999999999991</v>
      </c>
      <c r="T66" s="53">
        <v>7.1</v>
      </c>
      <c r="U66" s="53">
        <v>24</v>
      </c>
      <c r="V66" s="53">
        <v>0</v>
      </c>
      <c r="W66" s="53">
        <f>(SUM($O$4:O66)+SUM($P$4:P66)+SUM($R$4:R66)+SUM($S$4:S66)+SUM($T$4:T66)+SUM($U$4:U66)+SUM($V$4:V66))/1000</f>
        <v>14.025158045363636</v>
      </c>
      <c r="X66" s="53">
        <f t="shared" si="5"/>
        <v>365.41846709090913</v>
      </c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</row>
    <row r="67" spans="1:36" x14ac:dyDescent="0.25">
      <c r="A67" s="55">
        <v>36497</v>
      </c>
      <c r="B67" s="53">
        <v>25.270895545454547</v>
      </c>
      <c r="C67" s="53">
        <v>169.13239763636363</v>
      </c>
      <c r="D67" s="53">
        <v>194.40329318181819</v>
      </c>
      <c r="E67" s="53"/>
      <c r="F67" s="53">
        <v>192.2</v>
      </c>
      <c r="G67" s="53">
        <v>82.399999999999991</v>
      </c>
      <c r="H67" s="53">
        <v>2.6000000000000005</v>
      </c>
      <c r="I67" s="53">
        <v>0</v>
      </c>
      <c r="J67" s="53">
        <v>25.2</v>
      </c>
      <c r="K67" s="53">
        <v>0</v>
      </c>
      <c r="L67" s="53">
        <v>302.39999999999998</v>
      </c>
      <c r="M67" s="53">
        <v>304.60329318181817</v>
      </c>
      <c r="O67" s="53">
        <v>20.783258636363637</v>
      </c>
      <c r="P67" s="53">
        <v>196.09020281818184</v>
      </c>
      <c r="Q67" s="53">
        <f t="shared" si="4"/>
        <v>216.87346145454546</v>
      </c>
      <c r="R67" s="53">
        <v>60.800000000000004</v>
      </c>
      <c r="S67" s="53">
        <v>2.4</v>
      </c>
      <c r="T67" s="53">
        <v>9.6999999999999993</v>
      </c>
      <c r="U67" s="53">
        <v>20.100000000000001</v>
      </c>
      <c r="V67" s="53">
        <v>5.9</v>
      </c>
      <c r="W67" s="53">
        <f>(SUM($O$4:O67)+SUM($P$4:P67)+SUM($R$4:R67)+SUM($S$4:S67)+SUM($T$4:T67)+SUM($U$4:U67)+SUM($V$4:V67))/1000</f>
        <v>14.340931506818182</v>
      </c>
      <c r="X67" s="53">
        <f t="shared" si="5"/>
        <v>315.77346145454544</v>
      </c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</row>
    <row r="68" spans="1:36" x14ac:dyDescent="0.25">
      <c r="A68" s="55">
        <v>36498</v>
      </c>
      <c r="B68" s="53">
        <v>23.676925727272728</v>
      </c>
      <c r="C68" s="53">
        <v>170.21714454545454</v>
      </c>
      <c r="D68" s="53">
        <v>193.89407027272728</v>
      </c>
      <c r="E68" s="53"/>
      <c r="F68" s="53">
        <v>190</v>
      </c>
      <c r="G68" s="53">
        <v>69.2</v>
      </c>
      <c r="H68" s="53">
        <v>2.3999999999999995</v>
      </c>
      <c r="I68" s="53">
        <v>0</v>
      </c>
      <c r="J68" s="53">
        <v>19.3</v>
      </c>
      <c r="K68" s="53">
        <v>0</v>
      </c>
      <c r="L68" s="53">
        <v>281</v>
      </c>
      <c r="M68" s="53">
        <v>284.79407027272725</v>
      </c>
      <c r="O68" s="53">
        <v>21.763214999999999</v>
      </c>
      <c r="P68" s="53">
        <v>186.93496472727273</v>
      </c>
      <c r="Q68" s="53">
        <f t="shared" ref="Q68:Q99" si="6">P68+O68</f>
        <v>208.69817972727273</v>
      </c>
      <c r="R68" s="53">
        <v>63.4</v>
      </c>
      <c r="S68" s="53">
        <v>2.5</v>
      </c>
      <c r="T68" s="53">
        <v>14.6</v>
      </c>
      <c r="U68" s="53">
        <v>21.7</v>
      </c>
      <c r="V68" s="53">
        <v>4.3</v>
      </c>
      <c r="W68" s="53">
        <f>(SUM($O$4:O68)+SUM($P$4:P68)+SUM($R$4:R68)+SUM($S$4:S68)+SUM($T$4:T68)+SUM($U$4:U68)+SUM($V$4:V68))/1000</f>
        <v>14.656129686545455</v>
      </c>
      <c r="X68" s="53">
        <f t="shared" ref="X68:X99" si="7">SUM(O68+P68+R68+S68+T68+U68+V68)</f>
        <v>315.19817972727276</v>
      </c>
      <c r="Y68" s="53"/>
      <c r="Z68" s="53"/>
      <c r="AA68" s="53"/>
      <c r="AB68" s="53"/>
      <c r="AC68" s="53"/>
      <c r="AD68" s="53"/>
      <c r="AE68" s="53"/>
      <c r="AF68" s="53"/>
      <c r="AG68" s="53"/>
      <c r="AH68" s="53"/>
      <c r="AI68" s="53"/>
      <c r="AJ68" s="53"/>
    </row>
    <row r="69" spans="1:36" x14ac:dyDescent="0.25">
      <c r="A69" s="55">
        <v>36499</v>
      </c>
      <c r="B69" s="53">
        <v>20.608197636363638</v>
      </c>
      <c r="C69" s="53">
        <v>139.0648220909091</v>
      </c>
      <c r="D69" s="53">
        <v>159.67301972727273</v>
      </c>
      <c r="E69" s="53"/>
      <c r="F69" s="53">
        <v>156.1</v>
      </c>
      <c r="G69" s="53">
        <v>29.500000000000004</v>
      </c>
      <c r="H69" s="53">
        <v>2.1999999999999997</v>
      </c>
      <c r="I69" s="53">
        <v>0</v>
      </c>
      <c r="J69" s="53">
        <v>15.9</v>
      </c>
      <c r="K69" s="53">
        <v>38.4</v>
      </c>
      <c r="L69" s="53">
        <v>242.2</v>
      </c>
      <c r="M69" s="53">
        <v>245.67301972727273</v>
      </c>
      <c r="O69" s="53">
        <v>21.420944090909092</v>
      </c>
      <c r="P69" s="53">
        <v>186.03967909090909</v>
      </c>
      <c r="Q69" s="53">
        <f t="shared" si="6"/>
        <v>207.46062318181819</v>
      </c>
      <c r="R69" s="53">
        <v>88.9</v>
      </c>
      <c r="S69" s="53">
        <v>2.7</v>
      </c>
      <c r="T69" s="53">
        <v>13.3</v>
      </c>
      <c r="U69" s="53">
        <v>23</v>
      </c>
      <c r="V69" s="53">
        <v>0.6</v>
      </c>
      <c r="W69" s="53">
        <f>(SUM($O$4:O69)+SUM($P$4:P69)+SUM($R$4:R69)+SUM($S$4:S69)+SUM($T$4:T69)+SUM($U$4:U69)+SUM($V$4:V69))/1000</f>
        <v>14.992090309727271</v>
      </c>
      <c r="X69" s="53">
        <f t="shared" si="7"/>
        <v>335.96062318181822</v>
      </c>
      <c r="Y69" s="53"/>
      <c r="Z69" s="53"/>
      <c r="AA69" s="53"/>
      <c r="AB69" s="53"/>
      <c r="AC69" s="53"/>
      <c r="AD69" s="53"/>
      <c r="AE69" s="53"/>
      <c r="AF69" s="53"/>
      <c r="AG69" s="53"/>
      <c r="AH69" s="53"/>
      <c r="AI69" s="53"/>
      <c r="AJ69" s="53"/>
    </row>
    <row r="70" spans="1:36" x14ac:dyDescent="0.25">
      <c r="A70" s="55">
        <v>36500</v>
      </c>
      <c r="B70" s="53">
        <v>21.738632636363636</v>
      </c>
      <c r="C70" s="53">
        <v>156.65657818181819</v>
      </c>
      <c r="D70" s="53">
        <v>178.39521081818182</v>
      </c>
      <c r="E70" s="53"/>
      <c r="F70" s="53">
        <v>175</v>
      </c>
      <c r="G70" s="53">
        <v>40.800000000000004</v>
      </c>
      <c r="H70" s="53">
        <v>2.2999999999999998</v>
      </c>
      <c r="I70" s="53">
        <v>0</v>
      </c>
      <c r="J70" s="53">
        <v>18.100000000000001</v>
      </c>
      <c r="K70" s="53">
        <v>6.9</v>
      </c>
      <c r="L70" s="53">
        <v>243.2</v>
      </c>
      <c r="M70" s="53">
        <v>246.49521081818185</v>
      </c>
      <c r="O70" s="53">
        <v>23.391112636363637</v>
      </c>
      <c r="P70" s="53">
        <v>203.279618</v>
      </c>
      <c r="Q70" s="53">
        <f t="shared" si="6"/>
        <v>226.67073063636363</v>
      </c>
      <c r="R70" s="53">
        <v>83.8</v>
      </c>
      <c r="S70" s="53">
        <v>2.8</v>
      </c>
      <c r="T70" s="53">
        <v>11.9</v>
      </c>
      <c r="U70" s="53">
        <v>17.399999999999999</v>
      </c>
      <c r="V70" s="53">
        <v>0.9</v>
      </c>
      <c r="W70" s="53">
        <f>(SUM($O$4:O70)+SUM($P$4:P70)+SUM($R$4:R70)+SUM($S$4:S70)+SUM($T$4:T70)+SUM($U$4:U70)+SUM($V$4:V70))/1000</f>
        <v>15.335561040363634</v>
      </c>
      <c r="X70" s="53">
        <f t="shared" si="7"/>
        <v>343.47073063636356</v>
      </c>
      <c r="Y70" s="53"/>
      <c r="Z70" s="53"/>
      <c r="AA70" s="53"/>
      <c r="AB70" s="53"/>
      <c r="AC70" s="53"/>
      <c r="AD70" s="53"/>
      <c r="AE70" s="53"/>
      <c r="AF70" s="53"/>
      <c r="AG70" s="53"/>
      <c r="AH70" s="53"/>
      <c r="AI70" s="53"/>
      <c r="AJ70" s="53"/>
    </row>
    <row r="71" spans="1:36" x14ac:dyDescent="0.25">
      <c r="A71" s="55">
        <v>36501</v>
      </c>
      <c r="B71" s="53">
        <v>20.627254090909091</v>
      </c>
      <c r="C71" s="53">
        <v>165.73375218181818</v>
      </c>
      <c r="D71" s="53">
        <v>186.36100627272725</v>
      </c>
      <c r="E71" s="53"/>
      <c r="F71" s="53">
        <v>182.2</v>
      </c>
      <c r="G71" s="53">
        <v>23.1</v>
      </c>
      <c r="H71" s="53">
        <v>2.2000000000000002</v>
      </c>
      <c r="I71" s="53">
        <v>0</v>
      </c>
      <c r="J71" s="53">
        <v>14.9</v>
      </c>
      <c r="K71" s="53">
        <v>9.5</v>
      </c>
      <c r="L71" s="53">
        <v>231.9</v>
      </c>
      <c r="M71" s="53">
        <v>236.06100627272724</v>
      </c>
      <c r="O71" s="53">
        <v>21.930484363636364</v>
      </c>
      <c r="P71" s="53">
        <v>185.68204399999999</v>
      </c>
      <c r="Q71" s="53">
        <f t="shared" si="6"/>
        <v>207.61252836363636</v>
      </c>
      <c r="R71" s="53">
        <v>52.900000000000006</v>
      </c>
      <c r="S71" s="53">
        <v>2.3999999999999995</v>
      </c>
      <c r="T71" s="53">
        <v>21.7</v>
      </c>
      <c r="U71" s="53">
        <v>15.7</v>
      </c>
      <c r="V71" s="53">
        <v>1</v>
      </c>
      <c r="W71" s="53">
        <f>(SUM($O$4:O71)+SUM($P$4:P71)+SUM($R$4:R71)+SUM($S$4:S71)+SUM($T$4:T71)+SUM($U$4:U71)+SUM($V$4:V71))/1000</f>
        <v>15.636873568727275</v>
      </c>
      <c r="X71" s="53">
        <f t="shared" si="7"/>
        <v>301.31252836363632</v>
      </c>
      <c r="Y71" s="53"/>
      <c r="Z71" s="53"/>
      <c r="AA71" s="53"/>
      <c r="AB71" s="53"/>
      <c r="AC71" s="53"/>
      <c r="AD71" s="53"/>
      <c r="AE71" s="53"/>
      <c r="AF71" s="53"/>
      <c r="AG71" s="53"/>
      <c r="AH71" s="53"/>
      <c r="AI71" s="53"/>
      <c r="AJ71" s="53"/>
    </row>
    <row r="72" spans="1:36" x14ac:dyDescent="0.25">
      <c r="A72" s="55">
        <v>36502</v>
      </c>
      <c r="B72" s="53">
        <v>20.269956181818184</v>
      </c>
      <c r="C72" s="53">
        <v>170.67255790909093</v>
      </c>
      <c r="D72" s="53">
        <v>190.9425140909091</v>
      </c>
      <c r="E72" s="53"/>
      <c r="F72" s="53">
        <v>187.7</v>
      </c>
      <c r="G72" s="53">
        <v>19.100000000000001</v>
      </c>
      <c r="H72" s="53">
        <v>2.1999999999999997</v>
      </c>
      <c r="I72" s="53">
        <v>0</v>
      </c>
      <c r="J72" s="53">
        <v>16.899999999999999</v>
      </c>
      <c r="K72" s="53">
        <v>8.6999999999999993</v>
      </c>
      <c r="L72" s="53">
        <v>234.7</v>
      </c>
      <c r="M72" s="53">
        <v>237.84251409090908</v>
      </c>
      <c r="O72" s="53">
        <v>20.233332636363638</v>
      </c>
      <c r="P72" s="53">
        <v>159.95298709090909</v>
      </c>
      <c r="Q72" s="53">
        <f t="shared" si="6"/>
        <v>180.18631972727272</v>
      </c>
      <c r="R72" s="53">
        <v>51.7</v>
      </c>
      <c r="S72" s="53">
        <v>2.5</v>
      </c>
      <c r="T72" s="53">
        <v>12.3</v>
      </c>
      <c r="U72" s="53">
        <v>15</v>
      </c>
      <c r="V72" s="53">
        <v>18</v>
      </c>
      <c r="W72" s="53">
        <f>(SUM($O$4:O72)+SUM($P$4:P72)+SUM($R$4:R72)+SUM($S$4:S72)+SUM($T$4:T72)+SUM($U$4:U72)+SUM($V$4:V72))/1000</f>
        <v>15.916559888454545</v>
      </c>
      <c r="X72" s="53">
        <f t="shared" si="7"/>
        <v>279.68631972727275</v>
      </c>
      <c r="Y72" s="53"/>
      <c r="Z72" s="53"/>
      <c r="AA72" s="53"/>
      <c r="AB72" s="53"/>
      <c r="AC72" s="53"/>
      <c r="AD72" s="53"/>
      <c r="AE72" s="53"/>
      <c r="AF72" s="53"/>
      <c r="AG72" s="53"/>
      <c r="AH72" s="53"/>
      <c r="AI72" s="53"/>
      <c r="AJ72" s="53"/>
    </row>
    <row r="73" spans="1:36" x14ac:dyDescent="0.25">
      <c r="A73" s="55">
        <v>36503</v>
      </c>
      <c r="B73" s="53">
        <v>23.306764545454545</v>
      </c>
      <c r="C73" s="53">
        <v>175.67069845454546</v>
      </c>
      <c r="D73" s="53">
        <v>198.977463</v>
      </c>
      <c r="E73" s="53"/>
      <c r="F73" s="53">
        <v>195.1</v>
      </c>
      <c r="G73" s="53">
        <v>51.900000000000006</v>
      </c>
      <c r="H73" s="53">
        <v>2.2999999999999998</v>
      </c>
      <c r="I73" s="53">
        <v>0</v>
      </c>
      <c r="J73" s="53">
        <v>25.5</v>
      </c>
      <c r="K73" s="53">
        <v>0</v>
      </c>
      <c r="L73" s="53">
        <v>274.8</v>
      </c>
      <c r="M73" s="53">
        <v>278.67746299999999</v>
      </c>
      <c r="O73" s="53">
        <v>18.012416181818182</v>
      </c>
      <c r="P73" s="53">
        <v>146.09869954545456</v>
      </c>
      <c r="Q73" s="53">
        <f t="shared" si="6"/>
        <v>164.11111572727276</v>
      </c>
      <c r="R73" s="53">
        <v>16.099999999999998</v>
      </c>
      <c r="S73" s="53">
        <v>2.4999999999999996</v>
      </c>
      <c r="T73" s="53">
        <v>1.2</v>
      </c>
      <c r="U73" s="53">
        <v>12.1</v>
      </c>
      <c r="V73" s="53">
        <v>33.4</v>
      </c>
      <c r="W73" s="53">
        <f>(SUM($O$4:O73)+SUM($P$4:P73)+SUM($R$4:R73)+SUM($S$4:S73)+SUM($T$4:T73)+SUM($U$4:U73)+SUM($V$4:V73))/1000</f>
        <v>16.145971004181821</v>
      </c>
      <c r="X73" s="53">
        <f t="shared" si="7"/>
        <v>229.41111572727274</v>
      </c>
      <c r="Y73" s="53"/>
      <c r="Z73" s="53"/>
      <c r="AA73" s="53"/>
      <c r="AB73" s="53"/>
      <c r="AC73" s="53"/>
      <c r="AD73" s="53"/>
      <c r="AE73" s="53"/>
      <c r="AF73" s="53"/>
      <c r="AG73" s="53"/>
      <c r="AH73" s="53"/>
      <c r="AI73" s="53"/>
      <c r="AJ73" s="53"/>
    </row>
    <row r="74" spans="1:36" x14ac:dyDescent="0.25">
      <c r="A74" s="55">
        <v>36504</v>
      </c>
      <c r="B74" s="53">
        <v>24.225930727272729</v>
      </c>
      <c r="C74" s="53">
        <v>182.87649245454546</v>
      </c>
      <c r="D74" s="53">
        <v>207.10242318181818</v>
      </c>
      <c r="E74" s="53"/>
      <c r="F74" s="53">
        <v>204.5</v>
      </c>
      <c r="G74" s="53">
        <v>91.399999999999991</v>
      </c>
      <c r="H74" s="53">
        <v>2.5</v>
      </c>
      <c r="I74" s="53">
        <v>0</v>
      </c>
      <c r="J74" s="53">
        <v>27.7</v>
      </c>
      <c r="K74" s="53">
        <v>0</v>
      </c>
      <c r="L74" s="53">
        <v>326.10000000000002</v>
      </c>
      <c r="M74" s="53">
        <v>328.70242318181818</v>
      </c>
      <c r="O74" s="53">
        <v>18.177299272727272</v>
      </c>
      <c r="P74" s="53">
        <v>144.84290236363637</v>
      </c>
      <c r="Q74" s="53">
        <f t="shared" si="6"/>
        <v>163.02020163636365</v>
      </c>
      <c r="R74" s="53">
        <v>25.4</v>
      </c>
      <c r="S74" s="53">
        <v>2.4</v>
      </c>
      <c r="T74" s="53">
        <v>0.3</v>
      </c>
      <c r="U74" s="53">
        <v>12.3</v>
      </c>
      <c r="V74" s="53">
        <v>22.1</v>
      </c>
      <c r="W74" s="53">
        <f>(SUM($O$4:O74)+SUM($P$4:P74)+SUM($R$4:R74)+SUM($S$4:S74)+SUM($T$4:T74)+SUM($U$4:U74)+SUM($V$4:V74))/1000</f>
        <v>16.371491205818181</v>
      </c>
      <c r="X74" s="53">
        <f t="shared" si="7"/>
        <v>225.52020163636368</v>
      </c>
      <c r="Y74" s="53"/>
      <c r="Z74" s="53"/>
      <c r="AA74" s="53"/>
      <c r="AB74" s="53"/>
      <c r="AC74" s="53"/>
      <c r="AD74" s="53"/>
      <c r="AE74" s="53"/>
      <c r="AF74" s="53"/>
      <c r="AG74" s="53"/>
      <c r="AH74" s="53"/>
      <c r="AI74" s="53"/>
      <c r="AJ74" s="53"/>
    </row>
    <row r="75" spans="1:36" x14ac:dyDescent="0.25">
      <c r="A75" s="55">
        <v>36505</v>
      </c>
      <c r="B75" s="53">
        <v>26.162049818181821</v>
      </c>
      <c r="C75" s="53">
        <v>187.154661</v>
      </c>
      <c r="D75" s="53">
        <v>213.31671081818183</v>
      </c>
      <c r="E75" s="53"/>
      <c r="F75" s="53">
        <v>209.9</v>
      </c>
      <c r="G75" s="53">
        <v>105.8</v>
      </c>
      <c r="H75" s="53">
        <v>2.7000000000000011</v>
      </c>
      <c r="I75" s="53">
        <v>0</v>
      </c>
      <c r="J75" s="53">
        <v>29.6</v>
      </c>
      <c r="K75" s="53">
        <v>0</v>
      </c>
      <c r="L75" s="53">
        <v>348</v>
      </c>
      <c r="M75" s="53">
        <v>351.41671081818185</v>
      </c>
      <c r="O75" s="53">
        <v>20.972564090909088</v>
      </c>
      <c r="P75" s="53">
        <v>149.10435563636364</v>
      </c>
      <c r="Q75" s="53">
        <f t="shared" si="6"/>
        <v>170.07691972727272</v>
      </c>
      <c r="R75" s="53">
        <v>62.2</v>
      </c>
      <c r="S75" s="53">
        <v>2.6000000000000005</v>
      </c>
      <c r="T75" s="53">
        <v>3.1</v>
      </c>
      <c r="U75" s="53">
        <v>19.8</v>
      </c>
      <c r="V75" s="53">
        <v>4.2</v>
      </c>
      <c r="W75" s="53">
        <f>(SUM($O$4:O75)+SUM($P$4:P75)+SUM($R$4:R75)+SUM($S$4:S75)+SUM($T$4:T75)+SUM($U$4:U75)+SUM($V$4:V75))/1000</f>
        <v>16.633468125545456</v>
      </c>
      <c r="X75" s="53">
        <f t="shared" si="7"/>
        <v>261.97691972727273</v>
      </c>
      <c r="Y75" s="53"/>
      <c r="Z75" s="53"/>
      <c r="AA75" s="53"/>
      <c r="AB75" s="53"/>
      <c r="AC75" s="53"/>
      <c r="AD75" s="53"/>
      <c r="AE75" s="53"/>
      <c r="AF75" s="53"/>
      <c r="AG75" s="53"/>
      <c r="AH75" s="53"/>
      <c r="AI75" s="53"/>
      <c r="AJ75" s="53"/>
    </row>
    <row r="76" spans="1:36" x14ac:dyDescent="0.25">
      <c r="A76" s="55">
        <v>36506</v>
      </c>
      <c r="B76" s="53">
        <v>26.304452090909091</v>
      </c>
      <c r="C76" s="53">
        <v>178.97762700000001</v>
      </c>
      <c r="D76" s="53">
        <v>205.28207909090909</v>
      </c>
      <c r="E76" s="53"/>
      <c r="F76" s="53">
        <v>201.8</v>
      </c>
      <c r="G76" s="53">
        <v>107.4</v>
      </c>
      <c r="H76" s="53">
        <v>2.8000000000000007</v>
      </c>
      <c r="I76" s="53">
        <v>0</v>
      </c>
      <c r="J76" s="53">
        <v>29.2</v>
      </c>
      <c r="K76" s="53">
        <v>0</v>
      </c>
      <c r="L76" s="53">
        <v>341.3</v>
      </c>
      <c r="M76" s="53">
        <v>344.6820790909091</v>
      </c>
      <c r="O76" s="53">
        <v>23.614648181818183</v>
      </c>
      <c r="P76" s="53">
        <v>147.46977536363636</v>
      </c>
      <c r="Q76" s="53">
        <f t="shared" si="6"/>
        <v>171.08442354545454</v>
      </c>
      <c r="R76" s="53">
        <v>66.399999999999991</v>
      </c>
      <c r="S76" s="53">
        <v>2.2000000000000002</v>
      </c>
      <c r="T76" s="53">
        <v>8.3000000000000007</v>
      </c>
      <c r="U76" s="53">
        <v>18.5</v>
      </c>
      <c r="V76" s="53">
        <v>1.7</v>
      </c>
      <c r="W76" s="53">
        <f>(SUM($O$4:O76)+SUM($P$4:P76)+SUM($R$4:R76)+SUM($S$4:S76)+SUM($T$4:T76)+SUM($U$4:U76)+SUM($V$4:V76))/1000</f>
        <v>16.901652549090908</v>
      </c>
      <c r="X76" s="53">
        <f t="shared" si="7"/>
        <v>268.18442354545454</v>
      </c>
      <c r="Y76" s="53"/>
      <c r="Z76" s="53"/>
      <c r="AA76" s="53"/>
      <c r="AB76" s="53"/>
      <c r="AC76" s="53"/>
      <c r="AD76" s="53"/>
      <c r="AE76" s="53"/>
      <c r="AF76" s="53"/>
      <c r="AG76" s="53"/>
      <c r="AH76" s="53"/>
      <c r="AI76" s="53"/>
      <c r="AJ76" s="53"/>
    </row>
    <row r="77" spans="1:36" x14ac:dyDescent="0.25">
      <c r="A77" s="55">
        <v>36507</v>
      </c>
      <c r="B77" s="53">
        <v>25.067048272727273</v>
      </c>
      <c r="C77" s="53">
        <v>174.82513009090911</v>
      </c>
      <c r="D77" s="53">
        <v>199.89217836363639</v>
      </c>
      <c r="E77" s="53"/>
      <c r="F77" s="53">
        <v>195.3</v>
      </c>
      <c r="G77" s="53">
        <v>93.3</v>
      </c>
      <c r="H77" s="53">
        <v>2.7</v>
      </c>
      <c r="I77" s="53">
        <v>0</v>
      </c>
      <c r="J77" s="53">
        <v>26.5</v>
      </c>
      <c r="K77" s="53">
        <v>0</v>
      </c>
      <c r="L77" s="53">
        <v>317.89999999999998</v>
      </c>
      <c r="M77" s="53">
        <v>322.39217836363639</v>
      </c>
      <c r="O77" s="53">
        <v>23.888093272727275</v>
      </c>
      <c r="P77" s="53">
        <v>166.11706427272728</v>
      </c>
      <c r="Q77" s="53">
        <f t="shared" si="6"/>
        <v>190.00515754545455</v>
      </c>
      <c r="R77" s="53">
        <v>70.300000000000011</v>
      </c>
      <c r="S77" s="53">
        <v>2.3000000000000003</v>
      </c>
      <c r="T77" s="53">
        <v>6.4</v>
      </c>
      <c r="U77" s="53">
        <v>19.2</v>
      </c>
      <c r="V77" s="53">
        <v>4.8</v>
      </c>
      <c r="W77" s="53">
        <f>(SUM($O$4:O77)+SUM($P$4:P77)+SUM($R$4:R77)+SUM($S$4:S77)+SUM($T$4:T77)+SUM($U$4:U77)+SUM($V$4:V77))/1000</f>
        <v>17.19465770663636</v>
      </c>
      <c r="X77" s="53">
        <f t="shared" si="7"/>
        <v>293.00515754545455</v>
      </c>
      <c r="Y77" s="53"/>
      <c r="Z77" s="53"/>
      <c r="AA77" s="53"/>
      <c r="AB77" s="53"/>
      <c r="AC77" s="53"/>
      <c r="AD77" s="53"/>
      <c r="AE77" s="53"/>
      <c r="AF77" s="53"/>
      <c r="AG77" s="53"/>
      <c r="AH77" s="53"/>
      <c r="AI77" s="53"/>
      <c r="AJ77" s="53"/>
    </row>
    <row r="78" spans="1:36" x14ac:dyDescent="0.25">
      <c r="A78" s="55">
        <v>36508</v>
      </c>
      <c r="B78" s="53">
        <v>18.984744181818179</v>
      </c>
      <c r="C78" s="53">
        <v>159.51465218181818</v>
      </c>
      <c r="D78" s="53">
        <v>178.49939636363635</v>
      </c>
      <c r="E78" s="53"/>
      <c r="F78" s="53">
        <v>173.6</v>
      </c>
      <c r="G78" s="53">
        <v>39.200000000000003</v>
      </c>
      <c r="H78" s="53">
        <v>2.3999999999999995</v>
      </c>
      <c r="I78" s="53">
        <v>3.8</v>
      </c>
      <c r="J78" s="53">
        <v>18.3</v>
      </c>
      <c r="K78" s="53">
        <v>16.899999999999999</v>
      </c>
      <c r="L78" s="53">
        <v>254.2</v>
      </c>
      <c r="M78" s="53">
        <v>259.0993963636364</v>
      </c>
      <c r="O78" s="53">
        <v>23.051385363636363</v>
      </c>
      <c r="P78" s="53">
        <v>170.30212081818181</v>
      </c>
      <c r="Q78" s="53">
        <f t="shared" si="6"/>
        <v>193.35350618181818</v>
      </c>
      <c r="R78" s="53">
        <v>74.7</v>
      </c>
      <c r="S78" s="53">
        <v>2.2000000000000002</v>
      </c>
      <c r="T78" s="53">
        <v>19.8</v>
      </c>
      <c r="U78" s="53">
        <v>19.5</v>
      </c>
      <c r="V78" s="53">
        <v>1.8</v>
      </c>
      <c r="W78" s="53">
        <f>(SUM($O$4:O78)+SUM($P$4:P78)+SUM($R$4:R78)+SUM($S$4:S78)+SUM($T$4:T78)+SUM($U$4:U78)+SUM($V$4:V78))/1000</f>
        <v>17.506011212818184</v>
      </c>
      <c r="X78" s="53">
        <f t="shared" si="7"/>
        <v>311.3535061818182</v>
      </c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</row>
    <row r="79" spans="1:36" x14ac:dyDescent="0.25">
      <c r="A79" s="55">
        <v>36509</v>
      </c>
      <c r="B79" s="53">
        <v>18.797650999999998</v>
      </c>
      <c r="C79" s="53">
        <v>135.53288436363636</v>
      </c>
      <c r="D79" s="53">
        <v>154.33053536363636</v>
      </c>
      <c r="E79" s="53"/>
      <c r="F79" s="53">
        <v>151</v>
      </c>
      <c r="G79" s="53">
        <v>18.3</v>
      </c>
      <c r="H79" s="53">
        <v>3.7</v>
      </c>
      <c r="I79" s="53">
        <v>5</v>
      </c>
      <c r="J79" s="53">
        <v>13</v>
      </c>
      <c r="K79" s="53">
        <v>48.3</v>
      </c>
      <c r="L79" s="53">
        <v>239.3</v>
      </c>
      <c r="M79" s="53">
        <v>242.63053536363634</v>
      </c>
      <c r="O79" s="53">
        <v>21.06280090909091</v>
      </c>
      <c r="P79" s="53">
        <v>159.7453880909091</v>
      </c>
      <c r="Q79" s="53">
        <f t="shared" si="6"/>
        <v>180.80818900000003</v>
      </c>
      <c r="R79" s="53">
        <v>54.4</v>
      </c>
      <c r="S79" s="53">
        <v>2.4</v>
      </c>
      <c r="T79" s="53">
        <v>20.399999999999999</v>
      </c>
      <c r="U79" s="53">
        <v>15.7</v>
      </c>
      <c r="V79" s="53">
        <v>6.4</v>
      </c>
      <c r="W79" s="53">
        <f>(SUM($O$4:O79)+SUM($P$4:P79)+SUM($R$4:R79)+SUM($S$4:S79)+SUM($T$4:T79)+SUM($U$4:U79)+SUM($V$4:V79))/1000</f>
        <v>17.786119401818176</v>
      </c>
      <c r="X79" s="53">
        <f t="shared" si="7"/>
        <v>280.10818899999998</v>
      </c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</row>
    <row r="80" spans="1:36" x14ac:dyDescent="0.25">
      <c r="A80" s="55">
        <v>36510</v>
      </c>
      <c r="B80" s="53">
        <v>19.994314545454543</v>
      </c>
      <c r="C80" s="53">
        <v>137.75595718181819</v>
      </c>
      <c r="D80" s="53">
        <v>157.75027172727272</v>
      </c>
      <c r="E80" s="53"/>
      <c r="F80" s="53">
        <v>154.30000000000001</v>
      </c>
      <c r="G80" s="53">
        <v>28.7</v>
      </c>
      <c r="H80" s="53">
        <v>2.7</v>
      </c>
      <c r="I80" s="53">
        <v>3.5</v>
      </c>
      <c r="J80" s="53">
        <v>18.399999999999999</v>
      </c>
      <c r="K80" s="53">
        <v>16.5</v>
      </c>
      <c r="L80" s="53">
        <v>224.1</v>
      </c>
      <c r="M80" s="53">
        <v>227.5502717272727</v>
      </c>
      <c r="O80" s="53">
        <v>19.086593272727274</v>
      </c>
      <c r="P80" s="53">
        <v>132.75980154545454</v>
      </c>
      <c r="Q80" s="53">
        <f t="shared" si="6"/>
        <v>151.84639481818181</v>
      </c>
      <c r="R80" s="53">
        <v>21</v>
      </c>
      <c r="S80" s="53">
        <v>2.2999999999999994</v>
      </c>
      <c r="T80" s="53">
        <v>30.8</v>
      </c>
      <c r="U80" s="53">
        <v>10.7</v>
      </c>
      <c r="V80" s="53">
        <v>44.1</v>
      </c>
      <c r="W80" s="53">
        <f>(SUM($O$4:O80)+SUM($P$4:P80)+SUM($R$4:R80)+SUM($S$4:S80)+SUM($T$4:T80)+SUM($U$4:U80)+SUM($V$4:V80))/1000</f>
        <v>18.046865796636364</v>
      </c>
      <c r="X80" s="53">
        <f t="shared" si="7"/>
        <v>260.74639481818184</v>
      </c>
      <c r="Y80" s="53"/>
      <c r="Z80" s="53"/>
      <c r="AA80" s="53"/>
      <c r="AB80" s="53"/>
      <c r="AC80" s="53"/>
      <c r="AD80" s="53"/>
      <c r="AE80" s="53"/>
      <c r="AF80" s="53"/>
      <c r="AG80" s="53"/>
      <c r="AH80" s="53"/>
      <c r="AI80" s="53"/>
      <c r="AJ80" s="53"/>
    </row>
    <row r="81" spans="1:36" x14ac:dyDescent="0.25">
      <c r="A81" s="55">
        <v>36511</v>
      </c>
      <c r="B81" s="53">
        <v>22.127045454545456</v>
      </c>
      <c r="C81" s="53">
        <v>144.86273499999999</v>
      </c>
      <c r="D81" s="53">
        <v>166.98978045454544</v>
      </c>
      <c r="E81" s="53"/>
      <c r="F81" s="53">
        <v>163.1</v>
      </c>
      <c r="G81" s="53">
        <v>42.499999999999993</v>
      </c>
      <c r="H81" s="53">
        <v>2.5999999999999996</v>
      </c>
      <c r="I81" s="53">
        <v>2.6</v>
      </c>
      <c r="J81" s="53">
        <v>15.3</v>
      </c>
      <c r="K81" s="53">
        <v>7.1</v>
      </c>
      <c r="L81" s="53">
        <v>233.1</v>
      </c>
      <c r="M81" s="53">
        <v>237.08978045454543</v>
      </c>
      <c r="O81" s="53">
        <v>19.701617272727272</v>
      </c>
      <c r="P81" s="53">
        <v>129.48278481818181</v>
      </c>
      <c r="Q81" s="53">
        <f t="shared" si="6"/>
        <v>149.18440209090909</v>
      </c>
      <c r="R81" s="53">
        <v>18</v>
      </c>
      <c r="S81" s="53">
        <v>2.3999999999999995</v>
      </c>
      <c r="T81" s="53">
        <v>30.6</v>
      </c>
      <c r="U81" s="53">
        <v>10.4</v>
      </c>
      <c r="V81" s="53">
        <v>37.299999999999997</v>
      </c>
      <c r="W81" s="53">
        <f>(SUM($O$4:O81)+SUM($P$4:P81)+SUM($R$4:R81)+SUM($S$4:S81)+SUM($T$4:T81)+SUM($U$4:U81)+SUM($V$4:V81))/1000</f>
        <v>18.294750198727272</v>
      </c>
      <c r="X81" s="53">
        <f t="shared" si="7"/>
        <v>247.88440209090908</v>
      </c>
      <c r="Y81" s="53"/>
      <c r="Z81" s="53"/>
      <c r="AA81" s="53"/>
      <c r="AB81" s="53"/>
      <c r="AC81" s="53"/>
      <c r="AD81" s="53"/>
      <c r="AE81" s="53"/>
      <c r="AF81" s="53"/>
      <c r="AG81" s="53"/>
      <c r="AH81" s="53"/>
      <c r="AI81" s="53"/>
      <c r="AJ81" s="53"/>
    </row>
    <row r="82" spans="1:36" x14ac:dyDescent="0.25">
      <c r="A82" s="55">
        <v>36512</v>
      </c>
      <c r="B82" s="53">
        <v>19.304189454545455</v>
      </c>
      <c r="C82" s="53">
        <v>127.38987581818182</v>
      </c>
      <c r="D82" s="53">
        <v>146.69406527272727</v>
      </c>
      <c r="E82" s="53"/>
      <c r="F82" s="53">
        <v>144</v>
      </c>
      <c r="G82" s="53">
        <v>26.3</v>
      </c>
      <c r="H82" s="53">
        <v>2.2000000000000002</v>
      </c>
      <c r="I82" s="53">
        <v>6.3</v>
      </c>
      <c r="J82" s="53">
        <v>20.6</v>
      </c>
      <c r="K82" s="53">
        <v>20.3</v>
      </c>
      <c r="L82" s="53">
        <v>219.7</v>
      </c>
      <c r="M82" s="53">
        <v>222.39406527272729</v>
      </c>
      <c r="O82" s="53">
        <v>20.320912818181817</v>
      </c>
      <c r="P82" s="53">
        <v>128.07379863636362</v>
      </c>
      <c r="Q82" s="53">
        <f t="shared" si="6"/>
        <v>148.39471145454544</v>
      </c>
      <c r="R82" s="53">
        <v>37.200000000000003</v>
      </c>
      <c r="S82" s="53">
        <v>2.2999999999999994</v>
      </c>
      <c r="T82" s="53">
        <v>32.9</v>
      </c>
      <c r="U82" s="53">
        <v>17.5</v>
      </c>
      <c r="V82" s="53">
        <v>29.1</v>
      </c>
      <c r="W82" s="53">
        <f>(SUM($O$4:O82)+SUM($P$4:P82)+SUM($R$4:R82)+SUM($S$4:S82)+SUM($T$4:T82)+SUM($U$4:U82)+SUM($V$4:V82))/1000</f>
        <v>18.562144910181818</v>
      </c>
      <c r="X82" s="53">
        <f t="shared" si="7"/>
        <v>267.39471145454547</v>
      </c>
      <c r="Y82" s="53"/>
      <c r="Z82" s="53"/>
      <c r="AA82" s="53"/>
      <c r="AB82" s="53"/>
      <c r="AC82" s="53"/>
      <c r="AD82" s="53"/>
      <c r="AE82" s="53"/>
      <c r="AF82" s="53"/>
      <c r="AG82" s="53"/>
      <c r="AH82" s="53"/>
      <c r="AI82" s="53"/>
      <c r="AJ82" s="53"/>
    </row>
    <row r="83" spans="1:36" x14ac:dyDescent="0.25">
      <c r="A83" s="55">
        <v>36513</v>
      </c>
      <c r="B83" s="53">
        <v>19.557370818181816</v>
      </c>
      <c r="C83" s="53">
        <v>166.21767318181818</v>
      </c>
      <c r="D83" s="53">
        <v>185.77504400000001</v>
      </c>
      <c r="E83" s="53"/>
      <c r="F83" s="53">
        <v>181.9</v>
      </c>
      <c r="G83" s="53">
        <v>22.000000000000004</v>
      </c>
      <c r="H83" s="53">
        <v>2.1</v>
      </c>
      <c r="I83" s="53">
        <v>4.5</v>
      </c>
      <c r="J83" s="53">
        <v>20.3</v>
      </c>
      <c r="K83" s="53">
        <v>1</v>
      </c>
      <c r="L83" s="53">
        <v>231.7</v>
      </c>
      <c r="M83" s="53">
        <v>235.67504400000001</v>
      </c>
      <c r="O83" s="53">
        <v>21.031836363636366</v>
      </c>
      <c r="P83" s="53">
        <v>139.68259799999998</v>
      </c>
      <c r="Q83" s="53">
        <f t="shared" si="6"/>
        <v>160.71443436363634</v>
      </c>
      <c r="R83" s="53">
        <v>38</v>
      </c>
      <c r="S83" s="53">
        <v>2.2000000000000002</v>
      </c>
      <c r="T83" s="53">
        <v>35.6</v>
      </c>
      <c r="U83" s="53">
        <v>14.3</v>
      </c>
      <c r="V83" s="53">
        <v>20.2</v>
      </c>
      <c r="W83" s="53">
        <f>(SUM($O$4:O83)+SUM($P$4:P83)+SUM($R$4:R83)+SUM($S$4:S83)+SUM($T$4:T83)+SUM($U$4:U83)+SUM($V$4:V83))/1000</f>
        <v>18.833159344545454</v>
      </c>
      <c r="X83" s="53">
        <f t="shared" si="7"/>
        <v>271.01443436363633</v>
      </c>
      <c r="Y83" s="53"/>
      <c r="Z83" s="53"/>
      <c r="AA83" s="53"/>
      <c r="AB83" s="53"/>
      <c r="AC83" s="53"/>
      <c r="AD83" s="53"/>
      <c r="AE83" s="53"/>
      <c r="AF83" s="53"/>
      <c r="AG83" s="53"/>
      <c r="AH83" s="53"/>
      <c r="AI83" s="53"/>
      <c r="AJ83" s="53"/>
    </row>
    <row r="84" spans="1:36" x14ac:dyDescent="0.25">
      <c r="A84" s="55">
        <v>36514</v>
      </c>
      <c r="B84" s="53">
        <v>19.271792363636362</v>
      </c>
      <c r="C84" s="53">
        <v>171.29428018181818</v>
      </c>
      <c r="D84" s="53">
        <v>190.56607254545455</v>
      </c>
      <c r="E84" s="53"/>
      <c r="F84" s="53">
        <v>186.9</v>
      </c>
      <c r="G84" s="53">
        <v>24.6</v>
      </c>
      <c r="H84" s="53">
        <v>2.4</v>
      </c>
      <c r="I84" s="53">
        <v>3.8</v>
      </c>
      <c r="J84" s="53">
        <v>18</v>
      </c>
      <c r="K84" s="53">
        <v>1.2</v>
      </c>
      <c r="L84" s="53">
        <v>236.8</v>
      </c>
      <c r="M84" s="53">
        <v>240.56607254545455</v>
      </c>
      <c r="O84" s="53">
        <v>19.239773545454543</v>
      </c>
      <c r="P84" s="53">
        <v>149.29956754545455</v>
      </c>
      <c r="Q84" s="53">
        <f t="shared" si="6"/>
        <v>168.53934109090909</v>
      </c>
      <c r="R84" s="53">
        <v>14.799999999999999</v>
      </c>
      <c r="S84" s="53">
        <v>2.3000000000000003</v>
      </c>
      <c r="T84" s="53">
        <v>34.799999999999997</v>
      </c>
      <c r="U84" s="53">
        <v>12.9</v>
      </c>
      <c r="V84" s="53">
        <v>14.6</v>
      </c>
      <c r="W84" s="53">
        <f>(SUM($O$4:O84)+SUM($P$4:P84)+SUM($R$4:R84)+SUM($S$4:S84)+SUM($T$4:T84)+SUM($U$4:U84)+SUM($V$4:V84))/1000</f>
        <v>19.081098685636363</v>
      </c>
      <c r="X84" s="53">
        <f t="shared" si="7"/>
        <v>247.93934109090912</v>
      </c>
      <c r="Y84" s="53"/>
      <c r="Z84" s="53"/>
      <c r="AA84" s="53"/>
      <c r="AB84" s="53"/>
      <c r="AC84" s="53"/>
      <c r="AD84" s="53"/>
      <c r="AE84" s="53"/>
      <c r="AF84" s="53"/>
      <c r="AG84" s="53"/>
      <c r="AH84" s="53"/>
      <c r="AI84" s="53"/>
      <c r="AJ84" s="53"/>
    </row>
    <row r="85" spans="1:36" x14ac:dyDescent="0.25">
      <c r="A85" s="55">
        <v>36515</v>
      </c>
      <c r="B85" s="53">
        <v>17.198034727272727</v>
      </c>
      <c r="C85" s="53">
        <v>152.47817036363637</v>
      </c>
      <c r="D85" s="53">
        <v>169.67620509090909</v>
      </c>
      <c r="E85" s="53"/>
      <c r="F85" s="53">
        <v>166.3</v>
      </c>
      <c r="G85" s="53">
        <v>18.099999999999998</v>
      </c>
      <c r="H85" s="53">
        <v>2.4000000000000004</v>
      </c>
      <c r="I85" s="53">
        <v>0.7</v>
      </c>
      <c r="J85" s="53">
        <v>13.6</v>
      </c>
      <c r="K85" s="53">
        <v>27.9</v>
      </c>
      <c r="L85" s="53">
        <v>229</v>
      </c>
      <c r="M85" s="53">
        <v>232.37620509090908</v>
      </c>
      <c r="O85" s="53">
        <v>18.755139909090907</v>
      </c>
      <c r="P85" s="53">
        <v>136.41475254545455</v>
      </c>
      <c r="Q85" s="53">
        <f t="shared" si="6"/>
        <v>155.16989245454545</v>
      </c>
      <c r="R85" s="53">
        <v>14.499999999999998</v>
      </c>
      <c r="S85" s="53">
        <v>2.2000000000000002</v>
      </c>
      <c r="T85" s="53">
        <v>42.8</v>
      </c>
      <c r="U85" s="53">
        <v>11.6</v>
      </c>
      <c r="V85" s="53">
        <v>33.200000000000003</v>
      </c>
      <c r="W85" s="53">
        <f>(SUM($O$4:O85)+SUM($P$4:P85)+SUM($R$4:R85)+SUM($S$4:S85)+SUM($T$4:T85)+SUM($U$4:U85)+SUM($V$4:V85))/1000</f>
        <v>19.340568578090902</v>
      </c>
      <c r="X85" s="53">
        <f t="shared" si="7"/>
        <v>259.46989245454546</v>
      </c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</row>
    <row r="86" spans="1:36" x14ac:dyDescent="0.25">
      <c r="A86" s="55">
        <v>36516</v>
      </c>
      <c r="B86" s="53">
        <v>16.187730636363636</v>
      </c>
      <c r="C86" s="53">
        <v>175.9770079090909</v>
      </c>
      <c r="D86" s="53">
        <v>192.16473854545453</v>
      </c>
      <c r="E86" s="53"/>
      <c r="F86" s="53">
        <v>189.8</v>
      </c>
      <c r="G86" s="53">
        <v>15.500000000000002</v>
      </c>
      <c r="H86" s="53">
        <v>2.2999999999999998</v>
      </c>
      <c r="I86" s="53">
        <v>0.5</v>
      </c>
      <c r="J86" s="53">
        <v>14.8</v>
      </c>
      <c r="K86" s="53">
        <v>7.9</v>
      </c>
      <c r="L86" s="53">
        <v>230.9</v>
      </c>
      <c r="M86" s="53">
        <v>233.16473854545455</v>
      </c>
      <c r="O86" s="53">
        <v>18.146834727272726</v>
      </c>
      <c r="P86" s="53">
        <v>135.76575090909091</v>
      </c>
      <c r="Q86" s="53">
        <f t="shared" si="6"/>
        <v>153.91258563636364</v>
      </c>
      <c r="R86" s="53">
        <v>17.299999999999997</v>
      </c>
      <c r="S86" s="53">
        <v>2.2999999999999998</v>
      </c>
      <c r="T86" s="53">
        <v>49.8</v>
      </c>
      <c r="U86" s="53">
        <v>11</v>
      </c>
      <c r="V86" s="53">
        <v>12.9</v>
      </c>
      <c r="W86" s="53">
        <f>(SUM($O$4:O86)+SUM($P$4:P86)+SUM($R$4:R86)+SUM($S$4:S86)+SUM($T$4:T86)+SUM($U$4:U86)+SUM($V$4:V86))/1000</f>
        <v>19.587781163727268</v>
      </c>
      <c r="X86" s="53">
        <f t="shared" si="7"/>
        <v>247.21258563636368</v>
      </c>
      <c r="Y86" s="53"/>
      <c r="Z86" s="53"/>
      <c r="AA86" s="53"/>
      <c r="AB86" s="53"/>
      <c r="AC86" s="53"/>
      <c r="AD86" s="53"/>
      <c r="AE86" s="53"/>
      <c r="AF86" s="53"/>
      <c r="AG86" s="53"/>
      <c r="AH86" s="53"/>
      <c r="AI86" s="53"/>
      <c r="AJ86" s="53"/>
    </row>
    <row r="87" spans="1:36" x14ac:dyDescent="0.25">
      <c r="A87" s="55">
        <v>36517</v>
      </c>
      <c r="B87" s="53">
        <v>15.349760636363635</v>
      </c>
      <c r="C87" s="53">
        <v>174.214159</v>
      </c>
      <c r="D87" s="53">
        <v>189.56391963636364</v>
      </c>
      <c r="E87" s="53"/>
      <c r="F87" s="53">
        <v>185.8</v>
      </c>
      <c r="G87" s="53">
        <v>38.5</v>
      </c>
      <c r="H87" s="53">
        <v>2.4</v>
      </c>
      <c r="I87" s="53">
        <v>0</v>
      </c>
      <c r="J87" s="53">
        <v>17.8</v>
      </c>
      <c r="K87" s="53">
        <v>1.2</v>
      </c>
      <c r="L87" s="53">
        <v>245.9</v>
      </c>
      <c r="M87" s="53">
        <v>249.46391963636364</v>
      </c>
      <c r="O87" s="53">
        <v>16.536391909090909</v>
      </c>
      <c r="P87" s="53">
        <v>123.18604827272726</v>
      </c>
      <c r="Q87" s="53">
        <f t="shared" si="6"/>
        <v>139.72244018181817</v>
      </c>
      <c r="R87" s="53">
        <v>13.099999999999998</v>
      </c>
      <c r="S87" s="53">
        <v>2.2999999999999998</v>
      </c>
      <c r="T87" s="53">
        <v>34.1</v>
      </c>
      <c r="U87" s="53">
        <v>9.6999999999999993</v>
      </c>
      <c r="V87" s="53">
        <v>34.700000000000003</v>
      </c>
      <c r="W87" s="53">
        <f>(SUM($O$4:O87)+SUM($P$4:P87)+SUM($R$4:R87)+SUM($S$4:S87)+SUM($T$4:T87)+SUM($U$4:U87)+SUM($V$4:V87))/1000</f>
        <v>19.821403603909086</v>
      </c>
      <c r="X87" s="53">
        <f t="shared" si="7"/>
        <v>233.62244018181815</v>
      </c>
      <c r="Y87" s="53"/>
      <c r="Z87" s="53"/>
      <c r="AA87" s="53"/>
      <c r="AB87" s="53"/>
      <c r="AC87" s="53"/>
      <c r="AD87" s="53"/>
      <c r="AE87" s="53"/>
      <c r="AF87" s="53"/>
      <c r="AG87" s="53"/>
      <c r="AH87" s="53"/>
      <c r="AI87" s="53"/>
      <c r="AJ87" s="53"/>
    </row>
    <row r="88" spans="1:36" x14ac:dyDescent="0.25">
      <c r="A88" s="55">
        <v>36518</v>
      </c>
      <c r="B88" s="53">
        <v>14.656462454545455</v>
      </c>
      <c r="C88" s="53">
        <v>129.86991109090911</v>
      </c>
      <c r="D88" s="53">
        <v>144.52637354545456</v>
      </c>
      <c r="E88" s="53"/>
      <c r="F88" s="53">
        <v>140.19999999999999</v>
      </c>
      <c r="G88" s="53">
        <v>25</v>
      </c>
      <c r="H88" s="53">
        <v>2.4</v>
      </c>
      <c r="I88" s="53">
        <v>0</v>
      </c>
      <c r="J88" s="53">
        <v>14.2</v>
      </c>
      <c r="K88" s="53">
        <v>26.3</v>
      </c>
      <c r="L88" s="53">
        <v>208.1</v>
      </c>
      <c r="M88" s="53">
        <v>212.42637354545457</v>
      </c>
      <c r="O88" s="53">
        <v>13.877132363636363</v>
      </c>
      <c r="P88" s="53">
        <v>109.06402645454546</v>
      </c>
      <c r="Q88" s="53">
        <f t="shared" si="6"/>
        <v>122.94115881818182</v>
      </c>
      <c r="R88" s="53">
        <v>12.000000000000002</v>
      </c>
      <c r="S88" s="53">
        <v>2.1000000000000005</v>
      </c>
      <c r="T88" s="53">
        <v>31.4</v>
      </c>
      <c r="U88" s="53">
        <v>9.4</v>
      </c>
      <c r="V88" s="53">
        <v>51.1</v>
      </c>
      <c r="W88" s="53">
        <f>(SUM($O$4:O88)+SUM($P$4:P88)+SUM($R$4:R88)+SUM($S$4:S88)+SUM($T$4:T88)+SUM($U$4:U88)+SUM($V$4:V88))/1000</f>
        <v>20.050344762727271</v>
      </c>
      <c r="X88" s="53">
        <f t="shared" si="7"/>
        <v>228.94115881818183</v>
      </c>
      <c r="Y88" s="53"/>
      <c r="Z88" s="53"/>
      <c r="AA88" s="53"/>
      <c r="AB88" s="53"/>
      <c r="AC88" s="53"/>
      <c r="AD88" s="53"/>
      <c r="AE88" s="53"/>
      <c r="AF88" s="53"/>
      <c r="AG88" s="53"/>
      <c r="AH88" s="53"/>
      <c r="AI88" s="53"/>
      <c r="AJ88" s="53"/>
    </row>
    <row r="89" spans="1:36" x14ac:dyDescent="0.25">
      <c r="A89" s="55">
        <v>36519</v>
      </c>
      <c r="B89" s="53">
        <v>14.343261363636364</v>
      </c>
      <c r="C89" s="53">
        <v>118.03216281818182</v>
      </c>
      <c r="D89" s="53">
        <v>132.37542418181818</v>
      </c>
      <c r="E89" s="53"/>
      <c r="F89" s="53">
        <v>128.4</v>
      </c>
      <c r="G89" s="53">
        <v>23.8</v>
      </c>
      <c r="H89" s="53">
        <v>2.4000000000000004</v>
      </c>
      <c r="I89" s="53">
        <v>0</v>
      </c>
      <c r="J89" s="53">
        <v>13</v>
      </c>
      <c r="K89" s="53">
        <v>38.700000000000003</v>
      </c>
      <c r="L89" s="53">
        <v>206.3</v>
      </c>
      <c r="M89" s="53">
        <v>210.27542418181821</v>
      </c>
      <c r="O89" s="53">
        <v>13.950279545454546</v>
      </c>
      <c r="P89" s="53">
        <v>110.23582063636364</v>
      </c>
      <c r="Q89" s="53">
        <f t="shared" si="6"/>
        <v>124.18610018181819</v>
      </c>
      <c r="R89" s="53">
        <v>13.3</v>
      </c>
      <c r="S89" s="53">
        <v>2.1</v>
      </c>
      <c r="T89" s="53">
        <v>30.8</v>
      </c>
      <c r="U89" s="53">
        <v>9.5</v>
      </c>
      <c r="V89" s="53">
        <v>43.8</v>
      </c>
      <c r="W89" s="53">
        <f>(SUM($O$4:O89)+SUM($P$4:P89)+SUM($R$4:R89)+SUM($S$4:S89)+SUM($T$4:T89)+SUM($U$4:U89)+SUM($V$4:V89))/1000</f>
        <v>20.27403086290909</v>
      </c>
      <c r="X89" s="53">
        <f t="shared" si="7"/>
        <v>223.68610018181818</v>
      </c>
      <c r="Y89" s="53"/>
      <c r="Z89" s="53"/>
      <c r="AA89" s="53"/>
      <c r="AB89" s="53"/>
      <c r="AC89" s="53"/>
      <c r="AD89" s="53"/>
      <c r="AE89" s="53"/>
      <c r="AF89" s="53"/>
      <c r="AG89" s="53"/>
      <c r="AH89" s="53"/>
      <c r="AI89" s="53"/>
      <c r="AJ89" s="53"/>
    </row>
    <row r="90" spans="1:36" x14ac:dyDescent="0.25">
      <c r="A90" s="55">
        <v>36520</v>
      </c>
      <c r="B90" s="53">
        <v>15.420285818181819</v>
      </c>
      <c r="C90" s="53">
        <v>133.14470872727273</v>
      </c>
      <c r="D90" s="53">
        <v>148.56499454545454</v>
      </c>
      <c r="E90" s="53"/>
      <c r="F90" s="53">
        <v>145.30000000000001</v>
      </c>
      <c r="G90" s="53">
        <v>47.7</v>
      </c>
      <c r="H90" s="53">
        <v>2.1999999999999997</v>
      </c>
      <c r="I90" s="53">
        <v>0</v>
      </c>
      <c r="J90" s="53">
        <v>18.600000000000001</v>
      </c>
      <c r="K90" s="53">
        <v>6.1</v>
      </c>
      <c r="L90" s="53">
        <v>220</v>
      </c>
      <c r="M90" s="53">
        <v>223.16499454545453</v>
      </c>
      <c r="O90" s="53">
        <v>15.622756727272726</v>
      </c>
      <c r="P90" s="53">
        <v>136.40450136363634</v>
      </c>
      <c r="Q90" s="53">
        <f t="shared" si="6"/>
        <v>152.02725809090907</v>
      </c>
      <c r="R90" s="53">
        <v>27.7</v>
      </c>
      <c r="S90" s="53">
        <v>2.2999999999999998</v>
      </c>
      <c r="T90" s="53">
        <v>28.7</v>
      </c>
      <c r="U90" s="53">
        <v>13</v>
      </c>
      <c r="V90" s="53">
        <v>10.3</v>
      </c>
      <c r="W90" s="53">
        <f>(SUM($O$4:O90)+SUM($P$4:P90)+SUM($R$4:R90)+SUM($S$4:S90)+SUM($T$4:T90)+SUM($U$4:U90)+SUM($V$4:V90))/1000</f>
        <v>20.508058121000001</v>
      </c>
      <c r="X90" s="53">
        <f t="shared" si="7"/>
        <v>234.02725809090907</v>
      </c>
      <c r="Y90" s="53"/>
      <c r="Z90" s="53"/>
      <c r="AA90" s="53"/>
      <c r="AB90" s="53"/>
      <c r="AC90" s="53"/>
      <c r="AD90" s="53"/>
      <c r="AE90" s="53"/>
      <c r="AF90" s="53"/>
      <c r="AG90" s="53"/>
      <c r="AH90" s="53"/>
      <c r="AI90" s="53"/>
      <c r="AJ90" s="53"/>
    </row>
    <row r="91" spans="1:36" x14ac:dyDescent="0.25">
      <c r="A91" s="55">
        <v>36521</v>
      </c>
      <c r="B91" s="53">
        <v>17.455891909090909</v>
      </c>
      <c r="C91" s="53">
        <v>155.41190018181817</v>
      </c>
      <c r="D91" s="53">
        <v>172.86779209090906</v>
      </c>
      <c r="E91" s="53"/>
      <c r="F91" s="53">
        <v>169</v>
      </c>
      <c r="G91" s="53">
        <v>66.2</v>
      </c>
      <c r="H91" s="53">
        <v>2.3000000000000003</v>
      </c>
      <c r="I91" s="53">
        <v>0</v>
      </c>
      <c r="J91" s="53">
        <v>20.3</v>
      </c>
      <c r="K91" s="53">
        <v>0</v>
      </c>
      <c r="L91" s="53">
        <v>257.8</v>
      </c>
      <c r="M91" s="53">
        <v>261.66779209090907</v>
      </c>
      <c r="O91" s="53">
        <v>15.366110272727271</v>
      </c>
      <c r="P91" s="53">
        <v>140.90332772727274</v>
      </c>
      <c r="Q91" s="53">
        <f t="shared" si="6"/>
        <v>156.26943800000001</v>
      </c>
      <c r="R91" s="53">
        <v>13</v>
      </c>
      <c r="S91" s="53">
        <v>2.1000000000000005</v>
      </c>
      <c r="T91" s="53">
        <v>31.6</v>
      </c>
      <c r="U91" s="53">
        <v>11.8</v>
      </c>
      <c r="V91" s="53">
        <v>21.3</v>
      </c>
      <c r="W91" s="53">
        <f>(SUM($O$4:O91)+SUM($P$4:P91)+SUM($R$4:R91)+SUM($S$4:S91)+SUM($T$4:T91)+SUM($U$4:U91)+SUM($V$4:V91))/1000</f>
        <v>20.744127558999999</v>
      </c>
      <c r="X91" s="53">
        <f t="shared" si="7"/>
        <v>236.06943800000002</v>
      </c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</row>
    <row r="92" spans="1:36" x14ac:dyDescent="0.25">
      <c r="A92" s="55">
        <v>36522</v>
      </c>
      <c r="B92" s="53">
        <v>16.701949727272726</v>
      </c>
      <c r="C92" s="53">
        <v>157.11836327272727</v>
      </c>
      <c r="D92" s="53">
        <v>173.820313</v>
      </c>
      <c r="E92" s="53"/>
      <c r="F92" s="53">
        <v>170.5</v>
      </c>
      <c r="G92" s="53">
        <v>52.699999999999996</v>
      </c>
      <c r="H92" s="53">
        <v>2.1999999999999997</v>
      </c>
      <c r="I92" s="53">
        <v>0</v>
      </c>
      <c r="J92" s="53">
        <v>17.100000000000001</v>
      </c>
      <c r="K92" s="53">
        <v>0</v>
      </c>
      <c r="L92" s="53">
        <v>242.6</v>
      </c>
      <c r="M92" s="53">
        <v>245.82031299999997</v>
      </c>
      <c r="O92" s="53">
        <v>16.010416454545457</v>
      </c>
      <c r="P92" s="53">
        <v>138.8954</v>
      </c>
      <c r="Q92" s="53">
        <f t="shared" si="6"/>
        <v>154.90581645454546</v>
      </c>
      <c r="R92" s="53">
        <v>11.599999999999998</v>
      </c>
      <c r="S92" s="53">
        <v>2.2999999999999998</v>
      </c>
      <c r="T92" s="53">
        <v>30</v>
      </c>
      <c r="U92" s="53">
        <v>10.6</v>
      </c>
      <c r="V92" s="53">
        <v>22.7</v>
      </c>
      <c r="W92" s="53">
        <f>(SUM($O$4:O92)+SUM($P$4:P92)+SUM($R$4:R92)+SUM($S$4:S92)+SUM($T$4:T92)+SUM($U$4:U92)+SUM($V$4:V92))/1000</f>
        <v>20.976233375454544</v>
      </c>
      <c r="X92" s="53">
        <f t="shared" si="7"/>
        <v>232.10581645454545</v>
      </c>
      <c r="Y92" s="53"/>
      <c r="Z92" s="53"/>
      <c r="AA92" s="53"/>
      <c r="AB92" s="53"/>
      <c r="AC92" s="53"/>
      <c r="AD92" s="53"/>
      <c r="AE92" s="53"/>
      <c r="AF92" s="53"/>
      <c r="AG92" s="53"/>
      <c r="AH92" s="53"/>
      <c r="AI92" s="53"/>
      <c r="AJ92" s="53"/>
    </row>
    <row r="93" spans="1:36" x14ac:dyDescent="0.25">
      <c r="A93" s="55">
        <v>36523</v>
      </c>
      <c r="B93" s="53">
        <v>16.247853727272727</v>
      </c>
      <c r="C93" s="53">
        <v>148.47258954545455</v>
      </c>
      <c r="D93" s="53">
        <v>164.72044327272727</v>
      </c>
      <c r="E93" s="53"/>
      <c r="F93" s="53">
        <v>162.1</v>
      </c>
      <c r="G93" s="53">
        <v>23.400000000000002</v>
      </c>
      <c r="H93" s="53">
        <v>2.2999999999999998</v>
      </c>
      <c r="I93" s="53">
        <v>0</v>
      </c>
      <c r="J93" s="53">
        <v>13.6</v>
      </c>
      <c r="K93" s="53">
        <v>22.7</v>
      </c>
      <c r="L93" s="53">
        <v>224.1</v>
      </c>
      <c r="M93" s="53">
        <v>226.72044327272727</v>
      </c>
      <c r="O93" s="53">
        <v>16.945607818181816</v>
      </c>
      <c r="P93" s="53">
        <v>148.82401090909093</v>
      </c>
      <c r="Q93" s="53">
        <f t="shared" si="6"/>
        <v>165.76961872727276</v>
      </c>
      <c r="R93" s="53">
        <v>15.299999999999999</v>
      </c>
      <c r="S93" s="53">
        <v>2.2999999999999998</v>
      </c>
      <c r="T93" s="53">
        <v>17.3</v>
      </c>
      <c r="U93" s="53">
        <v>14.7</v>
      </c>
      <c r="V93" s="53">
        <v>26.4</v>
      </c>
      <c r="W93" s="53">
        <f>(SUM($O$4:O93)+SUM($P$4:P93)+SUM($R$4:R93)+SUM($S$4:S93)+SUM($T$4:T93)+SUM($U$4:U93)+SUM($V$4:V93))/1000</f>
        <v>21.218002994181813</v>
      </c>
      <c r="X93" s="53">
        <f t="shared" si="7"/>
        <v>241.76961872727279</v>
      </c>
      <c r="Y93" s="53"/>
      <c r="Z93" s="53"/>
      <c r="AA93" s="53"/>
      <c r="AB93" s="53"/>
      <c r="AC93" s="53"/>
      <c r="AD93" s="53"/>
      <c r="AE93" s="53"/>
      <c r="AF93" s="53"/>
      <c r="AG93" s="53"/>
      <c r="AH93" s="53"/>
      <c r="AI93" s="53"/>
      <c r="AJ93" s="53"/>
    </row>
    <row r="94" spans="1:36" x14ac:dyDescent="0.25">
      <c r="A94" s="55">
        <v>36524</v>
      </c>
      <c r="B94" s="53">
        <v>16.860557363636364</v>
      </c>
      <c r="C94" s="53">
        <v>144.33625809090907</v>
      </c>
      <c r="D94" s="53">
        <v>161.19681545454543</v>
      </c>
      <c r="E94" s="53"/>
      <c r="F94" s="53">
        <v>157.4</v>
      </c>
      <c r="G94" s="53">
        <v>20.399999999999999</v>
      </c>
      <c r="H94" s="53">
        <v>2.1999999999999997</v>
      </c>
      <c r="I94" s="53">
        <v>0</v>
      </c>
      <c r="J94" s="53">
        <v>14</v>
      </c>
      <c r="K94" s="53">
        <v>34.700000000000003</v>
      </c>
      <c r="L94" s="53">
        <v>228.8</v>
      </c>
      <c r="M94" s="53">
        <v>232.49681545454541</v>
      </c>
      <c r="O94" s="53">
        <v>16.009824363636362</v>
      </c>
      <c r="P94" s="53">
        <v>145.86983381818183</v>
      </c>
      <c r="Q94" s="53">
        <f t="shared" si="6"/>
        <v>161.8796581818182</v>
      </c>
      <c r="R94" s="53">
        <v>13.399999999999999</v>
      </c>
      <c r="S94" s="53">
        <v>2.2999999999999998</v>
      </c>
      <c r="T94" s="53">
        <v>6.8</v>
      </c>
      <c r="U94" s="53">
        <v>10.6</v>
      </c>
      <c r="V94" s="53">
        <v>24</v>
      </c>
      <c r="W94" s="53">
        <f>(SUM($O$4:O94)+SUM($P$4:P94)+SUM($R$4:R94)+SUM($S$4:S94)+SUM($T$4:T94)+SUM($U$4:U94)+SUM($V$4:V94))/1000</f>
        <v>21.436982652363636</v>
      </c>
      <c r="X94" s="53">
        <f t="shared" si="7"/>
        <v>218.97965818181822</v>
      </c>
      <c r="Y94" s="53"/>
      <c r="Z94" s="53"/>
      <c r="AA94" s="53"/>
      <c r="AB94" s="53"/>
      <c r="AC94" s="53"/>
      <c r="AD94" s="53"/>
      <c r="AE94" s="53"/>
      <c r="AF94" s="53"/>
      <c r="AG94" s="53"/>
      <c r="AH94" s="53"/>
      <c r="AI94" s="53"/>
      <c r="AJ94" s="53"/>
    </row>
    <row r="95" spans="1:36" x14ac:dyDescent="0.25">
      <c r="A95" s="55">
        <v>36525</v>
      </c>
      <c r="B95" s="53">
        <v>15.388576363636364</v>
      </c>
      <c r="C95" s="53">
        <v>140.69058309090909</v>
      </c>
      <c r="D95" s="53">
        <v>156.07915945454545</v>
      </c>
      <c r="E95" s="53"/>
      <c r="F95" s="53">
        <v>152.69999999999999</v>
      </c>
      <c r="G95" s="53">
        <v>18.7</v>
      </c>
      <c r="H95" s="53">
        <v>2.3000000000000003</v>
      </c>
      <c r="I95" s="53">
        <v>0</v>
      </c>
      <c r="J95" s="53">
        <v>13.5</v>
      </c>
      <c r="K95" s="53">
        <v>37.4</v>
      </c>
      <c r="L95" s="53">
        <v>224.6</v>
      </c>
      <c r="M95" s="53">
        <v>227.97915945454545</v>
      </c>
      <c r="O95" s="53">
        <v>15.348480272727272</v>
      </c>
      <c r="P95" s="53">
        <v>146.4615321818182</v>
      </c>
      <c r="Q95" s="53">
        <f t="shared" si="6"/>
        <v>161.81001245454547</v>
      </c>
      <c r="R95" s="53">
        <v>20.900000000000002</v>
      </c>
      <c r="S95" s="53">
        <v>2.1</v>
      </c>
      <c r="T95" s="53">
        <v>5.9</v>
      </c>
      <c r="U95" s="53">
        <v>10.7</v>
      </c>
      <c r="V95" s="53">
        <v>21.3</v>
      </c>
      <c r="W95" s="53">
        <f>(SUM($O$4:O95)+SUM($P$4:P95)+SUM($R$4:R95)+SUM($S$4:S95)+SUM($T$4:T95)+SUM($U$4:U95)+SUM($V$4:V95))/1000</f>
        <v>21.659692664818181</v>
      </c>
      <c r="X95" s="53">
        <f t="shared" si="7"/>
        <v>222.71001245454548</v>
      </c>
      <c r="Y95" s="53"/>
      <c r="Z95" s="53"/>
      <c r="AA95" s="53"/>
      <c r="AB95" s="53"/>
      <c r="AC95" s="53"/>
      <c r="AD95" s="53"/>
      <c r="AE95" s="53"/>
      <c r="AF95" s="53"/>
      <c r="AG95" s="53"/>
      <c r="AH95" s="53"/>
      <c r="AI95" s="53"/>
      <c r="AJ95" s="53"/>
    </row>
    <row r="96" spans="1:36" x14ac:dyDescent="0.25">
      <c r="A96" s="55">
        <v>36526</v>
      </c>
      <c r="B96" s="53">
        <v>14.891901727272726</v>
      </c>
      <c r="C96" s="53">
        <v>146.08178463636364</v>
      </c>
      <c r="D96" s="53">
        <v>160.97368636363638</v>
      </c>
      <c r="E96" s="53"/>
      <c r="F96" s="53">
        <v>158.19999999999999</v>
      </c>
      <c r="G96" s="53">
        <v>16.7</v>
      </c>
      <c r="H96" s="53">
        <v>2.4</v>
      </c>
      <c r="I96" s="53">
        <v>0</v>
      </c>
      <c r="J96" s="53">
        <v>17.7</v>
      </c>
      <c r="K96" s="53">
        <v>52.8</v>
      </c>
      <c r="L96" s="53">
        <v>247.8</v>
      </c>
      <c r="M96" s="53">
        <v>250.57368636363634</v>
      </c>
      <c r="O96" s="53">
        <v>15.658570454545455</v>
      </c>
      <c r="P96" s="53">
        <v>146.1622958181818</v>
      </c>
      <c r="Q96" s="53">
        <f t="shared" si="6"/>
        <v>161.82086627272724</v>
      </c>
      <c r="R96" s="53">
        <v>20.900000000000002</v>
      </c>
      <c r="S96" s="53">
        <v>2.2000000000000002</v>
      </c>
      <c r="T96" s="53">
        <v>8</v>
      </c>
      <c r="U96" s="53">
        <v>12.4</v>
      </c>
      <c r="V96" s="53">
        <v>25</v>
      </c>
      <c r="W96" s="53">
        <f>(SUM($O$4:O96)+SUM($P$4:P96)+SUM($R$4:R96)+SUM($S$4:S96)+SUM($T$4:T96)+SUM($U$4:U96)+SUM($V$4:V96))/1000</f>
        <v>21.890013531090911</v>
      </c>
      <c r="X96" s="53">
        <f t="shared" si="7"/>
        <v>230.32086627272724</v>
      </c>
      <c r="Y96" s="53"/>
      <c r="Z96" s="53"/>
      <c r="AA96" s="53"/>
      <c r="AB96" s="53"/>
      <c r="AC96" s="53"/>
      <c r="AD96" s="53"/>
      <c r="AE96" s="53"/>
      <c r="AF96" s="53"/>
      <c r="AG96" s="53"/>
      <c r="AH96" s="53"/>
      <c r="AI96" s="53"/>
      <c r="AJ96" s="53"/>
    </row>
    <row r="97" spans="1:36" x14ac:dyDescent="0.25">
      <c r="A97" s="55">
        <v>36527</v>
      </c>
      <c r="B97" s="53">
        <v>20.274887272727273</v>
      </c>
      <c r="C97" s="53">
        <v>200.00064054545456</v>
      </c>
      <c r="D97" s="53">
        <v>220.27552781818184</v>
      </c>
      <c r="E97" s="53"/>
      <c r="F97" s="53">
        <v>217.8</v>
      </c>
      <c r="G97" s="53">
        <v>40.700000000000003</v>
      </c>
      <c r="H97" s="53">
        <v>2.5</v>
      </c>
      <c r="I97" s="53">
        <v>0</v>
      </c>
      <c r="J97" s="53">
        <v>24.5</v>
      </c>
      <c r="K97" s="53">
        <v>0</v>
      </c>
      <c r="L97" s="53">
        <v>285.5</v>
      </c>
      <c r="M97" s="53">
        <v>287.97552781818183</v>
      </c>
      <c r="O97" s="53">
        <v>18.393339999999998</v>
      </c>
      <c r="P97" s="53">
        <v>141.65185400000001</v>
      </c>
      <c r="Q97" s="53">
        <f t="shared" si="6"/>
        <v>160.04519400000001</v>
      </c>
      <c r="R97" s="53">
        <v>36.499999999999993</v>
      </c>
      <c r="S97" s="53">
        <v>2.2000000000000002</v>
      </c>
      <c r="T97" s="53">
        <v>9.1999999999999993</v>
      </c>
      <c r="U97" s="53">
        <v>15</v>
      </c>
      <c r="V97" s="53">
        <v>10.199999999999999</v>
      </c>
      <c r="W97" s="53">
        <f>(SUM($O$4:O97)+SUM($P$4:P97)+SUM($R$4:R97)+SUM($S$4:S97)+SUM($T$4:T97)+SUM($U$4:U97)+SUM($V$4:V97))/1000</f>
        <v>22.12315872509091</v>
      </c>
      <c r="X97" s="53">
        <f t="shared" si="7"/>
        <v>233.14519399999998</v>
      </c>
      <c r="Y97" s="53"/>
      <c r="Z97" s="53"/>
      <c r="AA97" s="53"/>
      <c r="AB97" s="53"/>
      <c r="AC97" s="53"/>
      <c r="AD97" s="53"/>
      <c r="AE97" s="53"/>
      <c r="AF97" s="53"/>
      <c r="AG97" s="53"/>
      <c r="AH97" s="53"/>
      <c r="AI97" s="53"/>
      <c r="AJ97" s="53"/>
    </row>
    <row r="98" spans="1:36" x14ac:dyDescent="0.25">
      <c r="A98" s="55">
        <v>36528</v>
      </c>
      <c r="B98" s="53">
        <v>19.841182818181817</v>
      </c>
      <c r="C98" s="53">
        <v>214.45617363636364</v>
      </c>
      <c r="D98" s="53">
        <v>234.29735645454545</v>
      </c>
      <c r="E98" s="53"/>
      <c r="F98" s="53">
        <v>232.2</v>
      </c>
      <c r="G98" s="53">
        <v>59.800000000000004</v>
      </c>
      <c r="H98" s="53">
        <v>2.6</v>
      </c>
      <c r="I98" s="53">
        <v>0</v>
      </c>
      <c r="J98" s="53">
        <v>27.3</v>
      </c>
      <c r="K98" s="53">
        <v>0</v>
      </c>
      <c r="L98" s="53">
        <v>321.89999999999998</v>
      </c>
      <c r="M98" s="53">
        <v>323.99735645454547</v>
      </c>
      <c r="O98" s="53">
        <v>21.874514636363635</v>
      </c>
      <c r="P98" s="53">
        <v>144.17221963636362</v>
      </c>
      <c r="Q98" s="53">
        <f t="shared" si="6"/>
        <v>166.04673427272726</v>
      </c>
      <c r="R98" s="53">
        <v>44.4</v>
      </c>
      <c r="S98" s="53">
        <v>2.2000000000000006</v>
      </c>
      <c r="T98" s="53">
        <v>5.9</v>
      </c>
      <c r="U98" s="53">
        <v>18.2</v>
      </c>
      <c r="V98" s="53">
        <v>4.7</v>
      </c>
      <c r="W98" s="53">
        <f>(SUM($O$4:O98)+SUM($P$4:P98)+SUM($R$4:R98)+SUM($S$4:S98)+SUM($T$4:T98)+SUM($U$4:U98)+SUM($V$4:V98))/1000</f>
        <v>22.364605459363634</v>
      </c>
      <c r="X98" s="53">
        <f t="shared" si="7"/>
        <v>241.44673427272724</v>
      </c>
      <c r="Y98" s="53"/>
      <c r="Z98" s="53"/>
      <c r="AA98" s="53"/>
      <c r="AB98" s="53"/>
      <c r="AC98" s="53"/>
      <c r="AD98" s="53"/>
      <c r="AE98" s="53"/>
      <c r="AF98" s="53"/>
      <c r="AG98" s="53"/>
      <c r="AH98" s="53"/>
      <c r="AI98" s="53"/>
      <c r="AJ98" s="53"/>
    </row>
    <row r="99" spans="1:36" x14ac:dyDescent="0.25">
      <c r="A99" s="55">
        <v>36529</v>
      </c>
      <c r="B99" s="53">
        <v>18.917031454545455</v>
      </c>
      <c r="C99" s="53">
        <v>210.16723254545457</v>
      </c>
      <c r="D99" s="53">
        <v>229.08426400000002</v>
      </c>
      <c r="E99" s="53"/>
      <c r="F99" s="53">
        <v>226</v>
      </c>
      <c r="G99" s="53">
        <v>61</v>
      </c>
      <c r="H99" s="53">
        <v>2.4999999999999996</v>
      </c>
      <c r="I99" s="53">
        <v>0</v>
      </c>
      <c r="J99" s="53">
        <v>22.7</v>
      </c>
      <c r="K99" s="53">
        <v>0</v>
      </c>
      <c r="L99" s="53">
        <v>312.2</v>
      </c>
      <c r="M99" s="53">
        <v>315.28426400000001</v>
      </c>
      <c r="O99" s="53">
        <v>22.221960818181817</v>
      </c>
      <c r="P99" s="53">
        <v>156.14765518181818</v>
      </c>
      <c r="Q99" s="53">
        <f t="shared" si="6"/>
        <v>178.36961600000001</v>
      </c>
      <c r="R99" s="53">
        <v>66.5</v>
      </c>
      <c r="S99" s="53">
        <v>2.2999999999999998</v>
      </c>
      <c r="T99" s="53">
        <v>1.5</v>
      </c>
      <c r="U99" s="53">
        <v>20.7</v>
      </c>
      <c r="V99" s="53">
        <v>0</v>
      </c>
      <c r="W99" s="53">
        <f>(SUM($O$4:O99)+SUM($P$4:P99)+SUM($R$4:R99)+SUM($S$4:S99)+SUM($T$4:T99)+SUM($U$4:U99)+SUM($V$4:V99))/1000</f>
        <v>22.633975075363637</v>
      </c>
      <c r="X99" s="53">
        <f t="shared" si="7"/>
        <v>269.36961600000001</v>
      </c>
      <c r="Y99" s="53"/>
      <c r="Z99" s="53"/>
      <c r="AA99" s="53"/>
      <c r="AB99" s="53"/>
      <c r="AC99" s="53"/>
      <c r="AD99" s="53"/>
      <c r="AE99" s="53"/>
      <c r="AF99" s="53"/>
      <c r="AG99" s="53"/>
      <c r="AH99" s="53"/>
      <c r="AI99" s="53"/>
      <c r="AJ99" s="53"/>
    </row>
    <row r="100" spans="1:36" x14ac:dyDescent="0.25">
      <c r="A100" s="55">
        <v>36530</v>
      </c>
      <c r="B100" s="53">
        <v>17.279652272727272</v>
      </c>
      <c r="C100" s="53">
        <v>185.60621272727275</v>
      </c>
      <c r="D100" s="53">
        <v>202.88586500000002</v>
      </c>
      <c r="E100" s="53"/>
      <c r="F100" s="53">
        <v>200.8</v>
      </c>
      <c r="G100" s="53">
        <v>34.700000000000003</v>
      </c>
      <c r="H100" s="53">
        <v>2.4999999999999996</v>
      </c>
      <c r="I100" s="53">
        <v>0</v>
      </c>
      <c r="J100" s="53">
        <v>19.399999999999999</v>
      </c>
      <c r="K100" s="53">
        <v>15.3</v>
      </c>
      <c r="L100" s="53">
        <v>272.7</v>
      </c>
      <c r="M100" s="53">
        <v>274.785865</v>
      </c>
      <c r="O100" s="53">
        <v>21.838034363636364</v>
      </c>
      <c r="P100" s="53">
        <v>164.80096472727271</v>
      </c>
      <c r="Q100" s="53">
        <f t="shared" ref="Q100:Q131" si="8">P100+O100</f>
        <v>186.63899909090907</v>
      </c>
      <c r="R100" s="53">
        <v>57.6</v>
      </c>
      <c r="S100" s="53">
        <v>2.4000000000000004</v>
      </c>
      <c r="T100" s="53">
        <v>0</v>
      </c>
      <c r="U100" s="53">
        <v>20</v>
      </c>
      <c r="V100" s="53">
        <v>1.2</v>
      </c>
      <c r="W100" s="53">
        <f>(SUM($O$4:O100)+SUM($P$4:P100)+SUM($R$4:R100)+SUM($S$4:S100)+SUM($T$4:T100)+SUM($U$4:U100)+SUM($V$4:V100))/1000</f>
        <v>22.901814074454546</v>
      </c>
      <c r="X100" s="53">
        <f t="shared" ref="X100:X131" si="9">SUM(O100+P100+R100+S100+T100+U100+V100)</f>
        <v>267.83899909090906</v>
      </c>
      <c r="Y100" s="53"/>
      <c r="Z100" s="53"/>
      <c r="AA100" s="53"/>
      <c r="AB100" s="53"/>
      <c r="AC100" s="53"/>
      <c r="AD100" s="53"/>
      <c r="AE100" s="53"/>
      <c r="AF100" s="53"/>
      <c r="AG100" s="53"/>
      <c r="AH100" s="53"/>
      <c r="AI100" s="53"/>
      <c r="AJ100" s="53"/>
    </row>
    <row r="101" spans="1:36" x14ac:dyDescent="0.25">
      <c r="A101" s="55">
        <v>36531</v>
      </c>
      <c r="B101" s="53">
        <v>21.480376272727273</v>
      </c>
      <c r="C101" s="53">
        <v>196.27505136363635</v>
      </c>
      <c r="D101" s="53">
        <v>217.75542763636363</v>
      </c>
      <c r="E101" s="53"/>
      <c r="F101" s="53">
        <v>214.7</v>
      </c>
      <c r="G101" s="53">
        <v>37</v>
      </c>
      <c r="H101" s="53">
        <v>2.4999999999999996</v>
      </c>
      <c r="I101" s="53">
        <v>0</v>
      </c>
      <c r="J101" s="53">
        <v>21.2</v>
      </c>
      <c r="K101" s="53">
        <v>8</v>
      </c>
      <c r="L101" s="53">
        <v>283.39999999999998</v>
      </c>
      <c r="M101" s="53">
        <v>286.45542763636359</v>
      </c>
      <c r="O101" s="53">
        <v>20.95014209090909</v>
      </c>
      <c r="P101" s="53">
        <v>168.26927000000001</v>
      </c>
      <c r="Q101" s="53">
        <f t="shared" si="8"/>
        <v>189.21941209090909</v>
      </c>
      <c r="R101" s="53">
        <v>57.7</v>
      </c>
      <c r="S101" s="53">
        <v>2.4000000000000004</v>
      </c>
      <c r="T101" s="53">
        <v>0</v>
      </c>
      <c r="U101" s="53">
        <v>21.6</v>
      </c>
      <c r="V101" s="53">
        <v>0.5</v>
      </c>
      <c r="W101" s="53">
        <f>(SUM($O$4:O101)+SUM($P$4:P101)+SUM($R$4:R101)+SUM($S$4:S101)+SUM($T$4:T101)+SUM($U$4:U101)+SUM($V$4:V101))/1000</f>
        <v>23.173233486545453</v>
      </c>
      <c r="X101" s="53">
        <f t="shared" si="9"/>
        <v>271.41941209090908</v>
      </c>
      <c r="Y101" s="53"/>
      <c r="Z101" s="53"/>
      <c r="AA101" s="53"/>
      <c r="AB101" s="53"/>
      <c r="AC101" s="53"/>
      <c r="AD101" s="53"/>
      <c r="AE101" s="53"/>
      <c r="AF101" s="53"/>
      <c r="AG101" s="53"/>
      <c r="AH101" s="53"/>
      <c r="AI101" s="53"/>
      <c r="AJ101" s="53"/>
    </row>
    <row r="102" spans="1:36" x14ac:dyDescent="0.25">
      <c r="A102" s="55">
        <v>36532</v>
      </c>
      <c r="B102" s="53">
        <v>20.625051454545453</v>
      </c>
      <c r="C102" s="53">
        <v>214.63609609090909</v>
      </c>
      <c r="D102" s="53">
        <v>235.26114754545455</v>
      </c>
      <c r="E102" s="53"/>
      <c r="F102" s="53">
        <v>232.7</v>
      </c>
      <c r="G102" s="53">
        <v>48.8</v>
      </c>
      <c r="H102" s="53">
        <v>2.6999999999999993</v>
      </c>
      <c r="I102" s="53">
        <v>0</v>
      </c>
      <c r="J102" s="53">
        <v>26.1</v>
      </c>
      <c r="K102" s="53">
        <v>0</v>
      </c>
      <c r="L102" s="53">
        <v>310.3</v>
      </c>
      <c r="M102" s="53">
        <v>312.86114754545457</v>
      </c>
      <c r="O102" s="53">
        <v>21.116769181818182</v>
      </c>
      <c r="P102" s="53">
        <v>187.8890559090909</v>
      </c>
      <c r="Q102" s="53">
        <f t="shared" si="8"/>
        <v>209.00582509090907</v>
      </c>
      <c r="R102" s="53">
        <v>61.599999999999994</v>
      </c>
      <c r="S102" s="53">
        <v>2.3000000000000007</v>
      </c>
      <c r="T102" s="53">
        <v>0</v>
      </c>
      <c r="U102" s="53">
        <v>22.9</v>
      </c>
      <c r="V102" s="53">
        <v>0</v>
      </c>
      <c r="W102" s="53">
        <f>(SUM($O$4:O102)+SUM($P$4:P102)+SUM($R$4:R102)+SUM($S$4:S102)+SUM($T$4:T102)+SUM($U$4:U102)+SUM($V$4:V102))/1000</f>
        <v>23.469039311636362</v>
      </c>
      <c r="X102" s="53">
        <f t="shared" si="9"/>
        <v>295.80582509090908</v>
      </c>
      <c r="Y102" s="53"/>
      <c r="Z102" s="53"/>
      <c r="AA102" s="53"/>
      <c r="AB102" s="53"/>
      <c r="AC102" s="53"/>
      <c r="AD102" s="53"/>
      <c r="AE102" s="53"/>
      <c r="AF102" s="53"/>
      <c r="AG102" s="53"/>
      <c r="AH102" s="53"/>
      <c r="AI102" s="53"/>
      <c r="AJ102" s="53"/>
    </row>
    <row r="103" spans="1:36" x14ac:dyDescent="0.25">
      <c r="A103" s="55">
        <v>36533</v>
      </c>
      <c r="B103" s="53">
        <v>27.408175909090907</v>
      </c>
      <c r="C103" s="53">
        <v>239.33913100000001</v>
      </c>
      <c r="D103" s="53">
        <v>266.74730690909092</v>
      </c>
      <c r="E103" s="53"/>
      <c r="F103" s="53">
        <v>265.8</v>
      </c>
      <c r="G103" s="53">
        <v>86.8</v>
      </c>
      <c r="H103" s="53">
        <v>2.9000000000000012</v>
      </c>
      <c r="I103" s="53">
        <v>0</v>
      </c>
      <c r="J103" s="53">
        <v>30.8</v>
      </c>
      <c r="K103" s="53">
        <v>0</v>
      </c>
      <c r="L103" s="53">
        <v>386.3</v>
      </c>
      <c r="M103" s="53">
        <v>387.24730690909092</v>
      </c>
      <c r="O103" s="53">
        <v>23.508213181818181</v>
      </c>
      <c r="P103" s="53">
        <v>217.54731000000001</v>
      </c>
      <c r="Q103" s="53">
        <f t="shared" si="8"/>
        <v>241.05552318181819</v>
      </c>
      <c r="R103" s="53">
        <v>84.100000000000009</v>
      </c>
      <c r="S103" s="53">
        <v>2.4</v>
      </c>
      <c r="T103" s="53">
        <v>0</v>
      </c>
      <c r="U103" s="53">
        <v>21.9</v>
      </c>
      <c r="V103" s="53">
        <v>0</v>
      </c>
      <c r="W103" s="53">
        <f>(SUM($O$4:O103)+SUM($P$4:P103)+SUM($R$4:R103)+SUM($S$4:S103)+SUM($T$4:T103)+SUM($U$4:U103)+SUM($V$4:V103))/1000</f>
        <v>23.818494834818182</v>
      </c>
      <c r="X103" s="53">
        <f t="shared" si="9"/>
        <v>349.45552318181814</v>
      </c>
      <c r="Y103" s="53"/>
      <c r="Z103" s="53"/>
      <c r="AA103" s="53"/>
      <c r="AB103" s="53"/>
      <c r="AC103" s="53"/>
      <c r="AD103" s="53"/>
      <c r="AE103" s="53"/>
      <c r="AF103" s="53"/>
      <c r="AG103" s="53"/>
      <c r="AH103" s="53"/>
      <c r="AI103" s="53"/>
      <c r="AJ103" s="53"/>
    </row>
    <row r="104" spans="1:36" x14ac:dyDescent="0.25">
      <c r="A104" s="55">
        <v>36534</v>
      </c>
      <c r="B104" s="53">
        <v>23.143737090909092</v>
      </c>
      <c r="C104" s="53">
        <v>236.92592590909092</v>
      </c>
      <c r="D104" s="53">
        <v>260.06966299999999</v>
      </c>
      <c r="E104" s="53"/>
      <c r="F104" s="53">
        <v>256.7</v>
      </c>
      <c r="G104" s="53">
        <v>77.600000000000009</v>
      </c>
      <c r="H104" s="53">
        <v>2.6999999999999993</v>
      </c>
      <c r="I104" s="53">
        <v>0</v>
      </c>
      <c r="J104" s="53">
        <v>29.1</v>
      </c>
      <c r="K104" s="53">
        <v>0</v>
      </c>
      <c r="L104" s="53">
        <v>366</v>
      </c>
      <c r="M104" s="53">
        <v>369.46966300000003</v>
      </c>
      <c r="O104" s="53">
        <v>23.985807454545451</v>
      </c>
      <c r="P104" s="53">
        <v>219.22875972727272</v>
      </c>
      <c r="Q104" s="53">
        <f t="shared" si="8"/>
        <v>243.21456718181815</v>
      </c>
      <c r="R104" s="53">
        <v>90.4</v>
      </c>
      <c r="S104" s="53">
        <v>2.4</v>
      </c>
      <c r="T104" s="53">
        <v>0</v>
      </c>
      <c r="U104" s="53">
        <v>21.3</v>
      </c>
      <c r="V104" s="53">
        <v>0</v>
      </c>
      <c r="W104" s="53">
        <f>(SUM($O$4:O104)+SUM($P$4:P104)+SUM($R$4:R104)+SUM($S$4:S104)+SUM($T$4:T104)+SUM($U$4:U104)+SUM($V$4:V104))/1000</f>
        <v>24.175809401999995</v>
      </c>
      <c r="X104" s="53">
        <f t="shared" si="9"/>
        <v>357.31456718181818</v>
      </c>
      <c r="Y104" s="53"/>
      <c r="Z104" s="53"/>
      <c r="AA104" s="53"/>
      <c r="AB104" s="53"/>
      <c r="AC104" s="53"/>
      <c r="AD104" s="53"/>
      <c r="AE104" s="53"/>
      <c r="AF104" s="53"/>
      <c r="AG104" s="53"/>
      <c r="AH104" s="53"/>
      <c r="AI104" s="53"/>
      <c r="AJ104" s="53"/>
    </row>
    <row r="105" spans="1:36" x14ac:dyDescent="0.25">
      <c r="A105" s="55">
        <v>36535</v>
      </c>
      <c r="B105" s="53">
        <v>24.602297818181821</v>
      </c>
      <c r="C105" s="53">
        <v>249.86736718181817</v>
      </c>
      <c r="D105" s="53">
        <v>274.46966499999996</v>
      </c>
      <c r="E105" s="53"/>
      <c r="F105" s="53">
        <v>271.5</v>
      </c>
      <c r="G105" s="53">
        <v>91.1</v>
      </c>
      <c r="H105" s="53">
        <v>2.9000000000000004</v>
      </c>
      <c r="I105" s="53">
        <v>0</v>
      </c>
      <c r="J105" s="53">
        <v>27</v>
      </c>
      <c r="K105" s="53">
        <v>0</v>
      </c>
      <c r="L105" s="147">
        <v>392.4</v>
      </c>
      <c r="M105" s="53">
        <v>395.46966499999996</v>
      </c>
      <c r="O105" s="53">
        <v>24.442476090909093</v>
      </c>
      <c r="P105" s="53">
        <v>214.84601627272727</v>
      </c>
      <c r="Q105" s="53">
        <f t="shared" si="8"/>
        <v>239.28849236363635</v>
      </c>
      <c r="R105" s="53">
        <v>99.800000000000011</v>
      </c>
      <c r="S105" s="53">
        <v>2.6999999999999993</v>
      </c>
      <c r="T105" s="53">
        <v>0</v>
      </c>
      <c r="U105" s="53">
        <v>24.3</v>
      </c>
      <c r="V105" s="53">
        <v>0</v>
      </c>
      <c r="W105" s="53">
        <f>(SUM($O$4:O105)+SUM($P$4:P105)+SUM($R$4:R105)+SUM($S$4:S105)+SUM($T$4:T105)+SUM($U$4:U105)+SUM($V$4:V105))/1000</f>
        <v>24.54189789436364</v>
      </c>
      <c r="X105" s="53">
        <f t="shared" si="9"/>
        <v>366.08849236363636</v>
      </c>
      <c r="Y105" s="53"/>
      <c r="Z105" s="53"/>
      <c r="AA105" s="53"/>
      <c r="AB105" s="53"/>
      <c r="AC105" s="53"/>
      <c r="AD105" s="53"/>
      <c r="AE105" s="53"/>
      <c r="AF105" s="53"/>
      <c r="AG105" s="53"/>
      <c r="AH105" s="53"/>
      <c r="AI105" s="53"/>
      <c r="AJ105" s="53"/>
    </row>
    <row r="106" spans="1:36" x14ac:dyDescent="0.25">
      <c r="A106" s="55">
        <v>36536</v>
      </c>
      <c r="B106" s="53">
        <v>20.918641454545455</v>
      </c>
      <c r="C106" s="53">
        <v>234.1745187272727</v>
      </c>
      <c r="D106" s="53">
        <v>255.09316018181815</v>
      </c>
      <c r="E106" s="53"/>
      <c r="F106" s="53">
        <v>251.6</v>
      </c>
      <c r="G106" s="53">
        <v>83.9</v>
      </c>
      <c r="H106" s="53">
        <v>2.8</v>
      </c>
      <c r="I106" s="53">
        <v>0</v>
      </c>
      <c r="J106" s="53">
        <v>24.3</v>
      </c>
      <c r="K106" s="53">
        <v>0</v>
      </c>
      <c r="L106" s="53">
        <v>362.5</v>
      </c>
      <c r="M106" s="53">
        <v>366.09316018181818</v>
      </c>
      <c r="O106" s="53">
        <v>25.503978818181817</v>
      </c>
      <c r="P106" s="53">
        <v>204.10547709090909</v>
      </c>
      <c r="Q106" s="53">
        <f t="shared" si="8"/>
        <v>229.60945590909091</v>
      </c>
      <c r="R106" s="53">
        <v>100.60000000000001</v>
      </c>
      <c r="S106" s="53">
        <v>2.5999999999999996</v>
      </c>
      <c r="T106" s="53">
        <v>0</v>
      </c>
      <c r="U106" s="53">
        <v>24.7</v>
      </c>
      <c r="V106" s="53">
        <v>0</v>
      </c>
      <c r="W106" s="53">
        <f>(SUM($O$4:O106)+SUM($P$4:P106)+SUM($R$4:R106)+SUM($S$4:S106)+SUM($T$4:T106)+SUM($U$4:U106)+SUM($V$4:V106))/1000</f>
        <v>24.899407350272728</v>
      </c>
      <c r="X106" s="53">
        <f t="shared" si="9"/>
        <v>357.50945590909095</v>
      </c>
      <c r="Y106" s="53"/>
      <c r="Z106" s="53"/>
      <c r="AA106" s="53"/>
      <c r="AB106" s="53"/>
      <c r="AC106" s="53"/>
      <c r="AD106" s="53"/>
      <c r="AE106" s="53"/>
      <c r="AF106" s="53"/>
      <c r="AG106" s="53"/>
      <c r="AH106" s="53"/>
      <c r="AI106" s="53"/>
      <c r="AJ106" s="53"/>
    </row>
    <row r="107" spans="1:36" x14ac:dyDescent="0.25">
      <c r="A107" s="55">
        <v>36537</v>
      </c>
      <c r="B107" s="53">
        <v>20.205469909090908</v>
      </c>
      <c r="C107" s="53">
        <v>214.3420811818182</v>
      </c>
      <c r="D107" s="53">
        <v>234.54755109090911</v>
      </c>
      <c r="E107" s="53"/>
      <c r="F107" s="53">
        <v>232.5</v>
      </c>
      <c r="G107" s="53">
        <v>68</v>
      </c>
      <c r="H107" s="53">
        <v>2.3999999999999995</v>
      </c>
      <c r="I107" s="53">
        <v>0</v>
      </c>
      <c r="J107" s="53">
        <v>15.3</v>
      </c>
      <c r="K107" s="53">
        <v>0</v>
      </c>
      <c r="L107" s="53">
        <v>318.3</v>
      </c>
      <c r="M107" s="53">
        <v>320.2475510909091</v>
      </c>
      <c r="O107" s="53">
        <v>24.436310909090906</v>
      </c>
      <c r="P107" s="53">
        <v>194.59641136363635</v>
      </c>
      <c r="Q107" s="53">
        <f t="shared" si="8"/>
        <v>219.03272227272726</v>
      </c>
      <c r="R107" s="53">
        <v>92.9</v>
      </c>
      <c r="S107" s="53">
        <v>2.7</v>
      </c>
      <c r="T107" s="53">
        <v>0</v>
      </c>
      <c r="U107" s="53">
        <v>26.2</v>
      </c>
      <c r="V107" s="53">
        <v>0</v>
      </c>
      <c r="W107" s="53">
        <f>(SUM($O$4:O107)+SUM($P$4:P107)+SUM($R$4:R107)+SUM($S$4:S107)+SUM($T$4:T107)+SUM($U$4:U107)+SUM($V$4:V107))/1000</f>
        <v>25.240240072545454</v>
      </c>
      <c r="X107" s="53">
        <f t="shared" si="9"/>
        <v>340.83272227272721</v>
      </c>
      <c r="Y107" s="53"/>
      <c r="Z107" s="53"/>
      <c r="AA107" s="53"/>
      <c r="AB107" s="53"/>
      <c r="AC107" s="53"/>
      <c r="AD107" s="53"/>
      <c r="AE107" s="53"/>
      <c r="AF107" s="53"/>
      <c r="AG107" s="53"/>
      <c r="AH107" s="53"/>
      <c r="AI107" s="53"/>
      <c r="AJ107" s="53"/>
    </row>
    <row r="108" spans="1:36" x14ac:dyDescent="0.25">
      <c r="A108" s="55">
        <v>36538</v>
      </c>
      <c r="B108" s="53">
        <v>21.148441999999999</v>
      </c>
      <c r="C108" s="53">
        <v>202.15737972727274</v>
      </c>
      <c r="D108" s="53">
        <v>223.30582172727273</v>
      </c>
      <c r="E108" s="53"/>
      <c r="F108" s="53">
        <v>220.1</v>
      </c>
      <c r="G108" s="53">
        <v>64.100000000000009</v>
      </c>
      <c r="H108" s="53">
        <v>2.3000000000000003</v>
      </c>
      <c r="I108" s="53">
        <v>0</v>
      </c>
      <c r="J108" s="53">
        <v>18.7</v>
      </c>
      <c r="K108" s="53">
        <v>4.0999999999999996</v>
      </c>
      <c r="L108" s="53">
        <v>309.39999999999998</v>
      </c>
      <c r="M108" s="53">
        <v>312.50582172727275</v>
      </c>
      <c r="O108" s="53">
        <v>21.580649909090909</v>
      </c>
      <c r="P108" s="53">
        <v>182.35170809090911</v>
      </c>
      <c r="Q108" s="53">
        <f t="shared" si="8"/>
        <v>203.93235800000002</v>
      </c>
      <c r="R108" s="53">
        <v>66.7</v>
      </c>
      <c r="S108" s="53">
        <v>2.4</v>
      </c>
      <c r="T108" s="53">
        <v>2</v>
      </c>
      <c r="U108" s="53">
        <v>22.5</v>
      </c>
      <c r="V108" s="53">
        <v>11.1</v>
      </c>
      <c r="W108" s="53">
        <f>(SUM($O$4:O108)+SUM($P$4:P108)+SUM($R$4:R108)+SUM($S$4:S108)+SUM($T$4:T108)+SUM($U$4:U108)+SUM($V$4:V108))/1000</f>
        <v>25.548872430545451</v>
      </c>
      <c r="X108" s="53">
        <f t="shared" si="9"/>
        <v>308.63235800000001</v>
      </c>
      <c r="Y108" s="53"/>
      <c r="Z108" s="53"/>
      <c r="AA108" s="53"/>
      <c r="AB108" s="53"/>
      <c r="AC108" s="53"/>
      <c r="AD108" s="53"/>
      <c r="AE108" s="53"/>
      <c r="AF108" s="53"/>
      <c r="AG108" s="53"/>
      <c r="AH108" s="53"/>
      <c r="AI108" s="53"/>
      <c r="AJ108" s="53"/>
    </row>
    <row r="109" spans="1:36" x14ac:dyDescent="0.25">
      <c r="A109" s="55">
        <v>36539</v>
      </c>
      <c r="B109" s="53">
        <v>24.02394409090909</v>
      </c>
      <c r="C109" s="53">
        <v>169.60355263636362</v>
      </c>
      <c r="D109" s="53">
        <v>193.6274967272727</v>
      </c>
      <c r="E109" s="53"/>
      <c r="F109" s="53">
        <v>190.7</v>
      </c>
      <c r="G109" s="53">
        <v>80.100000000000009</v>
      </c>
      <c r="H109" s="53">
        <v>2.1999999999999997</v>
      </c>
      <c r="I109" s="53">
        <v>0</v>
      </c>
      <c r="J109" s="53">
        <v>21.3</v>
      </c>
      <c r="K109" s="53">
        <v>4.4000000000000004</v>
      </c>
      <c r="L109" s="53">
        <v>298.7</v>
      </c>
      <c r="M109" s="53">
        <v>301.62749672727267</v>
      </c>
      <c r="O109" s="53">
        <v>20.57782109090909</v>
      </c>
      <c r="P109" s="53">
        <v>187.60002127272728</v>
      </c>
      <c r="Q109" s="53">
        <f t="shared" si="8"/>
        <v>208.17784236363636</v>
      </c>
      <c r="R109" s="53">
        <v>42.4</v>
      </c>
      <c r="S109" s="53">
        <v>2.5</v>
      </c>
      <c r="T109" s="53">
        <v>6.5</v>
      </c>
      <c r="U109" s="53">
        <v>19.3</v>
      </c>
      <c r="V109" s="53">
        <v>10.6</v>
      </c>
      <c r="W109" s="53">
        <f>(SUM($O$4:O109)+SUM($P$4:P109)+SUM($R$4:R109)+SUM($S$4:S109)+SUM($T$4:T109)+SUM($U$4:U109)+SUM($V$4:V109))/1000</f>
        <v>25.838350272909089</v>
      </c>
      <c r="X109" s="53">
        <f t="shared" si="9"/>
        <v>289.4778423636364</v>
      </c>
      <c r="Y109" s="53"/>
      <c r="Z109" s="53"/>
      <c r="AA109" s="53"/>
      <c r="AB109" s="53"/>
      <c r="AC109" s="53"/>
      <c r="AD109" s="53"/>
      <c r="AE109" s="53"/>
      <c r="AF109" s="53"/>
      <c r="AG109" s="53"/>
      <c r="AH109" s="53"/>
      <c r="AI109" s="53"/>
      <c r="AJ109" s="53"/>
    </row>
    <row r="110" spans="1:36" x14ac:dyDescent="0.25">
      <c r="A110" s="55">
        <v>36540</v>
      </c>
      <c r="B110" s="53">
        <v>22.967632363636366</v>
      </c>
      <c r="C110" s="53">
        <v>156.13890154545453</v>
      </c>
      <c r="D110" s="53">
        <v>179.1065339090909</v>
      </c>
      <c r="E110" s="53"/>
      <c r="F110" s="53">
        <v>174.6</v>
      </c>
      <c r="G110" s="53">
        <v>89.1</v>
      </c>
      <c r="H110" s="53">
        <v>2.5</v>
      </c>
      <c r="I110" s="53">
        <v>0</v>
      </c>
      <c r="J110" s="53">
        <v>19.3</v>
      </c>
      <c r="K110" s="53">
        <v>5.2</v>
      </c>
      <c r="L110" s="53">
        <v>290.60000000000002</v>
      </c>
      <c r="M110" s="53">
        <v>295.20653390909092</v>
      </c>
      <c r="O110" s="53">
        <v>23.173355909090908</v>
      </c>
      <c r="P110" s="53">
        <v>224.34954781818183</v>
      </c>
      <c r="Q110" s="53">
        <f t="shared" si="8"/>
        <v>247.52290372727273</v>
      </c>
      <c r="R110" s="53">
        <v>81.7</v>
      </c>
      <c r="S110" s="53">
        <v>2.5999999999999996</v>
      </c>
      <c r="T110" s="53">
        <v>0</v>
      </c>
      <c r="U110" s="53">
        <v>26.2</v>
      </c>
      <c r="V110" s="53">
        <v>0</v>
      </c>
      <c r="W110" s="53">
        <f>(SUM($O$4:O110)+SUM($P$4:P110)+SUM($R$4:R110)+SUM($S$4:S110)+SUM($T$4:T110)+SUM($U$4:U110)+SUM($V$4:V110))/1000</f>
        <v>26.19637317663636</v>
      </c>
      <c r="X110" s="53">
        <f t="shared" si="9"/>
        <v>358.02290372727276</v>
      </c>
      <c r="Y110" s="53"/>
      <c r="Z110" s="53"/>
      <c r="AA110" s="53"/>
      <c r="AB110" s="53"/>
      <c r="AC110" s="53"/>
      <c r="AD110" s="53"/>
      <c r="AE110" s="53"/>
      <c r="AF110" s="53"/>
      <c r="AG110" s="53"/>
      <c r="AH110" s="53"/>
      <c r="AI110" s="53"/>
      <c r="AJ110" s="53"/>
    </row>
    <row r="111" spans="1:36" x14ac:dyDescent="0.25">
      <c r="A111" s="55">
        <v>36541</v>
      </c>
      <c r="B111" s="53">
        <v>22.53382118181818</v>
      </c>
      <c r="C111" s="53">
        <v>174.27013681818181</v>
      </c>
      <c r="D111" s="53">
        <v>196.80395799999999</v>
      </c>
      <c r="E111" s="53"/>
      <c r="F111" s="53">
        <v>194.4</v>
      </c>
      <c r="G111" s="53">
        <v>82.2</v>
      </c>
      <c r="H111" s="53">
        <v>2.3999999999999995</v>
      </c>
      <c r="I111" s="53">
        <v>0</v>
      </c>
      <c r="J111" s="53">
        <v>17.600000000000001</v>
      </c>
      <c r="K111" s="53">
        <v>1.1000000000000001</v>
      </c>
      <c r="L111" s="53">
        <v>297.8</v>
      </c>
      <c r="M111" s="53">
        <v>300.10395800000003</v>
      </c>
      <c r="O111" s="53">
        <v>23.739130181818183</v>
      </c>
      <c r="P111" s="53">
        <v>227.48870154545457</v>
      </c>
      <c r="Q111" s="53">
        <f t="shared" si="8"/>
        <v>251.22783172727276</v>
      </c>
      <c r="R111" s="53">
        <v>89</v>
      </c>
      <c r="S111" s="53">
        <v>2.5999999999999996</v>
      </c>
      <c r="T111" s="53">
        <v>0</v>
      </c>
      <c r="U111" s="53">
        <v>25.2</v>
      </c>
      <c r="V111" s="53">
        <v>0</v>
      </c>
      <c r="W111" s="53">
        <f>(SUM($O$4:O111)+SUM($P$4:P111)+SUM($R$4:R111)+SUM($S$4:S111)+SUM($T$4:T111)+SUM($U$4:U111)+SUM($V$4:V111))/1000</f>
        <v>26.564401008363635</v>
      </c>
      <c r="X111" s="53">
        <f t="shared" si="9"/>
        <v>368.02783172727277</v>
      </c>
      <c r="Y111" s="53"/>
      <c r="Z111" s="53"/>
      <c r="AA111" s="53"/>
      <c r="AB111" s="53"/>
      <c r="AC111" s="53"/>
      <c r="AD111" s="53"/>
      <c r="AE111" s="53"/>
      <c r="AF111" s="53"/>
      <c r="AG111" s="53"/>
      <c r="AH111" s="53"/>
      <c r="AI111" s="53"/>
      <c r="AJ111" s="53"/>
    </row>
    <row r="112" spans="1:36" x14ac:dyDescent="0.25">
      <c r="A112" s="55">
        <v>36542</v>
      </c>
      <c r="B112" s="53">
        <v>21.673185818181818</v>
      </c>
      <c r="C112" s="53">
        <v>175.87497018181818</v>
      </c>
      <c r="D112" s="53">
        <v>197.54815600000001</v>
      </c>
      <c r="E112" s="53"/>
      <c r="F112" s="53">
        <v>194</v>
      </c>
      <c r="G112" s="53">
        <v>86.2</v>
      </c>
      <c r="H112" s="53">
        <v>2.6999999999999993</v>
      </c>
      <c r="I112" s="53">
        <v>0</v>
      </c>
      <c r="J112" s="53">
        <v>17.5</v>
      </c>
      <c r="K112" s="53">
        <v>0</v>
      </c>
      <c r="L112" s="53">
        <v>300.39999999999998</v>
      </c>
      <c r="M112" s="53">
        <v>303.94815599999998</v>
      </c>
      <c r="O112" s="53">
        <v>25.619952272727271</v>
      </c>
      <c r="P112" s="53">
        <v>233.7734080909091</v>
      </c>
      <c r="Q112" s="53">
        <f t="shared" si="8"/>
        <v>259.39336036363636</v>
      </c>
      <c r="R112" s="53">
        <v>94.9</v>
      </c>
      <c r="S112" s="53">
        <v>2.5999999999999996</v>
      </c>
      <c r="T112" s="53">
        <v>0</v>
      </c>
      <c r="U112" s="53">
        <v>26.3</v>
      </c>
      <c r="V112" s="53">
        <v>0</v>
      </c>
      <c r="W112" s="53">
        <f>(SUM($O$4:O112)+SUM($P$4:P112)+SUM($R$4:R112)+SUM($S$4:S112)+SUM($T$4:T112)+SUM($U$4:U112)+SUM($V$4:V112))/1000</f>
        <v>26.947594368727273</v>
      </c>
      <c r="X112" s="53">
        <f t="shared" si="9"/>
        <v>383.19336036363637</v>
      </c>
      <c r="Y112" s="53"/>
      <c r="Z112" s="53"/>
      <c r="AA112" s="53"/>
      <c r="AB112" s="53"/>
      <c r="AC112" s="53"/>
      <c r="AD112" s="53"/>
      <c r="AE112" s="53"/>
      <c r="AF112" s="53"/>
      <c r="AG112" s="53"/>
      <c r="AH112" s="53"/>
      <c r="AI112" s="53"/>
      <c r="AJ112" s="53"/>
    </row>
    <row r="113" spans="1:36" x14ac:dyDescent="0.25">
      <c r="A113" s="58">
        <v>36543</v>
      </c>
      <c r="B113" s="53">
        <v>21.200815181818182</v>
      </c>
      <c r="C113" s="53">
        <v>186.28565627272727</v>
      </c>
      <c r="D113" s="53">
        <v>207.48647145454544</v>
      </c>
      <c r="E113" s="53"/>
      <c r="F113" s="53">
        <v>203.7</v>
      </c>
      <c r="G113" s="53">
        <v>84.3</v>
      </c>
      <c r="H113" s="53">
        <v>2.7</v>
      </c>
      <c r="I113" s="53">
        <v>0</v>
      </c>
      <c r="J113" s="53">
        <v>15.9</v>
      </c>
      <c r="K113" s="53">
        <v>6.8</v>
      </c>
      <c r="L113" s="53">
        <v>313.39999999999998</v>
      </c>
      <c r="M113" s="53">
        <v>317.18647145454543</v>
      </c>
      <c r="O113" s="53">
        <v>24.511278090909091</v>
      </c>
      <c r="P113" s="53">
        <v>246.07938645454547</v>
      </c>
      <c r="Q113" s="53">
        <f t="shared" si="8"/>
        <v>270.59066454545456</v>
      </c>
      <c r="R113" s="53">
        <v>88.7</v>
      </c>
      <c r="S113" s="53">
        <v>2.5999999999999996</v>
      </c>
      <c r="T113" s="53">
        <v>0</v>
      </c>
      <c r="U113" s="53">
        <v>26.8</v>
      </c>
      <c r="V113" s="53">
        <v>0</v>
      </c>
      <c r="W113" s="53">
        <f>(SUM($O$4:O113)+SUM($P$4:P113)+SUM($R$4:R113)+SUM($S$4:S113)+SUM($T$4:T113)+SUM($U$4:U113)+SUM($V$4:V113))/1000</f>
        <v>27.336285033272723</v>
      </c>
      <c r="X113" s="53">
        <f t="shared" si="9"/>
        <v>388.69066454545458</v>
      </c>
      <c r="Y113" s="53"/>
      <c r="Z113" s="53"/>
      <c r="AA113" s="53"/>
      <c r="AB113" s="53"/>
      <c r="AC113" s="53"/>
      <c r="AD113" s="53"/>
      <c r="AE113" s="53"/>
      <c r="AF113" s="53"/>
      <c r="AG113" s="53"/>
      <c r="AH113" s="53"/>
      <c r="AI113" s="53"/>
      <c r="AJ113" s="53"/>
    </row>
    <row r="114" spans="1:36" x14ac:dyDescent="0.25">
      <c r="A114" s="55">
        <v>36544</v>
      </c>
      <c r="B114" s="53">
        <v>22.399301545454545</v>
      </c>
      <c r="C114" s="53">
        <v>198.63591872727275</v>
      </c>
      <c r="D114" s="53">
        <v>221.03522027272729</v>
      </c>
      <c r="E114" s="53"/>
      <c r="F114" s="53">
        <v>218.3</v>
      </c>
      <c r="G114" s="53">
        <v>93.7</v>
      </c>
      <c r="H114" s="53">
        <v>2.6999999999999993</v>
      </c>
      <c r="I114" s="53">
        <v>0</v>
      </c>
      <c r="J114" s="53">
        <v>20</v>
      </c>
      <c r="K114" s="53">
        <v>0</v>
      </c>
      <c r="L114" s="53">
        <v>334.8</v>
      </c>
      <c r="M114" s="53">
        <v>337.43522027272729</v>
      </c>
      <c r="O114" s="53">
        <v>22.731044999999998</v>
      </c>
      <c r="P114" s="53">
        <v>229.7574129090909</v>
      </c>
      <c r="Q114" s="53">
        <f t="shared" si="8"/>
        <v>252.4884579090909</v>
      </c>
      <c r="R114" s="53">
        <v>70.3</v>
      </c>
      <c r="S114" s="53">
        <v>2.4999999999999991</v>
      </c>
      <c r="T114" s="53">
        <v>2.6</v>
      </c>
      <c r="U114" s="53">
        <v>19</v>
      </c>
      <c r="V114" s="53">
        <v>0</v>
      </c>
      <c r="W114" s="53">
        <f>(SUM($O$4:O114)+SUM($P$4:P114)+SUM($R$4:R114)+SUM($S$4:S114)+SUM($T$4:T114)+SUM($U$4:U114)+SUM($V$4:V114))/1000</f>
        <v>27.683173491181819</v>
      </c>
      <c r="X114" s="53">
        <f t="shared" si="9"/>
        <v>346.8884579090909</v>
      </c>
      <c r="Y114" s="53"/>
      <c r="Z114" s="53"/>
      <c r="AA114" s="53"/>
      <c r="AB114" s="53"/>
      <c r="AC114" s="53"/>
      <c r="AD114" s="53"/>
      <c r="AE114" s="53"/>
      <c r="AF114" s="53"/>
      <c r="AG114" s="53"/>
      <c r="AH114" s="53"/>
      <c r="AI114" s="53"/>
      <c r="AJ114" s="53"/>
    </row>
    <row r="115" spans="1:36" x14ac:dyDescent="0.25">
      <c r="A115" s="55">
        <v>36545</v>
      </c>
      <c r="B115" s="53">
        <v>27.154346909090908</v>
      </c>
      <c r="C115" s="53">
        <v>199.84592463636363</v>
      </c>
      <c r="D115" s="53">
        <v>227.00027154545455</v>
      </c>
      <c r="E115" s="53"/>
      <c r="F115" s="53">
        <v>224.1</v>
      </c>
      <c r="G115" s="53">
        <v>103.8</v>
      </c>
      <c r="H115" s="53">
        <v>2.8000000000000007</v>
      </c>
      <c r="I115" s="53">
        <v>0</v>
      </c>
      <c r="J115" s="53">
        <v>24.8</v>
      </c>
      <c r="K115" s="53">
        <v>0</v>
      </c>
      <c r="L115" s="53">
        <v>355.5</v>
      </c>
      <c r="M115" s="53">
        <v>358.40027154545459</v>
      </c>
      <c r="O115" s="53">
        <v>20.347772181818183</v>
      </c>
      <c r="P115" s="53">
        <v>201.40555699999999</v>
      </c>
      <c r="Q115" s="53">
        <f t="shared" si="8"/>
        <v>221.75332918181817</v>
      </c>
      <c r="R115" s="53">
        <v>38</v>
      </c>
      <c r="S115" s="53">
        <v>2.5</v>
      </c>
      <c r="T115" s="53">
        <v>5.9</v>
      </c>
      <c r="U115" s="53">
        <v>13.2</v>
      </c>
      <c r="V115" s="53">
        <v>0</v>
      </c>
      <c r="W115" s="53">
        <f>(SUM($O$4:O115)+SUM($P$4:P115)+SUM($R$4:R115)+SUM($S$4:S115)+SUM($T$4:T115)+SUM($U$4:U115)+SUM($V$4:V115))/1000</f>
        <v>27.964526820363634</v>
      </c>
      <c r="X115" s="53">
        <f t="shared" si="9"/>
        <v>281.35332918181814</v>
      </c>
      <c r="Y115" s="53"/>
      <c r="Z115" s="53"/>
      <c r="AA115" s="53"/>
      <c r="AB115" s="53"/>
      <c r="AC115" s="53"/>
      <c r="AD115" s="53"/>
      <c r="AE115" s="53"/>
      <c r="AF115" s="53"/>
      <c r="AG115" s="53"/>
      <c r="AH115" s="53"/>
      <c r="AI115" s="53"/>
      <c r="AJ115" s="53"/>
    </row>
    <row r="116" spans="1:36" x14ac:dyDescent="0.25">
      <c r="A116" s="55">
        <v>36546</v>
      </c>
      <c r="B116" s="53">
        <v>26.384056363636365</v>
      </c>
      <c r="C116" s="53">
        <v>192.00517872727272</v>
      </c>
      <c r="D116" s="53">
        <v>218.3892350909091</v>
      </c>
      <c r="E116" s="53"/>
      <c r="F116" s="53">
        <v>214.5</v>
      </c>
      <c r="G116" s="53">
        <v>100.10000000000001</v>
      </c>
      <c r="H116" s="53">
        <v>2.6999999999999993</v>
      </c>
      <c r="I116" s="53">
        <v>0</v>
      </c>
      <c r="J116" s="53">
        <v>25.2</v>
      </c>
      <c r="K116" s="53">
        <v>1.8</v>
      </c>
      <c r="L116" s="53">
        <v>344.3</v>
      </c>
      <c r="M116" s="53">
        <v>348.18923509090911</v>
      </c>
      <c r="O116" s="53">
        <v>18.937315090909088</v>
      </c>
      <c r="P116" s="53">
        <v>165.34328663636364</v>
      </c>
      <c r="Q116" s="53">
        <f t="shared" si="8"/>
        <v>184.28060172727274</v>
      </c>
      <c r="R116" s="53">
        <v>28.1</v>
      </c>
      <c r="S116" s="53">
        <v>2.5</v>
      </c>
      <c r="T116" s="53">
        <v>8.6999999999999993</v>
      </c>
      <c r="U116" s="53">
        <v>16.5</v>
      </c>
      <c r="V116" s="53">
        <v>21.3</v>
      </c>
      <c r="W116" s="53">
        <f>(SUM($O$4:O116)+SUM($P$4:P116)+SUM($R$4:R116)+SUM($S$4:S116)+SUM($T$4:T116)+SUM($U$4:U116)+SUM($V$4:V116))/1000</f>
        <v>28.225907422090906</v>
      </c>
      <c r="X116" s="53">
        <f t="shared" si="9"/>
        <v>261.38060172727273</v>
      </c>
      <c r="Y116" s="53"/>
      <c r="Z116" s="53"/>
      <c r="AA116" s="53"/>
      <c r="AB116" s="53"/>
      <c r="AC116" s="53"/>
      <c r="AD116" s="53"/>
      <c r="AE116" s="53"/>
      <c r="AF116" s="53"/>
      <c r="AG116" s="53"/>
      <c r="AH116" s="53"/>
      <c r="AI116" s="53"/>
      <c r="AJ116" s="53"/>
    </row>
    <row r="117" spans="1:36" x14ac:dyDescent="0.25">
      <c r="A117" s="55">
        <v>36547</v>
      </c>
      <c r="B117" s="53">
        <v>24.326592181818185</v>
      </c>
      <c r="C117" s="53">
        <v>197.24896954545454</v>
      </c>
      <c r="D117" s="53">
        <v>221.57556172727271</v>
      </c>
      <c r="E117" s="53"/>
      <c r="F117" s="53">
        <v>217.2</v>
      </c>
      <c r="G117" s="53">
        <v>95.8</v>
      </c>
      <c r="H117" s="53">
        <v>2.7</v>
      </c>
      <c r="I117" s="53">
        <v>0</v>
      </c>
      <c r="J117" s="53">
        <v>25.6</v>
      </c>
      <c r="K117" s="53">
        <v>0</v>
      </c>
      <c r="L117" s="53">
        <v>341.5</v>
      </c>
      <c r="M117" s="53">
        <v>345.67556172727274</v>
      </c>
      <c r="O117" s="53">
        <v>19.797064363636366</v>
      </c>
      <c r="P117" s="53">
        <v>164.68080372727272</v>
      </c>
      <c r="Q117" s="53">
        <f t="shared" si="8"/>
        <v>184.47786809090908</v>
      </c>
      <c r="R117" s="53">
        <v>27.7</v>
      </c>
      <c r="S117" s="53">
        <v>2.5999999999999996</v>
      </c>
      <c r="T117" s="53">
        <v>3.5</v>
      </c>
      <c r="U117" s="53">
        <v>17.600000000000001</v>
      </c>
      <c r="V117" s="53">
        <v>15.2</v>
      </c>
      <c r="W117" s="53">
        <f>(SUM($O$4:O117)+SUM($P$4:P117)+SUM($R$4:R117)+SUM($S$4:S117)+SUM($T$4:T117)+SUM($U$4:U117)+SUM($V$4:V117))/1000</f>
        <v>28.476985290181819</v>
      </c>
      <c r="X117" s="53">
        <f t="shared" si="9"/>
        <v>251.07786809090905</v>
      </c>
      <c r="Y117" s="53"/>
      <c r="Z117" s="53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</row>
    <row r="118" spans="1:36" x14ac:dyDescent="0.25">
      <c r="A118" s="55">
        <v>36548</v>
      </c>
      <c r="B118" s="53">
        <v>21.687479272727273</v>
      </c>
      <c r="C118" s="53">
        <v>193.47155409090911</v>
      </c>
      <c r="D118" s="53">
        <v>215.15903336363638</v>
      </c>
      <c r="E118" s="53"/>
      <c r="F118" s="53">
        <v>211.3</v>
      </c>
      <c r="G118" s="53">
        <v>49.7</v>
      </c>
      <c r="H118" s="53">
        <v>2.4999999999999996</v>
      </c>
      <c r="I118" s="53">
        <v>0</v>
      </c>
      <c r="J118" s="53">
        <v>18</v>
      </c>
      <c r="K118" s="53">
        <v>0</v>
      </c>
      <c r="L118" s="53">
        <v>281.5</v>
      </c>
      <c r="M118" s="53">
        <v>285.3590333636364</v>
      </c>
      <c r="O118" s="53">
        <v>20.904211272727274</v>
      </c>
      <c r="P118" s="53">
        <v>164.42292963636365</v>
      </c>
      <c r="Q118" s="53">
        <f t="shared" si="8"/>
        <v>185.32714090909093</v>
      </c>
      <c r="R118" s="53">
        <v>36.699999999999996</v>
      </c>
      <c r="S118" s="53">
        <v>2.1999999999999993</v>
      </c>
      <c r="T118" s="53">
        <v>4.9000000000000004</v>
      </c>
      <c r="U118" s="53">
        <v>15</v>
      </c>
      <c r="V118" s="53">
        <v>16.7</v>
      </c>
      <c r="W118" s="53">
        <f>(SUM($O$4:O118)+SUM($P$4:P118)+SUM($R$4:R118)+SUM($S$4:S118)+SUM($T$4:T118)+SUM($U$4:U118)+SUM($V$4:V118))/1000</f>
        <v>28.737812431090912</v>
      </c>
      <c r="X118" s="53">
        <f t="shared" si="9"/>
        <v>260.82714090909093</v>
      </c>
      <c r="Y118" s="53"/>
      <c r="Z118" s="53"/>
      <c r="AA118" s="53"/>
      <c r="AB118" s="53"/>
      <c r="AC118" s="53"/>
      <c r="AD118" s="53"/>
      <c r="AE118" s="53"/>
      <c r="AF118" s="53"/>
      <c r="AG118" s="53"/>
      <c r="AH118" s="53"/>
      <c r="AI118" s="53"/>
      <c r="AJ118" s="53"/>
    </row>
    <row r="119" spans="1:36" x14ac:dyDescent="0.25">
      <c r="A119" s="55">
        <v>36549</v>
      </c>
      <c r="B119" s="53">
        <v>20.385178818181817</v>
      </c>
      <c r="C119" s="53">
        <v>175.6168650909091</v>
      </c>
      <c r="D119" s="53">
        <v>196.00204390909093</v>
      </c>
      <c r="E119" s="53"/>
      <c r="F119" s="53">
        <v>191.9</v>
      </c>
      <c r="G119" s="53">
        <v>30.3</v>
      </c>
      <c r="H119" s="53">
        <v>2.5</v>
      </c>
      <c r="I119" s="53">
        <v>0</v>
      </c>
      <c r="J119" s="53">
        <v>18.8</v>
      </c>
      <c r="K119" s="53">
        <v>19.5</v>
      </c>
      <c r="L119" s="53">
        <v>263</v>
      </c>
      <c r="M119" s="53">
        <v>267.10204390909098</v>
      </c>
      <c r="O119" s="53">
        <v>20.387064272727272</v>
      </c>
      <c r="P119" s="53">
        <v>149.88808309090911</v>
      </c>
      <c r="Q119" s="53">
        <f t="shared" si="8"/>
        <v>170.27514736363639</v>
      </c>
      <c r="R119" s="53">
        <v>39.5</v>
      </c>
      <c r="S119" s="53">
        <v>2.5</v>
      </c>
      <c r="T119" s="53">
        <v>3.9</v>
      </c>
      <c r="U119" s="53">
        <v>17.7</v>
      </c>
      <c r="V119" s="53">
        <v>22.1</v>
      </c>
      <c r="W119" s="53">
        <f>(SUM($O$4:O119)+SUM($P$4:P119)+SUM($R$4:R119)+SUM($S$4:S119)+SUM($T$4:T119)+SUM($U$4:U119)+SUM($V$4:V119))/1000</f>
        <v>28.993787578454551</v>
      </c>
      <c r="X119" s="53">
        <f t="shared" si="9"/>
        <v>255.97514736363638</v>
      </c>
      <c r="Y119" s="53"/>
      <c r="Z119" s="53"/>
      <c r="AA119" s="53"/>
      <c r="AB119" s="53"/>
      <c r="AC119" s="53"/>
      <c r="AD119" s="53"/>
      <c r="AE119" s="53"/>
      <c r="AF119" s="53"/>
      <c r="AG119" s="53"/>
      <c r="AH119" s="53"/>
      <c r="AI119" s="53"/>
      <c r="AJ119" s="53"/>
    </row>
    <row r="120" spans="1:36" x14ac:dyDescent="0.25">
      <c r="A120" s="55">
        <v>36550</v>
      </c>
      <c r="B120" s="53">
        <v>19.358870272727273</v>
      </c>
      <c r="C120" s="53">
        <v>174.92595336363635</v>
      </c>
      <c r="D120" s="53">
        <v>194.28482363636363</v>
      </c>
      <c r="E120" s="53"/>
      <c r="F120" s="53">
        <v>190.4</v>
      </c>
      <c r="G120" s="53">
        <v>30.999999999999996</v>
      </c>
      <c r="H120" s="53">
        <v>2.6</v>
      </c>
      <c r="I120" s="53">
        <v>0</v>
      </c>
      <c r="J120" s="53">
        <v>19</v>
      </c>
      <c r="K120" s="53">
        <v>31.3</v>
      </c>
      <c r="L120" s="53">
        <v>274.3</v>
      </c>
      <c r="M120" s="53">
        <v>278.1848236363636</v>
      </c>
      <c r="O120" s="53">
        <v>21.514003090909092</v>
      </c>
      <c r="P120" s="53">
        <v>147.14270009090907</v>
      </c>
      <c r="Q120" s="53">
        <f t="shared" si="8"/>
        <v>168.65670318181816</v>
      </c>
      <c r="R120" s="53">
        <v>44.000000000000007</v>
      </c>
      <c r="S120" s="53">
        <v>2.6999999999999993</v>
      </c>
      <c r="T120" s="53">
        <v>3.7</v>
      </c>
      <c r="U120" s="53">
        <v>13.1</v>
      </c>
      <c r="V120" s="53">
        <v>7.9</v>
      </c>
      <c r="W120" s="53">
        <f>(SUM($O$4:O120)+SUM($P$4:P120)+SUM($R$4:R120)+SUM($S$4:S120)+SUM($T$4:T120)+SUM($U$4:U120)+SUM($V$4:V120))/1000</f>
        <v>29.233844281636362</v>
      </c>
      <c r="X120" s="53">
        <f t="shared" si="9"/>
        <v>240.05670318181814</v>
      </c>
      <c r="Y120" s="53"/>
      <c r="Z120" s="53"/>
      <c r="AA120" s="53"/>
      <c r="AB120" s="53"/>
      <c r="AC120" s="53"/>
      <c r="AD120" s="53"/>
      <c r="AE120" s="53"/>
      <c r="AF120" s="53"/>
      <c r="AG120" s="53"/>
      <c r="AH120" s="53"/>
      <c r="AI120" s="53"/>
      <c r="AJ120" s="53"/>
    </row>
    <row r="121" spans="1:36" x14ac:dyDescent="0.25">
      <c r="A121" s="55">
        <v>36551</v>
      </c>
      <c r="B121" s="53">
        <v>18.208039818181817</v>
      </c>
      <c r="C121" s="53">
        <v>187.65921209090911</v>
      </c>
      <c r="D121" s="53">
        <v>205.86725190909092</v>
      </c>
      <c r="E121" s="53"/>
      <c r="F121" s="53">
        <v>203.6</v>
      </c>
      <c r="G121" s="53">
        <v>22.7</v>
      </c>
      <c r="H121" s="53">
        <v>2.5</v>
      </c>
      <c r="I121" s="53">
        <v>0</v>
      </c>
      <c r="J121" s="53">
        <v>16.2</v>
      </c>
      <c r="K121" s="53">
        <v>23.2</v>
      </c>
      <c r="L121" s="53">
        <v>268.2</v>
      </c>
      <c r="M121" s="53">
        <v>270.46725190909092</v>
      </c>
      <c r="O121" s="53">
        <v>21.727326363636362</v>
      </c>
      <c r="P121" s="53">
        <v>152.56232472727271</v>
      </c>
      <c r="Q121" s="53">
        <f t="shared" si="8"/>
        <v>174.28965109090908</v>
      </c>
      <c r="R121" s="53">
        <v>25.099999999999998</v>
      </c>
      <c r="S121" s="53">
        <v>2.5999999999999996</v>
      </c>
      <c r="T121" s="53">
        <v>1.2</v>
      </c>
      <c r="U121" s="53">
        <v>14.5</v>
      </c>
      <c r="V121" s="53">
        <v>3.9</v>
      </c>
      <c r="W121" s="53">
        <f>(SUM($O$4:O121)+SUM($P$4:P121)+SUM($R$4:R121)+SUM($S$4:S121)+SUM($T$4:T121)+SUM($U$4:U121)+SUM($V$4:V121))/1000</f>
        <v>29.455433932727271</v>
      </c>
      <c r="X121" s="53">
        <f t="shared" si="9"/>
        <v>221.58965109090906</v>
      </c>
      <c r="Y121" s="53"/>
      <c r="Z121" s="53"/>
      <c r="AA121" s="53"/>
      <c r="AB121" s="53"/>
      <c r="AC121" s="53"/>
      <c r="AD121" s="53"/>
      <c r="AE121" s="53"/>
      <c r="AF121" s="53"/>
      <c r="AG121" s="53"/>
      <c r="AH121" s="53"/>
      <c r="AI121" s="53"/>
      <c r="AJ121" s="53"/>
    </row>
    <row r="122" spans="1:36" x14ac:dyDescent="0.25">
      <c r="A122" s="55">
        <v>36552</v>
      </c>
      <c r="B122" s="53">
        <v>20.410641727272729</v>
      </c>
      <c r="C122" s="53">
        <v>178.19624890909091</v>
      </c>
      <c r="D122" s="53">
        <v>198.60689063636363</v>
      </c>
      <c r="E122" s="53"/>
      <c r="F122" s="53">
        <v>195.7</v>
      </c>
      <c r="G122" s="53">
        <v>30.099999999999998</v>
      </c>
      <c r="H122" s="53">
        <v>2.4999999999999996</v>
      </c>
      <c r="I122" s="53">
        <v>0</v>
      </c>
      <c r="J122" s="53">
        <v>22.7</v>
      </c>
      <c r="K122" s="53">
        <v>10.199999999999999</v>
      </c>
      <c r="L122" s="53">
        <v>261.2</v>
      </c>
      <c r="M122" s="53">
        <v>264.10689063636363</v>
      </c>
      <c r="O122" s="53">
        <v>19.694597090909092</v>
      </c>
      <c r="P122" s="53">
        <v>161.51911227272728</v>
      </c>
      <c r="Q122" s="53">
        <f t="shared" si="8"/>
        <v>181.21370936363638</v>
      </c>
      <c r="R122" s="53">
        <v>28.099999999999998</v>
      </c>
      <c r="S122" s="53">
        <v>2.5</v>
      </c>
      <c r="T122" s="53">
        <v>0</v>
      </c>
      <c r="U122" s="53">
        <v>11.9</v>
      </c>
      <c r="V122" s="53">
        <v>9.4</v>
      </c>
      <c r="W122" s="53">
        <f>(SUM($O$4:O122)+SUM($P$4:P122)+SUM($R$4:R122)+SUM($S$4:S122)+SUM($T$4:T122)+SUM($U$4:U122)+SUM($V$4:V122))/1000</f>
        <v>29.68854764209091</v>
      </c>
      <c r="X122" s="53">
        <f t="shared" si="9"/>
        <v>233.11370936363639</v>
      </c>
      <c r="Y122" s="53"/>
      <c r="Z122" s="53"/>
      <c r="AA122" s="53"/>
      <c r="AB122" s="53"/>
      <c r="AC122" s="53"/>
      <c r="AD122" s="53"/>
      <c r="AE122" s="53"/>
      <c r="AF122" s="53"/>
      <c r="AG122" s="53"/>
      <c r="AH122" s="53"/>
      <c r="AI122" s="53"/>
      <c r="AJ122" s="53"/>
    </row>
    <row r="123" spans="1:36" x14ac:dyDescent="0.25">
      <c r="A123" s="55">
        <v>36553</v>
      </c>
      <c r="B123" s="53">
        <v>20.948127454545453</v>
      </c>
      <c r="C123" s="53">
        <v>168.88424190909092</v>
      </c>
      <c r="D123" s="53">
        <v>189.83236936363636</v>
      </c>
      <c r="E123" s="53"/>
      <c r="F123" s="53">
        <v>187.1</v>
      </c>
      <c r="G123" s="53">
        <v>40.199999999999996</v>
      </c>
      <c r="H123" s="53">
        <v>2.4000000000000004</v>
      </c>
      <c r="I123" s="53">
        <v>0</v>
      </c>
      <c r="J123" s="53">
        <v>21.3</v>
      </c>
      <c r="K123" s="53">
        <v>6.1</v>
      </c>
      <c r="L123" s="53">
        <v>257.10000000000002</v>
      </c>
      <c r="M123" s="53">
        <v>259.83236936363636</v>
      </c>
      <c r="O123" s="53">
        <v>19.736043090909089</v>
      </c>
      <c r="P123" s="53">
        <v>149.36328218181819</v>
      </c>
      <c r="Q123" s="53">
        <f t="shared" si="8"/>
        <v>169.09932527272727</v>
      </c>
      <c r="R123" s="53">
        <v>20.399999999999999</v>
      </c>
      <c r="S123" s="53">
        <v>2.4999999999999991</v>
      </c>
      <c r="T123" s="53">
        <v>0</v>
      </c>
      <c r="U123" s="53">
        <v>13.9</v>
      </c>
      <c r="V123" s="53">
        <v>13.4</v>
      </c>
      <c r="W123" s="53">
        <f>(SUM($O$4:O123)+SUM($P$4:P123)+SUM($R$4:R123)+SUM($S$4:S123)+SUM($T$4:T123)+SUM($U$4:U123)+SUM($V$4:V123))/1000</f>
        <v>29.907846967363632</v>
      </c>
      <c r="X123" s="53">
        <f t="shared" si="9"/>
        <v>219.29932527272729</v>
      </c>
      <c r="Y123" s="53"/>
      <c r="Z123" s="53"/>
      <c r="AA123" s="53"/>
      <c r="AB123" s="53"/>
      <c r="AC123" s="53"/>
      <c r="AD123" s="53"/>
      <c r="AE123" s="53"/>
      <c r="AF123" s="53"/>
      <c r="AG123" s="53"/>
      <c r="AH123" s="53"/>
      <c r="AI123" s="53"/>
      <c r="AJ123" s="53"/>
    </row>
    <row r="124" spans="1:36" x14ac:dyDescent="0.25">
      <c r="A124" s="55">
        <v>36554</v>
      </c>
      <c r="B124" s="53">
        <v>21.922473454545457</v>
      </c>
      <c r="C124" s="53">
        <v>175.89405254545454</v>
      </c>
      <c r="D124" s="53">
        <v>197.81652600000001</v>
      </c>
      <c r="E124" s="53"/>
      <c r="F124" s="53">
        <v>194.1</v>
      </c>
      <c r="G124" s="53">
        <v>44.5</v>
      </c>
      <c r="H124" s="53">
        <v>2.5999999999999996</v>
      </c>
      <c r="I124" s="53">
        <v>0</v>
      </c>
      <c r="J124" s="53">
        <v>21.4</v>
      </c>
      <c r="K124" s="53">
        <v>4.2</v>
      </c>
      <c r="L124" s="53">
        <v>266.7</v>
      </c>
      <c r="M124" s="53">
        <v>270.516526</v>
      </c>
      <c r="O124" s="53">
        <v>20.173184545454546</v>
      </c>
      <c r="P124" s="53">
        <v>143.80943027272727</v>
      </c>
      <c r="Q124" s="53">
        <f t="shared" si="8"/>
        <v>163.98261481818182</v>
      </c>
      <c r="R124" s="53">
        <v>61</v>
      </c>
      <c r="S124" s="53">
        <v>2.4999999999999996</v>
      </c>
      <c r="T124" s="53">
        <v>0.8</v>
      </c>
      <c r="U124" s="53">
        <v>22.5</v>
      </c>
      <c r="V124" s="53">
        <v>0</v>
      </c>
      <c r="W124" s="53">
        <f>(SUM($O$4:O124)+SUM($P$4:P124)+SUM($R$4:R124)+SUM($S$4:S124)+SUM($T$4:T124)+SUM($U$4:U124)+SUM($V$4:V124))/1000</f>
        <v>30.158629582181813</v>
      </c>
      <c r="X124" s="53">
        <f t="shared" si="9"/>
        <v>250.78261481818183</v>
      </c>
      <c r="Y124" s="53"/>
      <c r="Z124" s="53"/>
      <c r="AA124" s="53"/>
      <c r="AB124" s="53"/>
      <c r="AC124" s="53"/>
      <c r="AD124" s="53"/>
      <c r="AE124" s="53"/>
      <c r="AF124" s="53"/>
      <c r="AG124" s="53"/>
      <c r="AH124" s="53"/>
      <c r="AI124" s="53"/>
      <c r="AJ124" s="53"/>
    </row>
    <row r="125" spans="1:36" x14ac:dyDescent="0.25">
      <c r="A125" s="55">
        <v>36555</v>
      </c>
      <c r="B125" s="53">
        <v>25.399611818181818</v>
      </c>
      <c r="C125" s="53">
        <v>185.66467263636363</v>
      </c>
      <c r="D125" s="53">
        <v>211.06428445454546</v>
      </c>
      <c r="E125" s="53"/>
      <c r="F125" s="53">
        <v>208.8</v>
      </c>
      <c r="G125" s="53">
        <v>64.100000000000009</v>
      </c>
      <c r="H125" s="53">
        <v>2.5999999999999996</v>
      </c>
      <c r="I125" s="53">
        <v>0</v>
      </c>
      <c r="J125" s="53">
        <v>22.5</v>
      </c>
      <c r="K125" s="53">
        <v>0</v>
      </c>
      <c r="L125" s="53">
        <v>298</v>
      </c>
      <c r="M125" s="53">
        <v>300.26428445454548</v>
      </c>
      <c r="O125" s="53">
        <v>21.43629</v>
      </c>
      <c r="P125" s="53">
        <v>157.44728081818181</v>
      </c>
      <c r="Q125" s="53">
        <f t="shared" si="8"/>
        <v>178.88357081818179</v>
      </c>
      <c r="R125" s="53">
        <v>53.900000000000006</v>
      </c>
      <c r="S125" s="53">
        <v>2.4999999999999996</v>
      </c>
      <c r="T125" s="53">
        <v>0</v>
      </c>
      <c r="U125" s="53">
        <v>19.8</v>
      </c>
      <c r="V125" s="53">
        <v>0</v>
      </c>
      <c r="W125" s="53">
        <f>(SUM($O$4:O125)+SUM($P$4:P125)+SUM($R$4:R125)+SUM($S$4:S125)+SUM($T$4:T125)+SUM($U$4:U125)+SUM($V$4:V125))/1000</f>
        <v>30.413713152999996</v>
      </c>
      <c r="X125" s="53">
        <f t="shared" si="9"/>
        <v>255.08357081818181</v>
      </c>
      <c r="Y125" s="53"/>
      <c r="Z125" s="53"/>
      <c r="AA125" s="53"/>
      <c r="AB125" s="53"/>
      <c r="AC125" s="53"/>
      <c r="AD125" s="53"/>
      <c r="AE125" s="53"/>
      <c r="AF125" s="53"/>
      <c r="AG125" s="53"/>
      <c r="AH125" s="53"/>
      <c r="AI125" s="53"/>
      <c r="AJ125" s="53"/>
    </row>
    <row r="126" spans="1:36" x14ac:dyDescent="0.25">
      <c r="A126" s="55">
        <v>36556</v>
      </c>
      <c r="B126" s="53">
        <v>22.335902454545455</v>
      </c>
      <c r="C126" s="53">
        <v>180.39392472727272</v>
      </c>
      <c r="D126" s="53">
        <v>202.72982718181817</v>
      </c>
      <c r="E126" s="53"/>
      <c r="F126" s="53">
        <v>199.2</v>
      </c>
      <c r="G126" s="53">
        <v>83.4</v>
      </c>
      <c r="H126" s="53">
        <v>2.5999999999999996</v>
      </c>
      <c r="I126" s="53">
        <v>0</v>
      </c>
      <c r="J126" s="53">
        <v>21.9</v>
      </c>
      <c r="K126" s="53">
        <v>0</v>
      </c>
      <c r="L126" s="53">
        <v>307</v>
      </c>
      <c r="M126" s="53">
        <v>310.6298271818182</v>
      </c>
      <c r="O126" s="53">
        <v>21.289422090909092</v>
      </c>
      <c r="P126" s="53">
        <v>171.02153081818182</v>
      </c>
      <c r="Q126" s="53">
        <f t="shared" si="8"/>
        <v>192.3109529090909</v>
      </c>
      <c r="R126" s="53">
        <v>35.1</v>
      </c>
      <c r="S126" s="53">
        <v>2.3999999999999995</v>
      </c>
      <c r="T126" s="53">
        <v>0</v>
      </c>
      <c r="U126" s="53">
        <v>18.5</v>
      </c>
      <c r="V126" s="53">
        <v>0</v>
      </c>
      <c r="W126" s="53">
        <f>(SUM($O$4:O126)+SUM($P$4:P126)+SUM($R$4:R126)+SUM($S$4:S126)+SUM($T$4:T126)+SUM($U$4:U126)+SUM($V$4:V126))/1000</f>
        <v>30.662024105909083</v>
      </c>
      <c r="X126" s="53">
        <f t="shared" si="9"/>
        <v>248.3109529090909</v>
      </c>
      <c r="Y126" s="53"/>
      <c r="Z126" s="53"/>
      <c r="AA126" s="53"/>
      <c r="AB126" s="53"/>
      <c r="AC126" s="53"/>
      <c r="AD126" s="53"/>
      <c r="AE126" s="53"/>
      <c r="AF126" s="53"/>
      <c r="AG126" s="53"/>
      <c r="AH126" s="53"/>
      <c r="AI126" s="53"/>
      <c r="AJ126" s="53"/>
    </row>
    <row r="127" spans="1:36" x14ac:dyDescent="0.25">
      <c r="A127" s="55">
        <v>36557</v>
      </c>
      <c r="B127" s="53">
        <v>20.159512272727273</v>
      </c>
      <c r="C127" s="53">
        <v>173.37790154545453</v>
      </c>
      <c r="D127" s="53">
        <v>193.53741381818182</v>
      </c>
      <c r="E127" s="53"/>
      <c r="F127" s="53">
        <v>189.9</v>
      </c>
      <c r="G127" s="53">
        <v>50.5</v>
      </c>
      <c r="H127" s="53">
        <v>2.4999999999999996</v>
      </c>
      <c r="I127" s="53">
        <v>0</v>
      </c>
      <c r="J127" s="53">
        <v>14.9</v>
      </c>
      <c r="K127" s="53">
        <v>18.399999999999999</v>
      </c>
      <c r="L127" s="53">
        <v>276.2</v>
      </c>
      <c r="M127" s="53">
        <v>279.8374138181818</v>
      </c>
      <c r="O127" s="53">
        <v>20.855537999999999</v>
      </c>
      <c r="P127" s="53">
        <v>164.08759854545454</v>
      </c>
      <c r="Q127" s="53">
        <f t="shared" si="8"/>
        <v>184.94313654545454</v>
      </c>
      <c r="R127" s="53">
        <v>40.1</v>
      </c>
      <c r="S127" s="53">
        <v>2.4999999999999991</v>
      </c>
      <c r="T127" s="53">
        <v>0</v>
      </c>
      <c r="U127" s="53">
        <v>18.5</v>
      </c>
      <c r="V127" s="53">
        <v>5.2</v>
      </c>
      <c r="W127" s="53">
        <f>(SUM($O$4:O127)+SUM($P$4:P127)+SUM($R$4:R127)+SUM($S$4:S127)+SUM($T$4:T127)+SUM($U$4:U127)+SUM($V$4:V127))/1000</f>
        <v>30.913267242454541</v>
      </c>
      <c r="X127" s="53">
        <f t="shared" si="9"/>
        <v>251.24313654545452</v>
      </c>
      <c r="Y127" s="53"/>
      <c r="Z127" s="53"/>
      <c r="AA127" s="53"/>
      <c r="AB127" s="53"/>
      <c r="AC127" s="53"/>
      <c r="AD127" s="53"/>
      <c r="AE127" s="53"/>
      <c r="AF127" s="53"/>
      <c r="AG127" s="53"/>
      <c r="AH127" s="53"/>
      <c r="AI127" s="53"/>
      <c r="AJ127" s="53"/>
    </row>
    <row r="128" spans="1:36" x14ac:dyDescent="0.25">
      <c r="A128" s="55">
        <v>36558</v>
      </c>
      <c r="B128" s="53">
        <v>20.563345000000002</v>
      </c>
      <c r="C128" s="53">
        <v>170.188017</v>
      </c>
      <c r="D128" s="53">
        <v>190.751362</v>
      </c>
      <c r="E128" s="53"/>
      <c r="F128" s="53">
        <v>188.6</v>
      </c>
      <c r="G128" s="53">
        <v>52.800000000000004</v>
      </c>
      <c r="H128" s="53">
        <v>2.4</v>
      </c>
      <c r="I128" s="53">
        <v>0</v>
      </c>
      <c r="J128" s="53">
        <v>17.8</v>
      </c>
      <c r="K128" s="53">
        <v>14.6</v>
      </c>
      <c r="L128" s="53">
        <v>276.3</v>
      </c>
      <c r="M128" s="53">
        <v>278.35136200000005</v>
      </c>
      <c r="O128" s="53">
        <v>19.912058363636362</v>
      </c>
      <c r="P128" s="53">
        <v>143.55966454545455</v>
      </c>
      <c r="Q128" s="53">
        <f t="shared" si="8"/>
        <v>163.47172290909091</v>
      </c>
      <c r="R128" s="53">
        <v>17.899999999999999</v>
      </c>
      <c r="S128" s="53">
        <v>2.5999999999999992</v>
      </c>
      <c r="T128" s="53">
        <v>6.2</v>
      </c>
      <c r="U128" s="53">
        <v>12.9</v>
      </c>
      <c r="V128" s="53">
        <v>33.9</v>
      </c>
      <c r="W128" s="53">
        <f>(SUM($O$4:O128)+SUM($P$4:P128)+SUM($R$4:R128)+SUM($S$4:S128)+SUM($T$4:T128)+SUM($U$4:U128)+SUM($V$4:V128))/1000</f>
        <v>31.150238965363634</v>
      </c>
      <c r="X128" s="53">
        <f t="shared" si="9"/>
        <v>236.97172290909091</v>
      </c>
      <c r="Y128" s="53"/>
      <c r="Z128" s="53"/>
      <c r="AA128" s="53"/>
      <c r="AB128" s="53"/>
      <c r="AC128" s="53"/>
      <c r="AD128" s="53"/>
      <c r="AE128" s="53"/>
      <c r="AF128" s="53"/>
      <c r="AG128" s="53"/>
      <c r="AH128" s="53"/>
      <c r="AI128" s="53"/>
      <c r="AJ128" s="53"/>
    </row>
    <row r="129" spans="1:36" x14ac:dyDescent="0.25">
      <c r="A129" s="55">
        <v>36559</v>
      </c>
      <c r="B129" s="53">
        <v>21.899482363636366</v>
      </c>
      <c r="C129" s="53">
        <v>172.59991563636362</v>
      </c>
      <c r="D129" s="53">
        <v>194.49939799999999</v>
      </c>
      <c r="E129" s="53"/>
      <c r="F129" s="53">
        <v>191.8</v>
      </c>
      <c r="G129" s="53">
        <v>59.4</v>
      </c>
      <c r="H129" s="53">
        <v>2.1999999999999997</v>
      </c>
      <c r="I129" s="53">
        <v>0</v>
      </c>
      <c r="J129" s="53">
        <v>14.7</v>
      </c>
      <c r="K129" s="53">
        <v>25.3</v>
      </c>
      <c r="L129" s="53">
        <v>293.39999999999998</v>
      </c>
      <c r="M129" s="53">
        <v>296.09939800000001</v>
      </c>
      <c r="O129" s="53">
        <v>18.427380090909093</v>
      </c>
      <c r="P129" s="53">
        <v>122.89598954545454</v>
      </c>
      <c r="Q129" s="53">
        <f t="shared" si="8"/>
        <v>141.32336963636362</v>
      </c>
      <c r="R129" s="53">
        <v>18</v>
      </c>
      <c r="S129" s="53">
        <v>2.4999999999999996</v>
      </c>
      <c r="T129" s="53">
        <v>1.7</v>
      </c>
      <c r="U129" s="53">
        <v>13.6</v>
      </c>
      <c r="V129" s="53">
        <v>45</v>
      </c>
      <c r="W129" s="53">
        <f>(SUM($O$4:O129)+SUM($P$4:P129)+SUM($R$4:R129)+SUM($S$4:S129)+SUM($T$4:T129)+SUM($U$4:U129)+SUM($V$4:V129))/1000</f>
        <v>31.372362334999998</v>
      </c>
      <c r="X129" s="53">
        <f t="shared" si="9"/>
        <v>222.12336963636361</v>
      </c>
      <c r="Y129" s="53"/>
      <c r="Z129" s="53"/>
      <c r="AA129" s="53"/>
      <c r="AB129" s="53"/>
      <c r="AC129" s="53"/>
      <c r="AD129" s="53"/>
      <c r="AE129" s="53"/>
      <c r="AF129" s="53"/>
      <c r="AG129" s="53"/>
      <c r="AH129" s="53"/>
      <c r="AI129" s="53"/>
      <c r="AJ129" s="53"/>
    </row>
    <row r="130" spans="1:36" x14ac:dyDescent="0.25">
      <c r="A130" s="55">
        <v>36560</v>
      </c>
      <c r="B130" s="53">
        <v>20.921757272727273</v>
      </c>
      <c r="C130" s="53">
        <v>166.37997381818181</v>
      </c>
      <c r="D130" s="53">
        <v>187.30173109090907</v>
      </c>
      <c r="E130" s="53"/>
      <c r="F130" s="53">
        <v>183.3</v>
      </c>
      <c r="G130" s="53">
        <v>43.399999999999991</v>
      </c>
      <c r="H130" s="53">
        <v>2.1000000000000005</v>
      </c>
      <c r="I130" s="53">
        <v>0</v>
      </c>
      <c r="J130" s="53">
        <v>15.9</v>
      </c>
      <c r="K130" s="53">
        <v>31.5</v>
      </c>
      <c r="L130" s="53">
        <v>276.3</v>
      </c>
      <c r="M130" s="53">
        <v>280.20173109090905</v>
      </c>
      <c r="O130" s="53">
        <v>18.441570454545452</v>
      </c>
      <c r="P130" s="53">
        <v>125.1758849090909</v>
      </c>
      <c r="Q130" s="53">
        <f t="shared" si="8"/>
        <v>143.61745536363634</v>
      </c>
      <c r="R130" s="53">
        <v>14.9</v>
      </c>
      <c r="S130" s="53">
        <v>2.5</v>
      </c>
      <c r="T130" s="53">
        <v>1.6</v>
      </c>
      <c r="U130" s="53">
        <v>10.6</v>
      </c>
      <c r="V130" s="53">
        <v>27</v>
      </c>
      <c r="W130" s="53">
        <f>(SUM($O$4:O130)+SUM($P$4:P130)+SUM($R$4:R130)+SUM($S$4:S130)+SUM($T$4:T130)+SUM($U$4:U130)+SUM($V$4:V130))/1000</f>
        <v>31.572579790363637</v>
      </c>
      <c r="X130" s="53">
        <f t="shared" si="9"/>
        <v>200.21745536363633</v>
      </c>
      <c r="Y130" s="53"/>
      <c r="Z130" s="53"/>
      <c r="AA130" s="53"/>
      <c r="AB130" s="53"/>
      <c r="AC130" s="53"/>
      <c r="AD130" s="53"/>
      <c r="AE130" s="53"/>
      <c r="AF130" s="53"/>
      <c r="AG130" s="53"/>
      <c r="AH130" s="53"/>
      <c r="AI130" s="53"/>
      <c r="AJ130" s="53"/>
    </row>
    <row r="131" spans="1:36" x14ac:dyDescent="0.25">
      <c r="A131" s="55">
        <v>36561</v>
      </c>
      <c r="B131" s="53">
        <v>25.271076727272725</v>
      </c>
      <c r="C131" s="53">
        <v>177.5979559090909</v>
      </c>
      <c r="D131" s="53">
        <v>202.86903263636361</v>
      </c>
      <c r="E131" s="53"/>
      <c r="F131" s="53">
        <v>200.3</v>
      </c>
      <c r="G131" s="53">
        <v>78.900000000000006</v>
      </c>
      <c r="H131" s="53">
        <v>2.2999999999999998</v>
      </c>
      <c r="I131" s="53">
        <v>0</v>
      </c>
      <c r="J131" s="53">
        <v>21.3</v>
      </c>
      <c r="K131" s="53">
        <v>4.5</v>
      </c>
      <c r="L131" s="53">
        <v>307.2</v>
      </c>
      <c r="M131" s="53">
        <v>309.86903263636361</v>
      </c>
      <c r="O131" s="53">
        <v>19.54853018181818</v>
      </c>
      <c r="P131" s="53">
        <v>139.39703136363636</v>
      </c>
      <c r="Q131" s="53">
        <f t="shared" si="8"/>
        <v>158.94556154545455</v>
      </c>
      <c r="R131" s="53">
        <v>17.3</v>
      </c>
      <c r="S131" s="53">
        <v>2.6</v>
      </c>
      <c r="T131" s="53">
        <v>0.8</v>
      </c>
      <c r="U131" s="53">
        <v>11.6</v>
      </c>
      <c r="V131" s="53">
        <v>20.9</v>
      </c>
      <c r="W131" s="53">
        <f>(SUM($O$4:O131)+SUM($P$4:P131)+SUM($R$4:R131)+SUM($S$4:S131)+SUM($T$4:T131)+SUM($U$4:U131)+SUM($V$4:V131))/1000</f>
        <v>31.784725351909081</v>
      </c>
      <c r="X131" s="53">
        <f t="shared" si="9"/>
        <v>212.14556154545457</v>
      </c>
      <c r="Y131" s="53"/>
      <c r="Z131" s="53"/>
      <c r="AA131" s="53"/>
      <c r="AB131" s="53"/>
      <c r="AC131" s="53"/>
      <c r="AD131" s="53"/>
      <c r="AE131" s="53"/>
      <c r="AF131" s="53"/>
      <c r="AG131" s="53"/>
      <c r="AH131" s="53"/>
      <c r="AI131" s="53"/>
      <c r="AJ131" s="53"/>
    </row>
    <row r="132" spans="1:36" x14ac:dyDescent="0.25">
      <c r="A132" s="55">
        <v>36562</v>
      </c>
      <c r="B132" s="53">
        <v>21.982479818181819</v>
      </c>
      <c r="C132" s="53">
        <v>189.60075327272727</v>
      </c>
      <c r="D132" s="53">
        <v>211.58323309090909</v>
      </c>
      <c r="E132" s="53"/>
      <c r="F132" s="53">
        <v>208.5</v>
      </c>
      <c r="G132" s="53">
        <v>68.5</v>
      </c>
      <c r="H132" s="53">
        <v>2.0999999999999996</v>
      </c>
      <c r="I132" s="53">
        <v>0</v>
      </c>
      <c r="J132" s="53">
        <v>20.100000000000001</v>
      </c>
      <c r="K132" s="53">
        <v>1.1000000000000001</v>
      </c>
      <c r="L132" s="53">
        <v>300.3</v>
      </c>
      <c r="M132" s="53">
        <v>303.38323309090913</v>
      </c>
      <c r="O132" s="53">
        <v>21.697520636363638</v>
      </c>
      <c r="P132" s="53">
        <v>139.94024318181818</v>
      </c>
      <c r="Q132" s="53">
        <f t="shared" ref="Q132:Q163" si="10">P132+O132</f>
        <v>161.63776381818181</v>
      </c>
      <c r="R132" s="53">
        <v>35.599999999999994</v>
      </c>
      <c r="S132" s="53">
        <v>2.5</v>
      </c>
      <c r="T132" s="53">
        <v>0</v>
      </c>
      <c r="U132" s="53">
        <v>18.899999999999999</v>
      </c>
      <c r="V132" s="53">
        <v>2.2999999999999998</v>
      </c>
      <c r="W132" s="53">
        <f>(SUM($O$4:O132)+SUM($P$4:P132)+SUM($R$4:R132)+SUM($S$4:S132)+SUM($T$4:T132)+SUM($U$4:U132)+SUM($V$4:V132))/1000</f>
        <v>32.005663115727266</v>
      </c>
      <c r="X132" s="53">
        <f t="shared" ref="X132:X163" si="11">SUM(O132+P132+R132+S132+T132+U132+V132)</f>
        <v>220.93776381818182</v>
      </c>
      <c r="Y132" s="53"/>
      <c r="Z132" s="53"/>
      <c r="AA132" s="53"/>
      <c r="AB132" s="53"/>
      <c r="AC132" s="53"/>
      <c r="AD132" s="53"/>
      <c r="AE132" s="53"/>
      <c r="AF132" s="53"/>
      <c r="AG132" s="53"/>
      <c r="AH132" s="53"/>
      <c r="AI132" s="53"/>
      <c r="AJ132" s="53"/>
    </row>
    <row r="133" spans="1:36" x14ac:dyDescent="0.25">
      <c r="A133" s="55">
        <v>36563</v>
      </c>
      <c r="B133" s="53">
        <v>20.21513509090909</v>
      </c>
      <c r="C133" s="53">
        <v>207.52357945454543</v>
      </c>
      <c r="D133" s="53">
        <v>227.73871454545451</v>
      </c>
      <c r="E133" s="53"/>
      <c r="F133" s="53">
        <v>224.4</v>
      </c>
      <c r="G133" s="53">
        <v>33.6</v>
      </c>
      <c r="H133" s="53">
        <v>2.3000000000000003</v>
      </c>
      <c r="I133" s="53">
        <v>0</v>
      </c>
      <c r="J133" s="53">
        <v>21.9</v>
      </c>
      <c r="K133" s="53">
        <v>17.600000000000001</v>
      </c>
      <c r="L133" s="53">
        <v>299.89999999999998</v>
      </c>
      <c r="M133" s="53">
        <v>303.13871454545455</v>
      </c>
      <c r="O133" s="53">
        <v>24.454019090909092</v>
      </c>
      <c r="P133" s="53">
        <v>165.62233309090911</v>
      </c>
      <c r="Q133" s="53">
        <f t="shared" si="10"/>
        <v>190.07635218181821</v>
      </c>
      <c r="R133" s="53">
        <v>74.600000000000009</v>
      </c>
      <c r="S133" s="53">
        <v>2.6999999999999993</v>
      </c>
      <c r="T133" s="53">
        <v>0</v>
      </c>
      <c r="U133" s="53">
        <v>21.7</v>
      </c>
      <c r="V133" s="53">
        <v>0</v>
      </c>
      <c r="W133" s="53">
        <f>(SUM($O$4:O133)+SUM($P$4:P133)+SUM($R$4:R133)+SUM($S$4:S133)+SUM($T$4:T133)+SUM($U$4:U133)+SUM($V$4:V133))/1000</f>
        <v>32.294739467909089</v>
      </c>
      <c r="X133" s="53">
        <f t="shared" si="11"/>
        <v>289.07635218181821</v>
      </c>
      <c r="Y133" s="53"/>
      <c r="Z133" s="53"/>
      <c r="AA133" s="53"/>
      <c r="AB133" s="53"/>
      <c r="AC133" s="53"/>
      <c r="AD133" s="53"/>
      <c r="AE133" s="53"/>
      <c r="AF133" s="53"/>
      <c r="AG133" s="53"/>
      <c r="AH133" s="53"/>
      <c r="AI133" s="53"/>
      <c r="AJ133" s="53"/>
    </row>
    <row r="134" spans="1:36" x14ac:dyDescent="0.25">
      <c r="A134" s="55">
        <v>36564</v>
      </c>
      <c r="B134" s="53">
        <v>19.840355636363636</v>
      </c>
      <c r="C134" s="53">
        <v>191.53015672727273</v>
      </c>
      <c r="D134" s="53">
        <v>211.37051236363635</v>
      </c>
      <c r="E134" s="53"/>
      <c r="F134" s="53">
        <v>208.2</v>
      </c>
      <c r="G134" s="53">
        <v>63.300000000000004</v>
      </c>
      <c r="H134" s="53">
        <v>2.0999999999999996</v>
      </c>
      <c r="I134" s="53">
        <v>0</v>
      </c>
      <c r="J134" s="53">
        <v>22.2</v>
      </c>
      <c r="K134" s="53">
        <v>2.7</v>
      </c>
      <c r="L134" s="53">
        <v>298.5</v>
      </c>
      <c r="M134" s="53">
        <v>301.67051236363636</v>
      </c>
      <c r="O134" s="53">
        <v>21.934882454545455</v>
      </c>
      <c r="P134" s="53">
        <v>182.23883445454547</v>
      </c>
      <c r="Q134" s="53">
        <f t="shared" si="10"/>
        <v>204.17371690909093</v>
      </c>
      <c r="R134" s="53">
        <v>45.2</v>
      </c>
      <c r="S134" s="53">
        <v>2.5999999999999996</v>
      </c>
      <c r="T134" s="53">
        <v>0</v>
      </c>
      <c r="U134" s="53">
        <v>19.399999999999999</v>
      </c>
      <c r="V134" s="53">
        <v>0</v>
      </c>
      <c r="W134" s="53">
        <f>(SUM($O$4:O134)+SUM($P$4:P134)+SUM($R$4:R134)+SUM($S$4:S134)+SUM($T$4:T134)+SUM($U$4:U134)+SUM($V$4:V134))/1000</f>
        <v>32.566113184818178</v>
      </c>
      <c r="X134" s="53">
        <f t="shared" si="11"/>
        <v>271.37371690909094</v>
      </c>
      <c r="Y134" s="53"/>
      <c r="Z134" s="53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</row>
    <row r="135" spans="1:36" x14ac:dyDescent="0.25">
      <c r="A135" s="55">
        <v>36565</v>
      </c>
      <c r="B135" s="53">
        <v>20.203317636363636</v>
      </c>
      <c r="C135" s="53">
        <v>185.71102218181818</v>
      </c>
      <c r="D135" s="53">
        <v>205.91433981818182</v>
      </c>
      <c r="E135" s="53"/>
      <c r="F135" s="53">
        <v>202.8</v>
      </c>
      <c r="G135" s="53">
        <v>36.200000000000003</v>
      </c>
      <c r="H135" s="53">
        <v>2.0999999999999996</v>
      </c>
      <c r="I135" s="53">
        <v>0</v>
      </c>
      <c r="J135" s="53">
        <v>19</v>
      </c>
      <c r="K135" s="53">
        <v>22.8</v>
      </c>
      <c r="L135" s="53">
        <v>283</v>
      </c>
      <c r="M135" s="53">
        <v>286.01433981818178</v>
      </c>
      <c r="O135" s="53">
        <v>21.700512</v>
      </c>
      <c r="P135" s="53">
        <v>153.15511827272726</v>
      </c>
      <c r="Q135" s="53">
        <f t="shared" si="10"/>
        <v>174.85563027272727</v>
      </c>
      <c r="R135" s="53">
        <v>30.7</v>
      </c>
      <c r="S135" s="53">
        <v>2.8</v>
      </c>
      <c r="T135" s="53">
        <v>0</v>
      </c>
      <c r="U135" s="53">
        <v>19.5</v>
      </c>
      <c r="V135" s="53">
        <v>5.3</v>
      </c>
      <c r="W135" s="53">
        <f>(SUM($O$4:O135)+SUM($P$4:P135)+SUM($R$4:R135)+SUM($S$4:S135)+SUM($T$4:T135)+SUM($U$4:U135)+SUM($V$4:V135))/1000</f>
        <v>32.799268815090905</v>
      </c>
      <c r="X135" s="53">
        <f t="shared" si="11"/>
        <v>233.15563027272728</v>
      </c>
      <c r="Y135" s="53"/>
      <c r="Z135" s="53"/>
      <c r="AA135" s="53"/>
      <c r="AB135" s="53"/>
      <c r="AC135" s="53"/>
      <c r="AD135" s="53"/>
      <c r="AE135" s="53"/>
      <c r="AF135" s="53"/>
      <c r="AG135" s="53"/>
      <c r="AH135" s="53"/>
      <c r="AI135" s="53"/>
      <c r="AJ135" s="53"/>
    </row>
    <row r="136" spans="1:36" x14ac:dyDescent="0.25">
      <c r="A136" s="55">
        <v>36566</v>
      </c>
      <c r="B136" s="53">
        <v>21.444299636363638</v>
      </c>
      <c r="C136" s="53">
        <v>204.79581309090909</v>
      </c>
      <c r="D136" s="53">
        <v>226.24011272727273</v>
      </c>
      <c r="E136" s="53"/>
      <c r="F136" s="53">
        <v>222.9</v>
      </c>
      <c r="G136" s="53">
        <v>49.800000000000004</v>
      </c>
      <c r="H136" s="53">
        <v>2</v>
      </c>
      <c r="I136" s="53">
        <v>0</v>
      </c>
      <c r="J136" s="53">
        <v>21.6</v>
      </c>
      <c r="K136" s="53">
        <v>2.2000000000000002</v>
      </c>
      <c r="L136" s="53">
        <v>298.60000000000002</v>
      </c>
      <c r="M136" s="53">
        <v>301.84011272727275</v>
      </c>
      <c r="O136" s="53">
        <v>20.640529545454548</v>
      </c>
      <c r="P136" s="53">
        <v>135.33633909090909</v>
      </c>
      <c r="Q136" s="53">
        <f t="shared" si="10"/>
        <v>155.97686863636363</v>
      </c>
      <c r="R136" s="53">
        <v>52</v>
      </c>
      <c r="S136" s="53">
        <v>2.7999999999999994</v>
      </c>
      <c r="T136" s="53">
        <v>0</v>
      </c>
      <c r="U136" s="53">
        <v>18.100000000000001</v>
      </c>
      <c r="V136" s="53">
        <v>5.8</v>
      </c>
      <c r="W136" s="53">
        <f>(SUM($O$4:O136)+SUM($P$4:P136)+SUM($R$4:R136)+SUM($S$4:S136)+SUM($T$4:T136)+SUM($U$4:U136)+SUM($V$4:V136))/1000</f>
        <v>33.033945683727268</v>
      </c>
      <c r="X136" s="53">
        <f t="shared" si="11"/>
        <v>234.67686863636365</v>
      </c>
      <c r="Y136" s="53"/>
      <c r="Z136" s="53"/>
      <c r="AA136" s="53"/>
      <c r="AB136" s="53"/>
      <c r="AC136" s="53"/>
      <c r="AD136" s="53"/>
      <c r="AE136" s="53"/>
      <c r="AF136" s="53"/>
      <c r="AG136" s="53"/>
      <c r="AH136" s="53"/>
      <c r="AI136" s="53"/>
      <c r="AJ136" s="53"/>
    </row>
    <row r="137" spans="1:36" x14ac:dyDescent="0.25">
      <c r="A137" s="55">
        <v>36567</v>
      </c>
      <c r="B137" s="53">
        <v>24.870719999999999</v>
      </c>
      <c r="C137" s="53">
        <v>201.18218836363639</v>
      </c>
      <c r="D137" s="53">
        <v>226.05290836363639</v>
      </c>
      <c r="E137" s="53"/>
      <c r="F137" s="53">
        <v>223.3</v>
      </c>
      <c r="G137" s="53">
        <v>63.6</v>
      </c>
      <c r="H137" s="53">
        <v>1.9</v>
      </c>
      <c r="I137" s="53">
        <v>0</v>
      </c>
      <c r="J137" s="53">
        <v>20</v>
      </c>
      <c r="K137" s="53">
        <v>0</v>
      </c>
      <c r="L137" s="53">
        <v>308.8</v>
      </c>
      <c r="M137" s="53">
        <v>311.55290836363639</v>
      </c>
      <c r="O137" s="53">
        <v>20.216201999999999</v>
      </c>
      <c r="P137" s="53">
        <v>140.695425</v>
      </c>
      <c r="Q137" s="53">
        <f t="shared" si="10"/>
        <v>160.91162700000001</v>
      </c>
      <c r="R137" s="53">
        <v>43.800000000000004</v>
      </c>
      <c r="S137" s="53">
        <v>2.6999999999999997</v>
      </c>
      <c r="T137" s="53">
        <v>0.9</v>
      </c>
      <c r="U137" s="53">
        <v>15.4</v>
      </c>
      <c r="V137" s="53">
        <v>7</v>
      </c>
      <c r="W137" s="53">
        <f>(SUM($O$4:O137)+SUM($P$4:P137)+SUM($R$4:R137)+SUM($S$4:S137)+SUM($T$4:T137)+SUM($U$4:U137)+SUM($V$4:V137))/1000</f>
        <v>33.26465731072728</v>
      </c>
      <c r="X137" s="53">
        <f t="shared" si="11"/>
        <v>230.71162700000002</v>
      </c>
      <c r="Y137" s="53"/>
      <c r="Z137" s="53"/>
      <c r="AA137" s="53"/>
      <c r="AB137" s="53"/>
      <c r="AC137" s="53"/>
      <c r="AD137" s="53"/>
      <c r="AE137" s="53"/>
      <c r="AF137" s="53"/>
      <c r="AG137" s="53"/>
      <c r="AH137" s="53"/>
      <c r="AI137" s="53"/>
      <c r="AJ137" s="53"/>
    </row>
    <row r="138" spans="1:36" x14ac:dyDescent="0.25">
      <c r="A138" s="55">
        <v>36568</v>
      </c>
      <c r="B138" s="53">
        <v>22.725088</v>
      </c>
      <c r="C138" s="53">
        <v>196.68669318181819</v>
      </c>
      <c r="D138" s="53">
        <v>219.41178118181818</v>
      </c>
      <c r="E138" s="53"/>
      <c r="F138" s="53">
        <v>216.8</v>
      </c>
      <c r="G138" s="53">
        <v>80.7</v>
      </c>
      <c r="H138" s="53">
        <v>2</v>
      </c>
      <c r="I138" s="53">
        <v>0</v>
      </c>
      <c r="J138" s="53">
        <v>19.5</v>
      </c>
      <c r="K138" s="53">
        <v>0</v>
      </c>
      <c r="L138" s="53">
        <v>319</v>
      </c>
      <c r="M138" s="53">
        <v>321.61178118181817</v>
      </c>
      <c r="O138" s="53">
        <v>21.56878318181818</v>
      </c>
      <c r="P138" s="53">
        <v>158.38192545454544</v>
      </c>
      <c r="Q138" s="53">
        <f t="shared" si="10"/>
        <v>179.95070863636363</v>
      </c>
      <c r="R138" s="53">
        <v>48.7</v>
      </c>
      <c r="S138" s="53">
        <v>2.4999999999999996</v>
      </c>
      <c r="T138" s="53">
        <v>0</v>
      </c>
      <c r="U138" s="53">
        <v>18.3</v>
      </c>
      <c r="V138" s="53">
        <v>0</v>
      </c>
      <c r="W138" s="53">
        <f>(SUM($O$4:O138)+SUM($P$4:P138)+SUM($R$4:R138)+SUM($S$4:S138)+SUM($T$4:T138)+SUM($U$4:U138)+SUM($V$4:V138))/1000</f>
        <v>33.51410801936364</v>
      </c>
      <c r="X138" s="53">
        <f t="shared" si="11"/>
        <v>249.45070863636363</v>
      </c>
      <c r="Y138" s="53"/>
      <c r="Z138" s="53"/>
      <c r="AA138" s="53"/>
      <c r="AB138" s="53"/>
      <c r="AC138" s="53"/>
      <c r="AD138" s="53"/>
      <c r="AE138" s="53"/>
      <c r="AF138" s="53"/>
      <c r="AG138" s="53"/>
      <c r="AH138" s="53"/>
      <c r="AI138" s="53"/>
      <c r="AJ138" s="53"/>
    </row>
    <row r="139" spans="1:36" x14ac:dyDescent="0.25">
      <c r="A139" s="55">
        <v>36569</v>
      </c>
      <c r="B139" s="53">
        <v>22.87368018181818</v>
      </c>
      <c r="C139" s="53">
        <v>203.95701754545453</v>
      </c>
      <c r="D139" s="53">
        <v>226.83069772727271</v>
      </c>
      <c r="E139" s="53"/>
      <c r="F139" s="53">
        <v>224</v>
      </c>
      <c r="G139" s="53">
        <v>86.800000000000011</v>
      </c>
      <c r="H139" s="53">
        <v>1.8999999999999995</v>
      </c>
      <c r="I139" s="53">
        <v>0</v>
      </c>
      <c r="J139" s="53">
        <v>20.5</v>
      </c>
      <c r="K139" s="53">
        <v>0</v>
      </c>
      <c r="L139" s="53">
        <v>333.1</v>
      </c>
      <c r="M139" s="53">
        <v>336.0306977272727</v>
      </c>
      <c r="O139" s="53">
        <v>21.152269727272728</v>
      </c>
      <c r="P139" s="53">
        <v>158.77919654545454</v>
      </c>
      <c r="Q139" s="53">
        <f t="shared" si="10"/>
        <v>179.93146627272728</v>
      </c>
      <c r="R139" s="53">
        <v>52.6</v>
      </c>
      <c r="S139" s="53">
        <v>2.5000000000000004</v>
      </c>
      <c r="T139" s="53">
        <v>0</v>
      </c>
      <c r="U139" s="53">
        <v>22.8</v>
      </c>
      <c r="V139" s="53">
        <v>0</v>
      </c>
      <c r="W139" s="53">
        <f>(SUM($O$4:O139)+SUM($P$4:P139)+SUM($R$4:R139)+SUM($S$4:S139)+SUM($T$4:T139)+SUM($U$4:U139)+SUM($V$4:V139))/1000</f>
        <v>33.771939485636373</v>
      </c>
      <c r="X139" s="53">
        <f t="shared" si="11"/>
        <v>257.83146627272725</v>
      </c>
      <c r="Y139" s="53"/>
      <c r="Z139" s="53"/>
      <c r="AA139" s="53"/>
      <c r="AB139" s="53"/>
      <c r="AC139" s="53"/>
      <c r="AD139" s="53"/>
      <c r="AE139" s="53"/>
      <c r="AF139" s="53"/>
      <c r="AG139" s="53"/>
      <c r="AH139" s="53"/>
      <c r="AI139" s="53"/>
      <c r="AJ139" s="53"/>
    </row>
    <row r="140" spans="1:36" x14ac:dyDescent="0.25">
      <c r="A140" s="55">
        <v>36570</v>
      </c>
      <c r="B140" s="53">
        <v>22.483369818181817</v>
      </c>
      <c r="C140" s="53">
        <v>203.40762645454544</v>
      </c>
      <c r="D140" s="53">
        <v>225.89099627272725</v>
      </c>
      <c r="E140" s="53"/>
      <c r="F140" s="53">
        <v>222.9</v>
      </c>
      <c r="G140" s="53">
        <v>84.6</v>
      </c>
      <c r="H140" s="53">
        <v>1.7999999999999998</v>
      </c>
      <c r="I140" s="53">
        <v>0</v>
      </c>
      <c r="J140" s="53">
        <v>21.1</v>
      </c>
      <c r="K140" s="53">
        <v>0</v>
      </c>
      <c r="L140" s="53">
        <v>330.3</v>
      </c>
      <c r="M140" s="53">
        <v>333.39099627272725</v>
      </c>
      <c r="O140" s="53">
        <v>22.156915181818182</v>
      </c>
      <c r="P140" s="53">
        <v>129.28217663636363</v>
      </c>
      <c r="Q140" s="53">
        <f t="shared" si="10"/>
        <v>151.43909181818182</v>
      </c>
      <c r="R140" s="53">
        <v>46</v>
      </c>
      <c r="S140" s="53">
        <v>2.5</v>
      </c>
      <c r="T140" s="53">
        <v>0</v>
      </c>
      <c r="U140" s="53">
        <v>18.100000000000001</v>
      </c>
      <c r="V140" s="53">
        <v>5.7</v>
      </c>
      <c r="W140" s="53">
        <f>(SUM($O$4:O140)+SUM($P$4:P140)+SUM($R$4:R140)+SUM($S$4:S140)+SUM($T$4:T140)+SUM($U$4:U140)+SUM($V$4:V140))/1000</f>
        <v>33.995678577454548</v>
      </c>
      <c r="X140" s="53">
        <f t="shared" si="11"/>
        <v>223.73909181818181</v>
      </c>
      <c r="Y140" s="53"/>
      <c r="Z140" s="53"/>
      <c r="AA140" s="53"/>
      <c r="AB140" s="53"/>
      <c r="AC140" s="53"/>
      <c r="AD140" s="53"/>
      <c r="AE140" s="53"/>
      <c r="AF140" s="53"/>
      <c r="AG140" s="53"/>
      <c r="AH140" s="53"/>
      <c r="AI140" s="53"/>
      <c r="AJ140" s="53"/>
    </row>
    <row r="141" spans="1:36" x14ac:dyDescent="0.25">
      <c r="A141" s="55">
        <v>36571</v>
      </c>
      <c r="B141" s="53">
        <v>20.481854727272726</v>
      </c>
      <c r="C141" s="53">
        <v>190.44563945454544</v>
      </c>
      <c r="D141" s="53">
        <v>210.92749418181816</v>
      </c>
      <c r="E141" s="53"/>
      <c r="F141" s="53">
        <v>208.3</v>
      </c>
      <c r="G141" s="53">
        <v>67.7</v>
      </c>
      <c r="H141" s="53">
        <v>1.1999999999999997</v>
      </c>
      <c r="I141" s="53">
        <v>0</v>
      </c>
      <c r="J141" s="53">
        <v>17.100000000000001</v>
      </c>
      <c r="K141" s="53">
        <v>0</v>
      </c>
      <c r="L141" s="53">
        <v>294.39999999999998</v>
      </c>
      <c r="M141" s="53">
        <v>296.92749418181819</v>
      </c>
      <c r="O141" s="53">
        <v>21.295752</v>
      </c>
      <c r="P141" s="53">
        <v>105.93705645454546</v>
      </c>
      <c r="Q141" s="53">
        <f t="shared" si="10"/>
        <v>127.23280845454545</v>
      </c>
      <c r="R141" s="53">
        <v>43.5</v>
      </c>
      <c r="S141" s="53">
        <v>2.9</v>
      </c>
      <c r="T141" s="53">
        <v>3.2</v>
      </c>
      <c r="U141" s="53">
        <v>18.2</v>
      </c>
      <c r="V141" s="53">
        <v>29.4</v>
      </c>
      <c r="W141" s="53">
        <f>(SUM($O$4:O141)+SUM($P$4:P141)+SUM($R$4:R141)+SUM($S$4:S141)+SUM($T$4:T141)+SUM($U$4:U141)+SUM($V$4:V141))/1000</f>
        <v>34.2201113859091</v>
      </c>
      <c r="X141" s="53">
        <f t="shared" si="11"/>
        <v>224.43280845454544</v>
      </c>
      <c r="Y141" s="53"/>
      <c r="Z141" s="53"/>
      <c r="AA141" s="53"/>
      <c r="AB141" s="53"/>
      <c r="AC141" s="53"/>
      <c r="AD141" s="53"/>
      <c r="AE141" s="53"/>
      <c r="AF141" s="53"/>
      <c r="AG141" s="53"/>
      <c r="AH141" s="53"/>
      <c r="AI141" s="53"/>
      <c r="AJ141" s="53"/>
    </row>
    <row r="142" spans="1:36" x14ac:dyDescent="0.25">
      <c r="A142" s="55">
        <v>36572</v>
      </c>
      <c r="B142" s="53">
        <v>20.198767454545454</v>
      </c>
      <c r="C142" s="53">
        <v>194.07543127272726</v>
      </c>
      <c r="D142" s="53">
        <v>214.2741987272727</v>
      </c>
      <c r="E142" s="53"/>
      <c r="F142" s="53">
        <v>211.2</v>
      </c>
      <c r="G142" s="53">
        <v>44.900000000000006</v>
      </c>
      <c r="H142" s="53">
        <v>1.1999999999999997</v>
      </c>
      <c r="I142" s="53">
        <v>0</v>
      </c>
      <c r="J142" s="53">
        <v>15</v>
      </c>
      <c r="K142" s="53">
        <v>0</v>
      </c>
      <c r="L142" s="53">
        <v>272.3</v>
      </c>
      <c r="M142" s="53">
        <v>275.3741987272727</v>
      </c>
      <c r="O142" s="53">
        <v>21.870744818181819</v>
      </c>
      <c r="P142" s="53">
        <v>112.35657145454546</v>
      </c>
      <c r="Q142" s="53">
        <f t="shared" si="10"/>
        <v>134.22731627272728</v>
      </c>
      <c r="R142" s="53">
        <v>48.9</v>
      </c>
      <c r="S142" s="53">
        <v>3.1</v>
      </c>
      <c r="T142" s="53">
        <v>2.7</v>
      </c>
      <c r="U142" s="53">
        <v>18.3</v>
      </c>
      <c r="V142" s="53">
        <v>7</v>
      </c>
      <c r="W142" s="53">
        <f>(SUM($O$4:O142)+SUM($P$4:P142)+SUM($R$4:R142)+SUM($S$4:S142)+SUM($T$4:T142)+SUM($U$4:U142)+SUM($V$4:V142))/1000</f>
        <v>34.434338702181819</v>
      </c>
      <c r="X142" s="53">
        <f t="shared" si="11"/>
        <v>214.22731627272728</v>
      </c>
      <c r="Y142" s="53"/>
      <c r="Z142" s="53"/>
      <c r="AA142" s="53"/>
      <c r="AB142" s="53"/>
      <c r="AC142" s="53"/>
      <c r="AD142" s="53"/>
      <c r="AE142" s="53"/>
      <c r="AF142" s="53"/>
      <c r="AG142" s="53"/>
      <c r="AH142" s="53"/>
      <c r="AI142" s="53"/>
      <c r="AJ142" s="53"/>
    </row>
    <row r="143" spans="1:36" x14ac:dyDescent="0.25">
      <c r="A143" s="55">
        <v>36573</v>
      </c>
      <c r="B143" s="53">
        <v>25.275876545454544</v>
      </c>
      <c r="C143" s="53">
        <v>207.46413700000002</v>
      </c>
      <c r="D143" s="53">
        <v>232.74001354545456</v>
      </c>
      <c r="E143" s="53"/>
      <c r="F143" s="53">
        <v>230.4</v>
      </c>
      <c r="G143" s="53">
        <v>73.8</v>
      </c>
      <c r="H143" s="53">
        <v>1.1999999999999997</v>
      </c>
      <c r="I143" s="53">
        <v>0</v>
      </c>
      <c r="J143" s="53">
        <v>17.899999999999999</v>
      </c>
      <c r="K143" s="53">
        <v>0</v>
      </c>
      <c r="L143" s="53">
        <v>323.3</v>
      </c>
      <c r="M143" s="53">
        <v>325.64001354545451</v>
      </c>
      <c r="O143" s="53">
        <v>20.467843636363636</v>
      </c>
      <c r="P143" s="53">
        <v>111.45442781818181</v>
      </c>
      <c r="Q143" s="53">
        <f t="shared" si="10"/>
        <v>131.92227145454544</v>
      </c>
      <c r="R143" s="53">
        <v>29.6</v>
      </c>
      <c r="S143" s="53">
        <v>3.3</v>
      </c>
      <c r="T143" s="53">
        <v>11.7</v>
      </c>
      <c r="U143" s="53">
        <v>14.3</v>
      </c>
      <c r="V143" s="53">
        <v>29.5</v>
      </c>
      <c r="W143" s="53">
        <f>(SUM($O$4:O143)+SUM($P$4:P143)+SUM($R$4:R143)+SUM($S$4:S143)+SUM($T$4:T143)+SUM($U$4:U143)+SUM($V$4:V143))/1000</f>
        <v>34.654660973636368</v>
      </c>
      <c r="X143" s="53">
        <f t="shared" si="11"/>
        <v>220.32227145454544</v>
      </c>
      <c r="Y143" s="53"/>
      <c r="Z143" s="53"/>
      <c r="AA143" s="53"/>
      <c r="AB143" s="53"/>
      <c r="AC143" s="53"/>
      <c r="AD143" s="53"/>
      <c r="AE143" s="53"/>
      <c r="AF143" s="53"/>
      <c r="AG143" s="53"/>
      <c r="AH143" s="53"/>
      <c r="AI143" s="53"/>
      <c r="AJ143" s="53"/>
    </row>
    <row r="144" spans="1:36" x14ac:dyDescent="0.25">
      <c r="A144" s="55">
        <v>36574</v>
      </c>
      <c r="B144" s="53">
        <v>21.918841</v>
      </c>
      <c r="C144" s="53">
        <v>201.82641900000002</v>
      </c>
      <c r="D144" s="53">
        <v>223.74526000000003</v>
      </c>
      <c r="E144" s="53"/>
      <c r="F144" s="53">
        <v>220.6</v>
      </c>
      <c r="G144" s="53">
        <v>47.7</v>
      </c>
      <c r="H144" s="53">
        <v>1.1999999999999997</v>
      </c>
      <c r="I144" s="53">
        <v>2.1</v>
      </c>
      <c r="J144" s="53">
        <v>16.3</v>
      </c>
      <c r="K144" s="53">
        <v>0</v>
      </c>
      <c r="L144" s="53">
        <v>287.89999999999998</v>
      </c>
      <c r="M144" s="53">
        <v>291.04526000000004</v>
      </c>
      <c r="O144" s="53">
        <v>18.864008999999999</v>
      </c>
      <c r="P144" s="53">
        <v>103.13383672727272</v>
      </c>
      <c r="Q144" s="53">
        <f t="shared" si="10"/>
        <v>121.99784572727272</v>
      </c>
      <c r="R144" s="53">
        <v>25.299999999999997</v>
      </c>
      <c r="S144" s="53">
        <v>3.4</v>
      </c>
      <c r="T144" s="53">
        <v>17.8</v>
      </c>
      <c r="U144" s="53">
        <v>12</v>
      </c>
      <c r="V144" s="53">
        <v>38.9</v>
      </c>
      <c r="W144" s="53">
        <f>(SUM($O$4:O144)+SUM($P$4:P144)+SUM($R$4:R144)+SUM($S$4:S144)+SUM($T$4:T144)+SUM($U$4:U144)+SUM($V$4:V144))/1000</f>
        <v>34.874058819363633</v>
      </c>
      <c r="X144" s="53">
        <f t="shared" si="11"/>
        <v>219.39784572727274</v>
      </c>
      <c r="Y144" s="53"/>
      <c r="Z144" s="53"/>
      <c r="AA144" s="53"/>
      <c r="AB144" s="53"/>
      <c r="AC144" s="53"/>
      <c r="AD144" s="53"/>
      <c r="AE144" s="53"/>
      <c r="AF144" s="53"/>
      <c r="AG144" s="53"/>
      <c r="AH144" s="53"/>
      <c r="AI144" s="53"/>
      <c r="AJ144" s="53"/>
    </row>
    <row r="145" spans="1:36" x14ac:dyDescent="0.25">
      <c r="A145" s="55">
        <v>36575</v>
      </c>
      <c r="B145" s="53">
        <v>21.548498727272726</v>
      </c>
      <c r="C145" s="53">
        <v>192.98283699999999</v>
      </c>
      <c r="D145" s="53">
        <v>214.5313357272727</v>
      </c>
      <c r="E145" s="53"/>
      <c r="F145" s="53">
        <v>211.3</v>
      </c>
      <c r="G145" s="53">
        <v>45.800000000000004</v>
      </c>
      <c r="H145" s="53">
        <v>1.5</v>
      </c>
      <c r="I145" s="53">
        <v>1.1000000000000001</v>
      </c>
      <c r="J145" s="53">
        <v>16.100000000000001</v>
      </c>
      <c r="K145" s="53">
        <v>0</v>
      </c>
      <c r="L145" s="53">
        <v>275.60000000000002</v>
      </c>
      <c r="M145" s="53">
        <v>279.03133572727273</v>
      </c>
      <c r="O145" s="53">
        <v>21.817633999999998</v>
      </c>
      <c r="P145" s="53">
        <v>123.46281118181818</v>
      </c>
      <c r="Q145" s="53">
        <f t="shared" si="10"/>
        <v>145.28044518181818</v>
      </c>
      <c r="R145" s="53">
        <v>31.400000000000002</v>
      </c>
      <c r="S145" s="53">
        <v>3.3000000000000007</v>
      </c>
      <c r="T145" s="53">
        <v>9.8000000000000007</v>
      </c>
      <c r="U145" s="53">
        <v>14.3</v>
      </c>
      <c r="V145" s="53">
        <v>19.2</v>
      </c>
      <c r="W145" s="53">
        <f>(SUM($O$4:O145)+SUM($P$4:P145)+SUM($R$4:R145)+SUM($S$4:S145)+SUM($T$4:T145)+SUM($U$4:U145)+SUM($V$4:V145))/1000</f>
        <v>35.097339264545461</v>
      </c>
      <c r="X145" s="53">
        <f t="shared" si="11"/>
        <v>223.28044518181821</v>
      </c>
      <c r="Y145" s="53"/>
      <c r="Z145" s="53"/>
      <c r="AA145" s="53"/>
      <c r="AB145" s="53"/>
      <c r="AC145" s="53"/>
      <c r="AD145" s="53"/>
      <c r="AE145" s="53"/>
      <c r="AF145" s="53"/>
      <c r="AG145" s="53"/>
      <c r="AH145" s="53"/>
      <c r="AI145" s="53"/>
      <c r="AJ145" s="53"/>
    </row>
    <row r="146" spans="1:36" x14ac:dyDescent="0.25">
      <c r="A146" s="55">
        <v>36576</v>
      </c>
      <c r="B146" s="53">
        <v>20.882624272727274</v>
      </c>
      <c r="C146" s="53">
        <v>143.52214527272727</v>
      </c>
      <c r="D146" s="53">
        <v>164.40476954545454</v>
      </c>
      <c r="E146" s="53"/>
      <c r="F146" s="53">
        <v>160.69999999999999</v>
      </c>
      <c r="G146" s="53">
        <v>22.4</v>
      </c>
      <c r="H146" s="53">
        <v>1.4</v>
      </c>
      <c r="I146" s="53">
        <v>3.8</v>
      </c>
      <c r="J146" s="53">
        <v>14</v>
      </c>
      <c r="K146" s="53">
        <v>29</v>
      </c>
      <c r="L146" s="53">
        <v>231.2</v>
      </c>
      <c r="M146" s="53">
        <v>235.00476954545456</v>
      </c>
      <c r="O146" s="53">
        <v>21.654230818181816</v>
      </c>
      <c r="P146" s="53">
        <v>132.62181527272728</v>
      </c>
      <c r="Q146" s="53">
        <f t="shared" si="10"/>
        <v>154.27604609090909</v>
      </c>
      <c r="R146" s="53">
        <v>27.8</v>
      </c>
      <c r="S146" s="53">
        <v>2.9000000000000004</v>
      </c>
      <c r="T146" s="53">
        <v>10.8</v>
      </c>
      <c r="U146" s="53">
        <v>15.5</v>
      </c>
      <c r="V146" s="53">
        <v>16.600000000000001</v>
      </c>
      <c r="W146" s="53">
        <f>(SUM($O$4:O146)+SUM($P$4:P146)+SUM($R$4:R146)+SUM($S$4:S146)+SUM($T$4:T146)+SUM($U$4:U146)+SUM($V$4:V146))/1000</f>
        <v>35.325215310636359</v>
      </c>
      <c r="X146" s="53">
        <f t="shared" si="11"/>
        <v>227.87604609090911</v>
      </c>
      <c r="Y146" s="53"/>
      <c r="Z146" s="53"/>
      <c r="AA146" s="53"/>
      <c r="AB146" s="53"/>
      <c r="AC146" s="53"/>
      <c r="AD146" s="53"/>
      <c r="AE146" s="53"/>
      <c r="AF146" s="53"/>
      <c r="AG146" s="53"/>
      <c r="AH146" s="53"/>
      <c r="AI146" s="53"/>
      <c r="AJ146" s="53"/>
    </row>
    <row r="147" spans="1:36" x14ac:dyDescent="0.25">
      <c r="A147" s="55">
        <v>36577</v>
      </c>
      <c r="B147" s="53">
        <v>19.869481181818184</v>
      </c>
      <c r="C147" s="53">
        <v>123.29109618181818</v>
      </c>
      <c r="D147" s="53">
        <v>143.16057736363635</v>
      </c>
      <c r="E147" s="53"/>
      <c r="F147" s="53">
        <v>138.80000000000001</v>
      </c>
      <c r="G147" s="53">
        <v>18.7</v>
      </c>
      <c r="H147" s="53">
        <v>1.0999999999999996</v>
      </c>
      <c r="I147" s="53">
        <v>2.8</v>
      </c>
      <c r="J147" s="53">
        <v>13.9</v>
      </c>
      <c r="K147" s="53">
        <v>66</v>
      </c>
      <c r="L147" s="53">
        <v>241.3</v>
      </c>
      <c r="M147" s="53">
        <v>245.66057736363635</v>
      </c>
      <c r="O147" s="53">
        <v>21.026289545454546</v>
      </c>
      <c r="P147" s="53">
        <v>136.83007454545455</v>
      </c>
      <c r="Q147" s="53">
        <f t="shared" si="10"/>
        <v>157.8563640909091</v>
      </c>
      <c r="R147" s="53">
        <v>20.099999999999998</v>
      </c>
      <c r="S147" s="53">
        <v>3.1999999999999997</v>
      </c>
      <c r="T147" s="53">
        <v>1.4</v>
      </c>
      <c r="U147" s="53">
        <v>12.1</v>
      </c>
      <c r="V147" s="53">
        <v>9</v>
      </c>
      <c r="W147" s="53">
        <f>(SUM($O$4:O147)+SUM($P$4:P147)+SUM($R$4:R147)+SUM($S$4:S147)+SUM($T$4:T147)+SUM($U$4:U147)+SUM($V$4:V147))/1000</f>
        <v>35.52887167472727</v>
      </c>
      <c r="X147" s="53">
        <f t="shared" si="11"/>
        <v>203.65636409090908</v>
      </c>
      <c r="Y147" s="53"/>
      <c r="Z147" s="53"/>
      <c r="AA147" s="53"/>
      <c r="AB147" s="53"/>
      <c r="AC147" s="53"/>
      <c r="AD147" s="53"/>
      <c r="AE147" s="53"/>
      <c r="AF147" s="53"/>
      <c r="AG147" s="53"/>
      <c r="AH147" s="53"/>
      <c r="AI147" s="53"/>
      <c r="AJ147" s="53"/>
    </row>
    <row r="148" spans="1:36" x14ac:dyDescent="0.25">
      <c r="A148" s="55">
        <v>36578</v>
      </c>
      <c r="B148" s="53">
        <v>19.188918999999999</v>
      </c>
      <c r="C148" s="53">
        <v>114.76966254545454</v>
      </c>
      <c r="D148" s="53">
        <v>133.95858154545454</v>
      </c>
      <c r="E148" s="53"/>
      <c r="F148" s="53">
        <v>130.30000000000001</v>
      </c>
      <c r="G148" s="53">
        <v>22.8</v>
      </c>
      <c r="H148" s="53">
        <v>1.0999999999999996</v>
      </c>
      <c r="I148" s="53">
        <v>0</v>
      </c>
      <c r="J148" s="53">
        <v>12.9</v>
      </c>
      <c r="K148" s="53">
        <v>48.3</v>
      </c>
      <c r="L148" s="53">
        <v>215.4</v>
      </c>
      <c r="M148" s="53">
        <v>219.05858154545456</v>
      </c>
      <c r="O148" s="53">
        <v>22.26671690909091</v>
      </c>
      <c r="P148" s="53">
        <v>155.12255327272726</v>
      </c>
      <c r="Q148" s="53">
        <f t="shared" si="10"/>
        <v>177.38927018181818</v>
      </c>
      <c r="R148" s="53">
        <v>29.7</v>
      </c>
      <c r="S148" s="53">
        <v>2.9999999999999996</v>
      </c>
      <c r="T148" s="53">
        <v>0</v>
      </c>
      <c r="U148" s="53">
        <v>15.1</v>
      </c>
      <c r="V148" s="53">
        <v>5.9</v>
      </c>
      <c r="W148" s="53">
        <f>(SUM($O$4:O148)+SUM($P$4:P148)+SUM($R$4:R148)+SUM($S$4:S148)+SUM($T$4:T148)+SUM($U$4:U148)+SUM($V$4:V148))/1000</f>
        <v>35.759960944909096</v>
      </c>
      <c r="X148" s="53">
        <f t="shared" si="11"/>
        <v>231.08927018181816</v>
      </c>
      <c r="Y148" s="53"/>
      <c r="Z148" s="53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</row>
    <row r="149" spans="1:36" x14ac:dyDescent="0.25">
      <c r="A149" s="55">
        <v>36579</v>
      </c>
      <c r="B149" s="53">
        <v>19.080330727272727</v>
      </c>
      <c r="C149" s="53">
        <v>138.27312999999998</v>
      </c>
      <c r="D149" s="53">
        <v>157.3534607272727</v>
      </c>
      <c r="E149" s="53"/>
      <c r="F149" s="53">
        <v>155.80000000000001</v>
      </c>
      <c r="G149" s="53">
        <v>21.5</v>
      </c>
      <c r="H149" s="53">
        <v>1.2000000000000002</v>
      </c>
      <c r="I149" s="53">
        <v>0</v>
      </c>
      <c r="J149" s="53">
        <v>12.8</v>
      </c>
      <c r="K149" s="53">
        <v>44</v>
      </c>
      <c r="L149" s="53">
        <v>235.2</v>
      </c>
      <c r="M149" s="53">
        <v>236.8534607272727</v>
      </c>
      <c r="O149" s="53">
        <v>21.617365636363637</v>
      </c>
      <c r="P149" s="53">
        <v>165.92060872727274</v>
      </c>
      <c r="Q149" s="53">
        <f t="shared" si="10"/>
        <v>187.53797436363638</v>
      </c>
      <c r="R149" s="53">
        <v>45.4</v>
      </c>
      <c r="S149" s="53">
        <v>2.9999999999999996</v>
      </c>
      <c r="T149" s="53">
        <v>0</v>
      </c>
      <c r="U149" s="53">
        <v>18.600000000000001</v>
      </c>
      <c r="V149" s="53">
        <v>0</v>
      </c>
      <c r="W149" s="53">
        <f>(SUM($O$4:O149)+SUM($P$4:P149)+SUM($R$4:R149)+SUM($S$4:S149)+SUM($T$4:T149)+SUM($U$4:U149)+SUM($V$4:V149))/1000</f>
        <v>36.014498919272725</v>
      </c>
      <c r="X149" s="53">
        <f t="shared" si="11"/>
        <v>254.53797436363638</v>
      </c>
      <c r="Y149" s="53"/>
      <c r="Z149" s="53"/>
      <c r="AA149" s="53"/>
      <c r="AB149" s="53"/>
      <c r="AC149" s="53"/>
      <c r="AD149" s="53"/>
      <c r="AE149" s="53"/>
      <c r="AF149" s="53"/>
      <c r="AG149" s="53"/>
      <c r="AH149" s="53"/>
      <c r="AI149" s="53"/>
      <c r="AJ149" s="53"/>
    </row>
    <row r="150" spans="1:36" x14ac:dyDescent="0.25">
      <c r="A150" s="55">
        <v>36580</v>
      </c>
      <c r="B150" s="53">
        <v>19.692584545454544</v>
      </c>
      <c r="C150" s="53">
        <v>128.40997354545456</v>
      </c>
      <c r="D150" s="53">
        <v>148.1025580909091</v>
      </c>
      <c r="E150" s="53"/>
      <c r="F150" s="53">
        <v>144.9</v>
      </c>
      <c r="G150" s="53">
        <v>26.5</v>
      </c>
      <c r="H150" s="53">
        <v>1.3999999999999997</v>
      </c>
      <c r="I150" s="53">
        <v>0.9</v>
      </c>
      <c r="J150" s="53">
        <v>14.3</v>
      </c>
      <c r="K150" s="53">
        <v>62.9</v>
      </c>
      <c r="L150" s="53">
        <v>251</v>
      </c>
      <c r="M150" s="53">
        <v>254.10255809090913</v>
      </c>
      <c r="O150" s="53">
        <v>21.746477545454546</v>
      </c>
      <c r="P150" s="53">
        <v>159.64575245454546</v>
      </c>
      <c r="Q150" s="53">
        <f t="shared" si="10"/>
        <v>181.39223000000001</v>
      </c>
      <c r="R150" s="53">
        <v>58.1</v>
      </c>
      <c r="S150" s="53">
        <v>2.9999999999999996</v>
      </c>
      <c r="T150" s="53">
        <v>1.3</v>
      </c>
      <c r="U150" s="53">
        <v>19.2</v>
      </c>
      <c r="V150" s="53">
        <v>0</v>
      </c>
      <c r="W150" s="53">
        <f>(SUM($O$4:O150)+SUM($P$4:P150)+SUM($R$4:R150)+SUM($S$4:S150)+SUM($T$4:T150)+SUM($U$4:U150)+SUM($V$4:V150))/1000</f>
        <v>36.277491149272727</v>
      </c>
      <c r="X150" s="53">
        <f t="shared" si="11"/>
        <v>262.99223000000001</v>
      </c>
      <c r="Y150" s="53"/>
      <c r="Z150" s="53"/>
      <c r="AA150" s="53"/>
      <c r="AB150" s="53"/>
      <c r="AC150" s="53"/>
      <c r="AD150" s="53"/>
      <c r="AE150" s="53"/>
      <c r="AF150" s="53"/>
      <c r="AG150" s="53"/>
      <c r="AH150" s="53"/>
      <c r="AI150" s="53"/>
      <c r="AJ150" s="53"/>
    </row>
    <row r="151" spans="1:36" x14ac:dyDescent="0.25">
      <c r="A151" s="55">
        <v>36581</v>
      </c>
      <c r="B151" s="53">
        <v>24.022535181818181</v>
      </c>
      <c r="C151" s="53">
        <v>142.65763063636362</v>
      </c>
      <c r="D151" s="53">
        <v>166.68016581818179</v>
      </c>
      <c r="E151" s="53"/>
      <c r="F151" s="53">
        <v>164.6</v>
      </c>
      <c r="G151" s="53">
        <v>54.2</v>
      </c>
      <c r="H151" s="53">
        <v>1.5999999999999996</v>
      </c>
      <c r="I151" s="53">
        <v>1.1000000000000001</v>
      </c>
      <c r="J151" s="53">
        <v>18.7</v>
      </c>
      <c r="K151" s="53">
        <v>8.9</v>
      </c>
      <c r="L151" s="53">
        <v>249.2</v>
      </c>
      <c r="M151" s="53">
        <v>251.18016581818179</v>
      </c>
      <c r="O151" s="53">
        <v>20.642344545454545</v>
      </c>
      <c r="P151" s="53">
        <v>166.69027645454545</v>
      </c>
      <c r="Q151" s="53">
        <f t="shared" si="10"/>
        <v>187.33262099999999</v>
      </c>
      <c r="R151" s="53">
        <v>41.6</v>
      </c>
      <c r="S151" s="53">
        <v>3</v>
      </c>
      <c r="T151" s="53">
        <v>1.2</v>
      </c>
      <c r="U151" s="53">
        <v>14.7</v>
      </c>
      <c r="V151" s="53">
        <v>0</v>
      </c>
      <c r="W151" s="53">
        <f>(SUM($O$4:O151)+SUM($P$4:P151)+SUM($R$4:R151)+SUM($S$4:S151)+SUM($T$4:T151)+SUM($U$4:U151)+SUM($V$4:V151))/1000</f>
        <v>36.525323770272728</v>
      </c>
      <c r="X151" s="53">
        <f t="shared" si="11"/>
        <v>247.83262099999996</v>
      </c>
      <c r="Y151" s="53"/>
      <c r="Z151" s="53"/>
      <c r="AA151" s="53"/>
      <c r="AB151" s="53"/>
      <c r="AC151" s="53"/>
      <c r="AD151" s="53"/>
      <c r="AE151" s="53"/>
      <c r="AF151" s="53"/>
      <c r="AG151" s="53"/>
      <c r="AH151" s="53"/>
      <c r="AI151" s="53"/>
      <c r="AJ151" s="53"/>
    </row>
    <row r="152" spans="1:36" x14ac:dyDescent="0.25">
      <c r="A152" s="55">
        <v>36582</v>
      </c>
      <c r="B152" s="53">
        <v>22.383500727272729</v>
      </c>
      <c r="C152" s="53">
        <v>165.59289454545456</v>
      </c>
      <c r="D152" s="53">
        <v>187.97639527272727</v>
      </c>
      <c r="E152" s="53"/>
      <c r="F152" s="53">
        <v>184.9</v>
      </c>
      <c r="G152" s="53">
        <v>65</v>
      </c>
      <c r="H152" s="53">
        <v>1.6</v>
      </c>
      <c r="I152" s="53">
        <v>1.3</v>
      </c>
      <c r="J152" s="53">
        <v>18.7</v>
      </c>
      <c r="K152" s="53">
        <v>0.2</v>
      </c>
      <c r="L152" s="53">
        <v>271.8</v>
      </c>
      <c r="M152" s="53">
        <v>274.77639527272726</v>
      </c>
      <c r="O152" s="53">
        <v>22.540421363636366</v>
      </c>
      <c r="P152" s="53">
        <v>176.49842890909093</v>
      </c>
      <c r="Q152" s="53">
        <f t="shared" si="10"/>
        <v>199.0388502727273</v>
      </c>
      <c r="R152" s="53">
        <v>52.7</v>
      </c>
      <c r="S152" s="53">
        <v>3</v>
      </c>
      <c r="T152" s="53">
        <v>0</v>
      </c>
      <c r="U152" s="53">
        <v>19.3</v>
      </c>
      <c r="V152" s="53">
        <v>0</v>
      </c>
      <c r="W152" s="53">
        <f>(SUM($O$4:O152)+SUM($P$4:P152)+SUM($R$4:R152)+SUM($S$4:S152)+SUM($T$4:T152)+SUM($U$4:U152)+SUM($V$4:V152))/1000</f>
        <v>36.799362620545452</v>
      </c>
      <c r="X152" s="53">
        <f t="shared" si="11"/>
        <v>274.0388502727273</v>
      </c>
      <c r="Y152" s="53"/>
      <c r="Z152" s="53"/>
      <c r="AA152" s="53"/>
      <c r="AB152" s="53"/>
      <c r="AC152" s="53"/>
      <c r="AD152" s="53"/>
      <c r="AE152" s="53"/>
      <c r="AF152" s="53"/>
      <c r="AG152" s="53"/>
      <c r="AH152" s="53"/>
      <c r="AI152" s="53"/>
      <c r="AJ152" s="53"/>
    </row>
    <row r="153" spans="1:36" x14ac:dyDescent="0.25">
      <c r="A153" s="55">
        <v>36583</v>
      </c>
      <c r="B153" s="53">
        <v>22.257149454545456</v>
      </c>
      <c r="C153" s="53">
        <v>160.49871118181818</v>
      </c>
      <c r="D153" s="53">
        <v>182.75586063636365</v>
      </c>
      <c r="E153" s="53"/>
      <c r="F153" s="53">
        <v>181.1</v>
      </c>
      <c r="G153" s="53">
        <v>71.899999999999991</v>
      </c>
      <c r="H153" s="53">
        <v>1.4000000000000004</v>
      </c>
      <c r="I153" s="53">
        <v>2.2000000000000002</v>
      </c>
      <c r="J153" s="53">
        <v>22.5</v>
      </c>
      <c r="K153" s="53">
        <v>0</v>
      </c>
      <c r="L153" s="53">
        <v>279.10000000000002</v>
      </c>
      <c r="M153" s="53">
        <v>280.75586063636359</v>
      </c>
      <c r="O153" s="53">
        <v>23.689409000000001</v>
      </c>
      <c r="P153" s="53">
        <v>173.27212909090909</v>
      </c>
      <c r="Q153" s="53">
        <f t="shared" si="10"/>
        <v>196.9615380909091</v>
      </c>
      <c r="R153" s="53">
        <v>63.5</v>
      </c>
      <c r="S153" s="53">
        <v>3.0000000000000004</v>
      </c>
      <c r="T153" s="53">
        <v>0</v>
      </c>
      <c r="U153" s="53">
        <v>19.2</v>
      </c>
      <c r="V153" s="53">
        <v>0</v>
      </c>
      <c r="W153" s="53">
        <f>(SUM($O$4:O153)+SUM($P$4:P153)+SUM($R$4:R153)+SUM($S$4:S153)+SUM($T$4:T153)+SUM($U$4:U153)+SUM($V$4:V153))/1000</f>
        <v>37.082024158636358</v>
      </c>
      <c r="X153" s="53">
        <f t="shared" si="11"/>
        <v>282.66153809090912</v>
      </c>
      <c r="Y153" s="53"/>
      <c r="Z153" s="53"/>
      <c r="AA153" s="53"/>
      <c r="AB153" s="53"/>
      <c r="AC153" s="53"/>
      <c r="AD153" s="53"/>
      <c r="AE153" s="53"/>
      <c r="AF153" s="53"/>
      <c r="AG153" s="53"/>
      <c r="AH153" s="53"/>
      <c r="AI153" s="53"/>
      <c r="AJ153" s="53"/>
    </row>
    <row r="154" spans="1:36" x14ac:dyDescent="0.25">
      <c r="A154" s="55">
        <v>36584</v>
      </c>
      <c r="B154" s="53">
        <v>24.432607272727271</v>
      </c>
      <c r="C154" s="53">
        <v>163.55187927272726</v>
      </c>
      <c r="D154" s="53">
        <v>187.98448654545453</v>
      </c>
      <c r="E154" s="53"/>
      <c r="F154" s="53">
        <v>184.2</v>
      </c>
      <c r="G154" s="53">
        <v>68.800000000000011</v>
      </c>
      <c r="H154" s="53">
        <v>1.4999999999999996</v>
      </c>
      <c r="I154" s="53">
        <v>0.8</v>
      </c>
      <c r="J154" s="53">
        <v>20</v>
      </c>
      <c r="K154" s="53">
        <v>0</v>
      </c>
      <c r="L154" s="53">
        <v>275.39999999999998</v>
      </c>
      <c r="M154" s="53">
        <v>279.08448654545458</v>
      </c>
      <c r="O154" s="53">
        <v>20.901104818181818</v>
      </c>
      <c r="P154" s="53">
        <v>155.73723081818181</v>
      </c>
      <c r="Q154" s="53">
        <f t="shared" si="10"/>
        <v>176.63833563636362</v>
      </c>
      <c r="R154" s="53">
        <v>47.1</v>
      </c>
      <c r="S154" s="53">
        <v>2.9999999999999996</v>
      </c>
      <c r="T154" s="53">
        <v>0</v>
      </c>
      <c r="U154" s="53">
        <v>15.9</v>
      </c>
      <c r="V154" s="53">
        <v>0</v>
      </c>
      <c r="W154" s="53">
        <f>(SUM($O$4:O154)+SUM($P$4:P154)+SUM($R$4:R154)+SUM($S$4:S154)+SUM($T$4:T154)+SUM($U$4:U154)+SUM($V$4:V154))/1000</f>
        <v>37.324662494272729</v>
      </c>
      <c r="X154" s="53">
        <f t="shared" si="11"/>
        <v>242.63833563636362</v>
      </c>
      <c r="Y154" s="53"/>
      <c r="Z154" s="53"/>
      <c r="AA154" s="53"/>
      <c r="AB154" s="53"/>
      <c r="AC154" s="53"/>
      <c r="AD154" s="53"/>
      <c r="AE154" s="53"/>
      <c r="AF154" s="53"/>
      <c r="AG154" s="53"/>
      <c r="AH154" s="53"/>
      <c r="AI154" s="53"/>
      <c r="AJ154" s="53"/>
    </row>
    <row r="155" spans="1:36" x14ac:dyDescent="0.25">
      <c r="A155" s="55">
        <v>36585</v>
      </c>
      <c r="O155" s="53">
        <v>21.676789181818183</v>
      </c>
      <c r="P155" s="53">
        <v>146.80397027272727</v>
      </c>
      <c r="Q155" s="53">
        <f t="shared" si="10"/>
        <v>168.48075945454545</v>
      </c>
      <c r="R155" s="53">
        <v>46.400000000000006</v>
      </c>
      <c r="S155" s="53">
        <v>3</v>
      </c>
      <c r="T155" s="53">
        <v>0</v>
      </c>
      <c r="U155" s="53">
        <v>16.7</v>
      </c>
      <c r="V155" s="53">
        <v>0</v>
      </c>
      <c r="W155" s="53">
        <f>(SUM($O$4:O155)+SUM($P$4:P155)+SUM($R$4:R155)+SUM($S$4:S155)+SUM($T$4:T155)+SUM($U$4:U155)+SUM($V$4:V155))/1000</f>
        <v>37.55924325372726</v>
      </c>
      <c r="X155" s="53">
        <f t="shared" si="11"/>
        <v>234.58075945454544</v>
      </c>
      <c r="Y155" s="53"/>
      <c r="Z155" s="53"/>
      <c r="AA155" s="53"/>
      <c r="AB155" s="53"/>
      <c r="AC155" s="53"/>
      <c r="AD155" s="53"/>
      <c r="AE155" s="53"/>
      <c r="AF155" s="53"/>
      <c r="AG155" s="53"/>
      <c r="AH155" s="53"/>
      <c r="AI155" s="53"/>
      <c r="AJ155" s="53"/>
    </row>
    <row r="156" spans="1:36" x14ac:dyDescent="0.25">
      <c r="A156" s="55">
        <v>36586</v>
      </c>
      <c r="B156" s="53">
        <v>19.921407363636362</v>
      </c>
      <c r="C156" s="53">
        <v>156.71183945454544</v>
      </c>
      <c r="D156" s="53">
        <v>176.63324681818182</v>
      </c>
      <c r="E156" s="53"/>
      <c r="F156" s="53">
        <v>174.3</v>
      </c>
      <c r="G156" s="53">
        <v>44.300000000000004</v>
      </c>
      <c r="H156" s="53">
        <v>1.6</v>
      </c>
      <c r="I156" s="53">
        <v>1.5</v>
      </c>
      <c r="J156" s="53">
        <v>21.1</v>
      </c>
      <c r="K156" s="53">
        <v>0</v>
      </c>
      <c r="L156" s="53">
        <v>242.8</v>
      </c>
      <c r="M156" s="53">
        <v>245.13324681818182</v>
      </c>
      <c r="O156" s="53">
        <v>23.048203090909091</v>
      </c>
      <c r="P156" s="53">
        <v>173.86345945454545</v>
      </c>
      <c r="Q156" s="53">
        <f t="shared" si="10"/>
        <v>196.91166254545453</v>
      </c>
      <c r="R156" s="53">
        <v>39.700000000000003</v>
      </c>
      <c r="S156" s="53">
        <v>3.0999999999999996</v>
      </c>
      <c r="T156" s="53">
        <v>0</v>
      </c>
      <c r="U156" s="53">
        <v>17</v>
      </c>
      <c r="V156" s="53">
        <v>0</v>
      </c>
      <c r="W156" s="53">
        <f>(SUM($O$4:O156)+SUM($P$4:P156)+SUM($R$4:R156)+SUM($S$4:S156)+SUM($T$4:T156)+SUM($U$4:U156)+SUM($V$4:V156))/1000</f>
        <v>37.815954916272716</v>
      </c>
      <c r="X156" s="53">
        <f t="shared" si="11"/>
        <v>256.71166254545449</v>
      </c>
      <c r="Y156" s="53"/>
      <c r="Z156" s="53"/>
      <c r="AA156" s="53"/>
      <c r="AB156" s="53"/>
      <c r="AC156" s="53"/>
      <c r="AD156" s="53"/>
      <c r="AE156" s="53"/>
      <c r="AF156" s="53"/>
      <c r="AG156" s="53"/>
      <c r="AH156" s="53"/>
      <c r="AI156" s="53"/>
      <c r="AJ156" s="53"/>
    </row>
    <row r="157" spans="1:36" x14ac:dyDescent="0.25">
      <c r="A157" s="55">
        <v>36587</v>
      </c>
      <c r="B157" s="53">
        <v>19.652820545454546</v>
      </c>
      <c r="C157" s="53">
        <v>154.63685836363638</v>
      </c>
      <c r="D157" s="53">
        <v>174.28967890909092</v>
      </c>
      <c r="E157" s="53"/>
      <c r="F157" s="53">
        <v>172</v>
      </c>
      <c r="G157" s="53">
        <v>30.9</v>
      </c>
      <c r="H157" s="53">
        <v>1.4</v>
      </c>
      <c r="I157" s="53">
        <v>1.6</v>
      </c>
      <c r="J157" s="53">
        <v>17.100000000000001</v>
      </c>
      <c r="K157" s="53">
        <v>0.6</v>
      </c>
      <c r="L157" s="53">
        <v>223.6</v>
      </c>
      <c r="M157" s="53">
        <v>225.88967890909092</v>
      </c>
      <c r="O157" s="53">
        <v>21.237229545454547</v>
      </c>
      <c r="P157" s="53">
        <v>167.48666945454545</v>
      </c>
      <c r="Q157" s="53">
        <f t="shared" si="10"/>
        <v>188.72389899999999</v>
      </c>
      <c r="R157" s="53">
        <v>36.400000000000006</v>
      </c>
      <c r="S157" s="53">
        <v>3.1</v>
      </c>
      <c r="T157" s="53">
        <v>0</v>
      </c>
      <c r="U157" s="53">
        <v>14.9</v>
      </c>
      <c r="V157" s="53">
        <v>0.5</v>
      </c>
      <c r="W157" s="53">
        <f>(SUM($O$4:O157)+SUM($P$4:P157)+SUM($R$4:R157)+SUM($S$4:S157)+SUM($T$4:T157)+SUM($U$4:U157)+SUM($V$4:V157))/1000</f>
        <v>38.059578815272715</v>
      </c>
      <c r="X157" s="53">
        <f t="shared" si="11"/>
        <v>243.62389899999999</v>
      </c>
      <c r="Y157" s="53"/>
      <c r="Z157" s="53"/>
      <c r="AA157" s="53"/>
      <c r="AB157" s="53"/>
      <c r="AC157" s="53"/>
      <c r="AD157" s="53"/>
      <c r="AE157" s="53"/>
      <c r="AF157" s="53"/>
      <c r="AG157" s="53"/>
      <c r="AH157" s="53"/>
      <c r="AI157" s="53"/>
      <c r="AJ157" s="53"/>
    </row>
    <row r="158" spans="1:36" x14ac:dyDescent="0.25">
      <c r="A158" s="55">
        <v>36588</v>
      </c>
      <c r="B158" s="53">
        <v>20.693616000000002</v>
      </c>
      <c r="C158" s="53">
        <v>155.16943618181818</v>
      </c>
      <c r="D158" s="53">
        <v>175.86305218181818</v>
      </c>
      <c r="E158" s="53"/>
      <c r="F158" s="53">
        <v>172.7</v>
      </c>
      <c r="G158" s="53">
        <v>55.6</v>
      </c>
      <c r="H158" s="53">
        <v>1.2999999999999998</v>
      </c>
      <c r="I158" s="53">
        <v>2</v>
      </c>
      <c r="J158" s="53">
        <v>21.4</v>
      </c>
      <c r="K158" s="53">
        <v>0</v>
      </c>
      <c r="L158" s="53">
        <v>252.9</v>
      </c>
      <c r="M158" s="53">
        <v>256.16305218181816</v>
      </c>
      <c r="O158" s="53">
        <v>21.53483090909091</v>
      </c>
      <c r="P158" s="53">
        <v>158.70055236363635</v>
      </c>
      <c r="Q158" s="53">
        <f t="shared" si="10"/>
        <v>180.23538327272726</v>
      </c>
      <c r="R158" s="53">
        <v>52.2</v>
      </c>
      <c r="S158" s="53">
        <v>3.1</v>
      </c>
      <c r="T158" s="53">
        <v>0</v>
      </c>
      <c r="U158" s="53">
        <v>18.399999999999999</v>
      </c>
      <c r="V158" s="53">
        <v>0.5</v>
      </c>
      <c r="W158" s="53">
        <f>(SUM($O$4:O158)+SUM($P$4:P158)+SUM($R$4:R158)+SUM($S$4:S158)+SUM($T$4:T158)+SUM($U$4:U158)+SUM($V$4:V158))/1000</f>
        <v>38.314014198545443</v>
      </c>
      <c r="X158" s="53">
        <f t="shared" si="11"/>
        <v>254.43538327272728</v>
      </c>
      <c r="Y158" s="53"/>
      <c r="Z158" s="53"/>
      <c r="AA158" s="53"/>
      <c r="AB158" s="53"/>
      <c r="AC158" s="53"/>
      <c r="AD158" s="53"/>
      <c r="AE158" s="53"/>
      <c r="AF158" s="53"/>
      <c r="AG158" s="53"/>
      <c r="AH158" s="53"/>
      <c r="AI158" s="53"/>
      <c r="AJ158" s="53"/>
    </row>
    <row r="159" spans="1:36" x14ac:dyDescent="0.25">
      <c r="A159" s="55">
        <v>36589</v>
      </c>
      <c r="B159" s="53">
        <v>19.382111636363636</v>
      </c>
      <c r="C159" s="53">
        <v>149.30565309090909</v>
      </c>
      <c r="D159" s="53">
        <v>168.68776472727274</v>
      </c>
      <c r="E159" s="53"/>
      <c r="F159" s="53">
        <v>164.8</v>
      </c>
      <c r="G159" s="53">
        <v>40.100000000000009</v>
      </c>
      <c r="H159" s="53">
        <v>1.3</v>
      </c>
      <c r="I159" s="53">
        <v>2.4</v>
      </c>
      <c r="J159" s="53">
        <v>16.7</v>
      </c>
      <c r="K159" s="53">
        <v>6.8</v>
      </c>
      <c r="L159" s="53">
        <v>232.1</v>
      </c>
      <c r="M159" s="53">
        <v>235.98776472727278</v>
      </c>
      <c r="O159" s="53">
        <v>21.222751272727272</v>
      </c>
      <c r="P159" s="53">
        <v>164.06439727272729</v>
      </c>
      <c r="Q159" s="53">
        <f t="shared" si="10"/>
        <v>185.28714854545456</v>
      </c>
      <c r="R159" s="53">
        <v>48.8</v>
      </c>
      <c r="S159" s="53">
        <v>2.9000000000000004</v>
      </c>
      <c r="T159" s="53">
        <v>0</v>
      </c>
      <c r="U159" s="53">
        <v>16</v>
      </c>
      <c r="V159" s="53">
        <v>0</v>
      </c>
      <c r="W159" s="53">
        <f>(SUM($O$4:O159)+SUM($P$4:P159)+SUM($R$4:R159)+SUM($S$4:S159)+SUM($T$4:T159)+SUM($U$4:U159)+SUM($V$4:V159))/1000</f>
        <v>38.567001347090901</v>
      </c>
      <c r="X159" s="53">
        <f t="shared" si="11"/>
        <v>252.98714854545457</v>
      </c>
      <c r="Y159" s="53"/>
      <c r="Z159" s="53"/>
      <c r="AA159" s="53"/>
      <c r="AB159" s="53"/>
      <c r="AC159" s="53"/>
      <c r="AD159" s="53"/>
      <c r="AE159" s="53"/>
      <c r="AF159" s="53"/>
      <c r="AG159" s="53"/>
      <c r="AH159" s="53"/>
      <c r="AI159" s="53"/>
      <c r="AJ159" s="53"/>
    </row>
    <row r="160" spans="1:36" x14ac:dyDescent="0.25">
      <c r="A160" s="55">
        <v>36590</v>
      </c>
      <c r="B160" s="53">
        <v>19.207577636363634</v>
      </c>
      <c r="C160" s="53">
        <v>142.44844081818181</v>
      </c>
      <c r="D160" s="53">
        <v>161.65601845454543</v>
      </c>
      <c r="E160" s="53"/>
      <c r="F160" s="53">
        <v>157.19999999999999</v>
      </c>
      <c r="G160" s="53">
        <v>32.800000000000004</v>
      </c>
      <c r="H160" s="53">
        <v>1.3</v>
      </c>
      <c r="I160" s="53">
        <v>4.2</v>
      </c>
      <c r="J160" s="53">
        <v>14</v>
      </c>
      <c r="K160" s="53">
        <v>19.7</v>
      </c>
      <c r="L160" s="53">
        <v>229.1</v>
      </c>
      <c r="M160" s="53">
        <v>233.65601845454543</v>
      </c>
      <c r="O160" s="53">
        <v>23.862669363636364</v>
      </c>
      <c r="P160" s="53">
        <v>148.87698118181819</v>
      </c>
      <c r="Q160" s="53">
        <f t="shared" si="10"/>
        <v>172.73965054545457</v>
      </c>
      <c r="R160" s="53">
        <v>61.9</v>
      </c>
      <c r="S160" s="53">
        <v>2.8</v>
      </c>
      <c r="T160" s="53">
        <v>0</v>
      </c>
      <c r="U160" s="53">
        <v>16.899999999999999</v>
      </c>
      <c r="V160" s="53">
        <v>0</v>
      </c>
      <c r="W160" s="53">
        <f>(SUM($O$4:O160)+SUM($P$4:P160)+SUM($R$4:R160)+SUM($S$4:S160)+SUM($T$4:T160)+SUM($U$4:U160)+SUM($V$4:V160))/1000</f>
        <v>38.821340997636355</v>
      </c>
      <c r="X160" s="53">
        <f t="shared" si="11"/>
        <v>254.33965054545459</v>
      </c>
      <c r="Y160" s="53"/>
      <c r="Z160" s="53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</row>
    <row r="161" spans="1:36" x14ac:dyDescent="0.25">
      <c r="A161" s="55">
        <v>36591</v>
      </c>
      <c r="B161" s="53">
        <v>19.799055454545453</v>
      </c>
      <c r="C161" s="53">
        <v>121.89816563636363</v>
      </c>
      <c r="D161" s="53">
        <v>141.69722109090907</v>
      </c>
      <c r="E161" s="53"/>
      <c r="F161" s="53">
        <v>138.4</v>
      </c>
      <c r="G161" s="53">
        <v>29.299999999999997</v>
      </c>
      <c r="H161" s="53">
        <v>1.1999999999999997</v>
      </c>
      <c r="I161" s="53">
        <v>0.8</v>
      </c>
      <c r="J161" s="53">
        <v>17.399999999999999</v>
      </c>
      <c r="K161" s="53">
        <v>34.799999999999997</v>
      </c>
      <c r="L161" s="53">
        <v>221.8</v>
      </c>
      <c r="M161" s="53">
        <v>225.19722109090907</v>
      </c>
      <c r="O161" s="53">
        <v>23.70270709090909</v>
      </c>
      <c r="P161" s="53">
        <v>149.41060354545453</v>
      </c>
      <c r="Q161" s="53">
        <f t="shared" si="10"/>
        <v>173.11331063636362</v>
      </c>
      <c r="R161" s="53">
        <v>60.800000000000004</v>
      </c>
      <c r="S161" s="53">
        <v>2.9999999999999996</v>
      </c>
      <c r="T161" s="53">
        <v>0</v>
      </c>
      <c r="U161" s="53">
        <v>14.1</v>
      </c>
      <c r="V161" s="53">
        <v>0</v>
      </c>
      <c r="W161" s="53">
        <f>(SUM($O$4:O161)+SUM($P$4:P161)+SUM($R$4:R161)+SUM($S$4:S161)+SUM($T$4:T161)+SUM($U$4:U161)+SUM($V$4:V161))/1000</f>
        <v>39.072354308272715</v>
      </c>
      <c r="X161" s="53">
        <f t="shared" si="11"/>
        <v>251.01331063636363</v>
      </c>
      <c r="Y161" s="53"/>
      <c r="Z161" s="53"/>
      <c r="AA161" s="53"/>
      <c r="AB161" s="53"/>
      <c r="AC161" s="53"/>
      <c r="AD161" s="53"/>
      <c r="AE161" s="53"/>
      <c r="AF161" s="53"/>
      <c r="AG161" s="53"/>
      <c r="AH161" s="53"/>
      <c r="AI161" s="53"/>
      <c r="AJ161" s="53"/>
    </row>
    <row r="162" spans="1:36" x14ac:dyDescent="0.25">
      <c r="A162" s="55">
        <v>36592</v>
      </c>
      <c r="B162" s="53">
        <v>21.133039181818184</v>
      </c>
      <c r="C162" s="53">
        <v>107.57302227272729</v>
      </c>
      <c r="D162" s="53">
        <v>128.70606145454548</v>
      </c>
      <c r="E162" s="53"/>
      <c r="F162" s="53">
        <v>123.6</v>
      </c>
      <c r="G162" s="53">
        <v>53.400000000000006</v>
      </c>
      <c r="H162" s="53">
        <v>1.1999999999999997</v>
      </c>
      <c r="I162" s="53">
        <v>2.4</v>
      </c>
      <c r="J162" s="53">
        <v>19.5</v>
      </c>
      <c r="K162" s="53">
        <v>43.6</v>
      </c>
      <c r="L162" s="53">
        <v>243.6</v>
      </c>
      <c r="M162" s="53">
        <v>248.80606145454547</v>
      </c>
      <c r="O162" s="53">
        <v>23.399376545454544</v>
      </c>
      <c r="P162" s="53">
        <v>157.37744890909093</v>
      </c>
      <c r="Q162" s="53">
        <f t="shared" si="10"/>
        <v>180.77682545454547</v>
      </c>
      <c r="R162" s="53">
        <v>35.5</v>
      </c>
      <c r="S162" s="53">
        <v>2.9</v>
      </c>
      <c r="T162" s="53">
        <v>0</v>
      </c>
      <c r="U162" s="53">
        <v>14.9</v>
      </c>
      <c r="V162" s="53">
        <v>0</v>
      </c>
      <c r="W162" s="53">
        <f>(SUM($O$4:O162)+SUM($P$4:P162)+SUM($R$4:R162)+SUM($S$4:S162)+SUM($T$4:T162)+SUM($U$4:U162)+SUM($V$4:V162))/1000</f>
        <v>39.306431133727266</v>
      </c>
      <c r="X162" s="53">
        <f t="shared" si="11"/>
        <v>234.07682545454549</v>
      </c>
      <c r="Y162" s="53"/>
      <c r="Z162" s="53"/>
      <c r="AA162" s="53"/>
      <c r="AB162" s="53"/>
      <c r="AC162" s="53"/>
      <c r="AD162" s="53"/>
      <c r="AE162" s="53"/>
      <c r="AF162" s="53"/>
      <c r="AG162" s="53"/>
      <c r="AH162" s="53"/>
      <c r="AI162" s="53"/>
      <c r="AJ162" s="53"/>
    </row>
    <row r="163" spans="1:36" x14ac:dyDescent="0.25">
      <c r="A163" s="55">
        <v>36593</v>
      </c>
      <c r="B163" s="53">
        <v>18.376538636363634</v>
      </c>
      <c r="C163" s="53">
        <v>90.274070727272729</v>
      </c>
      <c r="D163" s="53">
        <v>108.65060936363636</v>
      </c>
      <c r="E163" s="53"/>
      <c r="F163" s="53">
        <v>104.1</v>
      </c>
      <c r="G163" s="53">
        <v>27.099999999999998</v>
      </c>
      <c r="H163" s="53">
        <v>1</v>
      </c>
      <c r="I163" s="53">
        <v>1.1000000000000001</v>
      </c>
      <c r="J163" s="53">
        <v>15.4</v>
      </c>
      <c r="K163" s="53">
        <v>59.7</v>
      </c>
      <c r="L163" s="53">
        <v>208.4</v>
      </c>
      <c r="M163" s="53">
        <v>212.95060936363637</v>
      </c>
      <c r="O163" s="53">
        <v>21.062383363636364</v>
      </c>
      <c r="P163" s="53">
        <v>159.90796136363636</v>
      </c>
      <c r="Q163" s="53">
        <f t="shared" si="10"/>
        <v>180.97034472727273</v>
      </c>
      <c r="R163" s="53">
        <v>22.400000000000002</v>
      </c>
      <c r="S163" s="53">
        <v>2.9</v>
      </c>
      <c r="T163" s="53">
        <v>0</v>
      </c>
      <c r="U163" s="53">
        <v>14.6</v>
      </c>
      <c r="V163" s="53">
        <v>0</v>
      </c>
      <c r="W163" s="53">
        <f>(SUM($O$4:O163)+SUM($P$4:P163)+SUM($R$4:R163)+SUM($S$4:S163)+SUM($T$4:T163)+SUM($U$4:U163)+SUM($V$4:V163))/1000</f>
        <v>39.527301478454532</v>
      </c>
      <c r="X163" s="53">
        <f t="shared" si="11"/>
        <v>220.87034472727274</v>
      </c>
      <c r="Y163" s="53"/>
      <c r="Z163" s="53"/>
      <c r="AA163" s="53"/>
      <c r="AB163" s="53"/>
      <c r="AC163" s="53"/>
      <c r="AD163" s="53"/>
      <c r="AE163" s="53"/>
      <c r="AF163" s="53"/>
      <c r="AG163" s="53"/>
      <c r="AH163" s="53"/>
      <c r="AI163" s="53"/>
      <c r="AJ163" s="53"/>
    </row>
    <row r="164" spans="1:36" x14ac:dyDescent="0.25">
      <c r="A164" s="55">
        <v>36594</v>
      </c>
      <c r="B164" s="53">
        <v>19.251101090909092</v>
      </c>
      <c r="C164" s="53">
        <v>93.509680818181806</v>
      </c>
      <c r="D164" s="53">
        <v>112.76078190909089</v>
      </c>
      <c r="E164" s="53"/>
      <c r="F164" s="53">
        <v>109.8</v>
      </c>
      <c r="G164" s="53">
        <v>46.300000000000004</v>
      </c>
      <c r="H164" s="53">
        <v>0.89999999999999991</v>
      </c>
      <c r="I164" s="53">
        <v>0.4</v>
      </c>
      <c r="J164" s="53">
        <v>15.7</v>
      </c>
      <c r="K164" s="53">
        <v>40.200000000000003</v>
      </c>
      <c r="L164" s="53">
        <v>213.3</v>
      </c>
      <c r="M164" s="53">
        <v>216.26078190909089</v>
      </c>
      <c r="O164" s="53">
        <v>19.554692454545453</v>
      </c>
      <c r="P164" s="53">
        <v>140.10443454545455</v>
      </c>
      <c r="Q164" s="53">
        <f t="shared" ref="Q164:Q186" si="12">P164+O164</f>
        <v>159.65912700000001</v>
      </c>
      <c r="R164" s="53">
        <v>18</v>
      </c>
      <c r="S164" s="53">
        <v>3</v>
      </c>
      <c r="T164" s="53">
        <v>0</v>
      </c>
      <c r="U164" s="53">
        <v>15</v>
      </c>
      <c r="V164" s="53">
        <v>14.3</v>
      </c>
      <c r="W164" s="53">
        <f>(SUM($O$4:O164)+SUM($P$4:P164)+SUM($R$4:R164)+SUM($S$4:S164)+SUM($T$4:T164)+SUM($U$4:U164)+SUM($V$4:V164))/1000</f>
        <v>39.73726060545453</v>
      </c>
      <c r="X164" s="53">
        <f t="shared" ref="X164:X186" si="13">SUM(O164+P164+R164+S164+T164+U164+V164)</f>
        <v>209.95912700000002</v>
      </c>
      <c r="Y164" s="53"/>
      <c r="Z164" s="53"/>
      <c r="AA164" s="53"/>
      <c r="AB164" s="53"/>
      <c r="AC164" s="53"/>
      <c r="AD164" s="53"/>
      <c r="AE164" s="53"/>
      <c r="AF164" s="53"/>
      <c r="AG164" s="53"/>
      <c r="AH164" s="53"/>
      <c r="AI164" s="53"/>
      <c r="AJ164" s="53"/>
    </row>
    <row r="165" spans="1:36" x14ac:dyDescent="0.25">
      <c r="A165" s="55">
        <v>36595</v>
      </c>
      <c r="B165" s="53">
        <v>20.406465545454548</v>
      </c>
      <c r="C165" s="53">
        <v>124.77968263636365</v>
      </c>
      <c r="D165" s="53">
        <v>145.1861481818182</v>
      </c>
      <c r="E165" s="53"/>
      <c r="F165" s="53">
        <v>141.6</v>
      </c>
      <c r="G165" s="53">
        <v>50.800000000000004</v>
      </c>
      <c r="H165" s="53">
        <v>3.6</v>
      </c>
      <c r="I165" s="53">
        <v>2.6</v>
      </c>
      <c r="J165" s="53">
        <v>16.2</v>
      </c>
      <c r="K165" s="53">
        <v>11.9</v>
      </c>
      <c r="L165" s="53">
        <v>226.6</v>
      </c>
      <c r="M165" s="53">
        <v>230.28614818181819</v>
      </c>
      <c r="O165" s="53">
        <v>20.091834818181816</v>
      </c>
      <c r="P165" s="53">
        <v>142.82342190909091</v>
      </c>
      <c r="Q165" s="53">
        <f t="shared" si="12"/>
        <v>162.91525672727272</v>
      </c>
      <c r="R165" s="53">
        <v>25.9</v>
      </c>
      <c r="S165" s="53">
        <v>3</v>
      </c>
      <c r="T165" s="53">
        <v>0</v>
      </c>
      <c r="U165" s="53">
        <v>18.600000000000001</v>
      </c>
      <c r="V165" s="53">
        <v>4.5999999999999996</v>
      </c>
      <c r="W165" s="53">
        <f>(SUM($O$4:O165)+SUM($P$4:P165)+SUM($R$4:R165)+SUM($S$4:S165)+SUM($T$4:T165)+SUM($U$4:U165)+SUM($V$4:V165))/1000</f>
        <v>39.952275862181807</v>
      </c>
      <c r="X165" s="53">
        <f t="shared" si="13"/>
        <v>215.01525672727271</v>
      </c>
      <c r="Y165" s="53"/>
      <c r="Z165" s="53"/>
      <c r="AA165" s="53"/>
      <c r="AB165" s="53"/>
      <c r="AC165" s="53"/>
      <c r="AD165" s="53"/>
      <c r="AE165" s="53"/>
      <c r="AF165" s="53"/>
      <c r="AG165" s="53"/>
      <c r="AH165" s="53"/>
      <c r="AI165" s="53"/>
      <c r="AJ165" s="53"/>
    </row>
    <row r="166" spans="1:36" x14ac:dyDescent="0.25">
      <c r="A166" s="55">
        <v>36596</v>
      </c>
      <c r="B166" s="53">
        <v>22.039892363636362</v>
      </c>
      <c r="C166" s="53">
        <v>146.53937709090908</v>
      </c>
      <c r="D166" s="53">
        <v>168.57926945454545</v>
      </c>
      <c r="E166" s="53"/>
      <c r="F166" s="53">
        <v>167.4</v>
      </c>
      <c r="G166" s="53">
        <v>62.3</v>
      </c>
      <c r="H166" s="53">
        <v>0.80000000000000027</v>
      </c>
      <c r="I166" s="53">
        <v>2.6</v>
      </c>
      <c r="J166" s="53">
        <v>19.7</v>
      </c>
      <c r="K166" s="53">
        <v>0</v>
      </c>
      <c r="L166" s="53">
        <v>252.8</v>
      </c>
      <c r="M166" s="53">
        <v>253.97926945454546</v>
      </c>
      <c r="O166" s="53">
        <v>22.960814818181817</v>
      </c>
      <c r="P166" s="53">
        <v>155.08157145454547</v>
      </c>
      <c r="Q166" s="53">
        <f t="shared" si="12"/>
        <v>178.0423862727273</v>
      </c>
      <c r="R166" s="53">
        <v>64.400000000000006</v>
      </c>
      <c r="S166" s="53">
        <v>2.9</v>
      </c>
      <c r="T166" s="53">
        <v>0</v>
      </c>
      <c r="U166" s="53">
        <v>20.3</v>
      </c>
      <c r="V166" s="53">
        <v>0</v>
      </c>
      <c r="W166" s="53">
        <f>(SUM($O$4:O166)+SUM($P$4:P166)+SUM($R$4:R166)+SUM($S$4:S166)+SUM($T$4:T166)+SUM($U$4:U166)+SUM($V$4:V166))/1000</f>
        <v>40.217918248454531</v>
      </c>
      <c r="X166" s="53">
        <f t="shared" si="13"/>
        <v>265.64238627272732</v>
      </c>
      <c r="Y166" s="53"/>
      <c r="Z166" s="53"/>
      <c r="AA166" s="53"/>
      <c r="AB166" s="53"/>
      <c r="AC166" s="53"/>
      <c r="AD166" s="53"/>
      <c r="AE166" s="53"/>
      <c r="AF166" s="53"/>
      <c r="AG166" s="53"/>
      <c r="AH166" s="53"/>
      <c r="AI166" s="53"/>
      <c r="AJ166" s="53"/>
    </row>
    <row r="167" spans="1:36" x14ac:dyDescent="0.25">
      <c r="A167" s="55">
        <v>36597</v>
      </c>
      <c r="B167" s="53">
        <v>21.929774363636366</v>
      </c>
      <c r="C167" s="53">
        <v>163.03899272727273</v>
      </c>
      <c r="D167" s="53">
        <v>184.9687670909091</v>
      </c>
      <c r="E167" s="53"/>
      <c r="F167" s="53">
        <v>184.2</v>
      </c>
      <c r="G167" s="53">
        <v>66.8</v>
      </c>
      <c r="H167" s="53">
        <v>1.1999999999999997</v>
      </c>
      <c r="I167" s="53">
        <v>2.2000000000000002</v>
      </c>
      <c r="J167" s="53">
        <v>19.600000000000001</v>
      </c>
      <c r="K167" s="53">
        <v>0</v>
      </c>
      <c r="L167" s="53">
        <v>274.10000000000002</v>
      </c>
      <c r="M167" s="53">
        <v>274.76876709090908</v>
      </c>
      <c r="O167" s="53">
        <v>22.763722000000001</v>
      </c>
      <c r="P167" s="53">
        <v>137.40184381818182</v>
      </c>
      <c r="Q167" s="53">
        <f t="shared" si="12"/>
        <v>160.16556581818182</v>
      </c>
      <c r="R167" s="53">
        <v>48.199999999999996</v>
      </c>
      <c r="S167" s="53">
        <v>2.9999999999999996</v>
      </c>
      <c r="T167" s="53">
        <v>0</v>
      </c>
      <c r="U167" s="53">
        <v>16.5</v>
      </c>
      <c r="V167" s="53">
        <v>0</v>
      </c>
      <c r="W167" s="53">
        <f>(SUM($O$4:O167)+SUM($P$4:P167)+SUM($R$4:R167)+SUM($S$4:S167)+SUM($T$4:T167)+SUM($U$4:U167)+SUM($V$4:V167))/1000</f>
        <v>40.445783814272716</v>
      </c>
      <c r="X167" s="53">
        <f t="shared" si="13"/>
        <v>227.86556581818181</v>
      </c>
      <c r="Y167" s="53"/>
      <c r="Z167" s="53"/>
      <c r="AA167" s="53"/>
      <c r="AB167" s="53"/>
      <c r="AC167" s="53"/>
      <c r="AD167" s="53"/>
      <c r="AE167" s="53"/>
      <c r="AF167" s="53"/>
      <c r="AG167" s="53"/>
      <c r="AH167" s="53"/>
      <c r="AI167" s="53"/>
      <c r="AJ167" s="53"/>
    </row>
    <row r="168" spans="1:36" x14ac:dyDescent="0.25">
      <c r="A168" s="55">
        <v>36598</v>
      </c>
      <c r="B168" s="53">
        <v>24.58217190909091</v>
      </c>
      <c r="C168" s="53">
        <v>171.30384309090908</v>
      </c>
      <c r="D168" s="53">
        <v>195.88601499999999</v>
      </c>
      <c r="E168" s="53"/>
      <c r="F168" s="53">
        <v>195.8</v>
      </c>
      <c r="G168" s="53">
        <v>77.5</v>
      </c>
      <c r="H168" s="53">
        <v>1.1999999999999993</v>
      </c>
      <c r="I168" s="53">
        <v>2.5</v>
      </c>
      <c r="J168" s="53">
        <v>23.1</v>
      </c>
      <c r="K168" s="53">
        <v>0</v>
      </c>
      <c r="L168" s="53">
        <v>300</v>
      </c>
      <c r="M168" s="53">
        <v>300.186015</v>
      </c>
      <c r="O168" s="53">
        <v>22.228069545454545</v>
      </c>
      <c r="P168" s="53">
        <v>120.86943636363637</v>
      </c>
      <c r="Q168" s="53">
        <f t="shared" si="12"/>
        <v>143.0975059090909</v>
      </c>
      <c r="R168" s="53">
        <v>27.8</v>
      </c>
      <c r="S168" s="53">
        <v>2.9999999999999991</v>
      </c>
      <c r="T168" s="53">
        <v>0</v>
      </c>
      <c r="U168" s="53">
        <v>18.2</v>
      </c>
      <c r="V168" s="53">
        <v>6.6</v>
      </c>
      <c r="W168" s="53">
        <f>(SUM($O$4:O168)+SUM($P$4:P168)+SUM($R$4:R168)+SUM($S$4:S168)+SUM($T$4:T168)+SUM($U$4:U168)+SUM($V$4:V168))/1000</f>
        <v>40.644481320181796</v>
      </c>
      <c r="X168" s="53">
        <f t="shared" si="13"/>
        <v>198.69750590909089</v>
      </c>
      <c r="Y168" s="53"/>
      <c r="Z168" s="53"/>
      <c r="AA168" s="53"/>
      <c r="AB168" s="53"/>
      <c r="AC168" s="53"/>
      <c r="AD168" s="53"/>
      <c r="AE168" s="53"/>
      <c r="AF168" s="53"/>
      <c r="AG168" s="53"/>
      <c r="AH168" s="53"/>
      <c r="AI168" s="53"/>
      <c r="AJ168" s="53"/>
    </row>
    <row r="169" spans="1:36" x14ac:dyDescent="0.25">
      <c r="A169" s="55">
        <v>36599</v>
      </c>
      <c r="B169" s="53">
        <v>21.788129272727272</v>
      </c>
      <c r="C169" s="53">
        <v>165.84632027272727</v>
      </c>
      <c r="D169" s="53">
        <v>187.63444954545454</v>
      </c>
      <c r="E169" s="53"/>
      <c r="F169" s="53">
        <v>184.5</v>
      </c>
      <c r="G169" s="53">
        <v>74.7</v>
      </c>
      <c r="H169" s="53">
        <v>0.89999999999999991</v>
      </c>
      <c r="I169" s="53">
        <v>2.6</v>
      </c>
      <c r="J169" s="53">
        <v>20.6</v>
      </c>
      <c r="K169" s="53">
        <v>0</v>
      </c>
      <c r="L169" s="53">
        <v>283.39999999999998</v>
      </c>
      <c r="M169" s="53">
        <v>286.43444954545458</v>
      </c>
      <c r="O169" s="53">
        <v>22.628990636363636</v>
      </c>
      <c r="P169" s="53">
        <v>115.30271045454545</v>
      </c>
      <c r="Q169" s="53">
        <f t="shared" si="12"/>
        <v>137.93170109090909</v>
      </c>
      <c r="R169" s="53">
        <v>26.799999999999997</v>
      </c>
      <c r="S169" s="53">
        <v>3.1999999999999997</v>
      </c>
      <c r="T169" s="53">
        <v>0</v>
      </c>
      <c r="U169" s="53">
        <v>14.8</v>
      </c>
      <c r="V169" s="53">
        <v>14.3</v>
      </c>
      <c r="W169" s="53">
        <f>(SUM($O$4:O169)+SUM($P$4:P169)+SUM($R$4:R169)+SUM($S$4:S169)+SUM($T$4:T169)+SUM($U$4:U169)+SUM($V$4:V169))/1000</f>
        <v>40.841513021272725</v>
      </c>
      <c r="X169" s="53">
        <f t="shared" si="13"/>
        <v>197.03170109090911</v>
      </c>
      <c r="Y169" s="53"/>
      <c r="Z169" s="53"/>
      <c r="AA169" s="53"/>
      <c r="AB169" s="53"/>
      <c r="AC169" s="53"/>
      <c r="AD169" s="53"/>
      <c r="AE169" s="53"/>
      <c r="AF169" s="53"/>
      <c r="AG169" s="53"/>
      <c r="AH169" s="53"/>
      <c r="AI169" s="53"/>
      <c r="AJ169" s="53"/>
    </row>
    <row r="170" spans="1:36" x14ac:dyDescent="0.25">
      <c r="A170" s="55">
        <v>36600</v>
      </c>
      <c r="B170" s="53">
        <v>20.267936181818182</v>
      </c>
      <c r="C170" s="53">
        <v>155.35302890909091</v>
      </c>
      <c r="D170" s="53">
        <v>175.6209650909091</v>
      </c>
      <c r="E170" s="53"/>
      <c r="F170" s="53">
        <v>171.4</v>
      </c>
      <c r="G170" s="53">
        <v>46.800000000000004</v>
      </c>
      <c r="H170" s="53">
        <v>1</v>
      </c>
      <c r="I170" s="53">
        <v>0</v>
      </c>
      <c r="J170" s="53">
        <v>20.100000000000001</v>
      </c>
      <c r="K170" s="53">
        <v>1.3</v>
      </c>
      <c r="L170" s="53">
        <v>240.6</v>
      </c>
      <c r="M170" s="53">
        <v>244.82096509090911</v>
      </c>
      <c r="O170" s="53">
        <v>20.549899272727274</v>
      </c>
      <c r="P170" s="53">
        <v>113.01375881818183</v>
      </c>
      <c r="Q170" s="53">
        <f t="shared" si="12"/>
        <v>133.56365809090909</v>
      </c>
      <c r="R170" s="53">
        <v>22.7</v>
      </c>
      <c r="S170" s="53">
        <v>3.2999999999999989</v>
      </c>
      <c r="T170" s="53">
        <v>0</v>
      </c>
      <c r="U170" s="53">
        <v>19.100000000000001</v>
      </c>
      <c r="V170" s="53">
        <v>14.5</v>
      </c>
      <c r="W170" s="53">
        <f>(SUM($O$4:O170)+SUM($P$4:P170)+SUM($R$4:R170)+SUM($S$4:S170)+SUM($T$4:T170)+SUM($U$4:U170)+SUM($V$4:V170))/1000</f>
        <v>41.034676679363621</v>
      </c>
      <c r="X170" s="53">
        <f t="shared" si="13"/>
        <v>193.16365809090908</v>
      </c>
      <c r="Y170" s="53"/>
      <c r="Z170" s="53"/>
      <c r="AA170" s="53"/>
      <c r="AB170" s="53"/>
      <c r="AC170" s="53"/>
      <c r="AD170" s="53"/>
      <c r="AE170" s="53"/>
      <c r="AF170" s="53"/>
      <c r="AG170" s="53"/>
      <c r="AH170" s="53"/>
      <c r="AI170" s="53"/>
      <c r="AJ170" s="53"/>
    </row>
    <row r="171" spans="1:36" x14ac:dyDescent="0.25">
      <c r="A171" s="55">
        <v>36601</v>
      </c>
      <c r="B171" s="53">
        <v>20.134213727272726</v>
      </c>
      <c r="C171" s="53">
        <v>153.94855763636363</v>
      </c>
      <c r="D171" s="53">
        <v>174.08277136363637</v>
      </c>
      <c r="E171" s="53"/>
      <c r="F171" s="53">
        <v>171.3</v>
      </c>
      <c r="G171" s="53">
        <v>44</v>
      </c>
      <c r="H171" s="53">
        <v>0.89999999999999991</v>
      </c>
      <c r="I171" s="53">
        <v>0</v>
      </c>
      <c r="J171" s="53">
        <v>18.2</v>
      </c>
      <c r="K171" s="53">
        <v>1.6</v>
      </c>
      <c r="L171" s="53">
        <v>236</v>
      </c>
      <c r="M171" s="53">
        <v>238.78277136363636</v>
      </c>
      <c r="O171" s="53">
        <v>20.265965363636365</v>
      </c>
      <c r="P171" s="53">
        <v>117.43314727272728</v>
      </c>
      <c r="Q171" s="53">
        <f t="shared" si="12"/>
        <v>137.69911263636365</v>
      </c>
      <c r="R171" s="53">
        <v>30.5</v>
      </c>
      <c r="S171" s="53">
        <v>3.2</v>
      </c>
      <c r="T171" s="53">
        <v>0</v>
      </c>
      <c r="U171" s="53">
        <v>15.1</v>
      </c>
      <c r="V171" s="53">
        <v>4.7</v>
      </c>
      <c r="W171" s="53">
        <f>(SUM($O$4:O171)+SUM($P$4:P171)+SUM($R$4:R171)+SUM($S$4:S171)+SUM($T$4:T171)+SUM($U$4:U171)+SUM($V$4:V171))/1000</f>
        <v>41.225875791999982</v>
      </c>
      <c r="X171" s="53">
        <f t="shared" si="13"/>
        <v>191.19911263636362</v>
      </c>
      <c r="Y171" s="53"/>
      <c r="Z171" s="53"/>
      <c r="AA171" s="53"/>
      <c r="AB171" s="53"/>
      <c r="AC171" s="53"/>
      <c r="AD171" s="53"/>
      <c r="AE171" s="53"/>
      <c r="AF171" s="53"/>
      <c r="AG171" s="53"/>
      <c r="AH171" s="53"/>
      <c r="AI171" s="53"/>
      <c r="AJ171" s="53"/>
    </row>
    <row r="172" spans="1:36" x14ac:dyDescent="0.25">
      <c r="A172" s="55">
        <v>36602</v>
      </c>
      <c r="B172" s="53">
        <v>22.245426454545452</v>
      </c>
      <c r="C172" s="53">
        <v>168.404864</v>
      </c>
      <c r="D172" s="53">
        <v>190.65029045454546</v>
      </c>
      <c r="E172" s="53"/>
      <c r="F172" s="53">
        <v>186</v>
      </c>
      <c r="G172" s="53">
        <v>56.9</v>
      </c>
      <c r="H172" s="53">
        <v>0.70000000000000018</v>
      </c>
      <c r="I172" s="53">
        <v>0</v>
      </c>
      <c r="J172" s="53">
        <v>18.399999999999999</v>
      </c>
      <c r="K172" s="53">
        <v>0.5</v>
      </c>
      <c r="L172" s="53">
        <v>262.7</v>
      </c>
      <c r="M172" s="53">
        <v>267.15029045454543</v>
      </c>
      <c r="O172" s="53">
        <v>18.920836181818181</v>
      </c>
      <c r="P172" s="53">
        <v>103.28486690909092</v>
      </c>
      <c r="Q172" s="53">
        <f t="shared" si="12"/>
        <v>122.20570309090911</v>
      </c>
      <c r="R172" s="53">
        <v>25.200000000000003</v>
      </c>
      <c r="S172" s="53">
        <v>3.0999999999999996</v>
      </c>
      <c r="T172" s="53">
        <v>0</v>
      </c>
      <c r="U172" s="53">
        <v>11.8</v>
      </c>
      <c r="V172" s="53">
        <v>15.7</v>
      </c>
      <c r="W172" s="53">
        <f>(SUM($O$4:O172)+SUM($P$4:P172)+SUM($R$4:R172)+SUM($S$4:S172)+SUM($T$4:T172)+SUM($U$4:U172)+SUM($V$4:V172))/1000</f>
        <v>41.403881495090893</v>
      </c>
      <c r="X172" s="53">
        <f t="shared" si="13"/>
        <v>178.00570309090912</v>
      </c>
      <c r="Y172" s="53"/>
      <c r="Z172" s="53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</row>
    <row r="173" spans="1:36" x14ac:dyDescent="0.25">
      <c r="A173" s="55">
        <v>36603</v>
      </c>
      <c r="B173" s="53">
        <v>22.004422363636365</v>
      </c>
      <c r="C173" s="53">
        <v>150.68630636363636</v>
      </c>
      <c r="D173" s="53">
        <v>172.69072872727273</v>
      </c>
      <c r="E173" s="53"/>
      <c r="F173" s="53">
        <v>168.4</v>
      </c>
      <c r="G173" s="53">
        <v>47.3</v>
      </c>
      <c r="H173" s="53">
        <v>0.60000000000000009</v>
      </c>
      <c r="I173" s="53">
        <v>0</v>
      </c>
      <c r="J173" s="53">
        <v>18.2</v>
      </c>
      <c r="K173" s="53">
        <v>0.5</v>
      </c>
      <c r="L173" s="53">
        <v>235.2</v>
      </c>
      <c r="M173" s="53">
        <v>239.29072872727269</v>
      </c>
      <c r="O173" s="53">
        <v>21.68630809090909</v>
      </c>
      <c r="P173" s="53">
        <v>105.88177563636363</v>
      </c>
      <c r="Q173" s="53">
        <f t="shared" si="12"/>
        <v>127.56808372727272</v>
      </c>
      <c r="R173" s="53">
        <v>34.1</v>
      </c>
      <c r="S173" s="53">
        <v>3</v>
      </c>
      <c r="T173" s="53">
        <v>0</v>
      </c>
      <c r="U173" s="53">
        <v>12.5</v>
      </c>
      <c r="V173" s="53">
        <v>6.2</v>
      </c>
      <c r="W173" s="53">
        <f>(SUM($O$4:O173)+SUM($P$4:P173)+SUM($R$4:R173)+SUM($S$4:S173)+SUM($T$4:T173)+SUM($U$4:U173)+SUM($V$4:V173))/1000</f>
        <v>41.587249578818174</v>
      </c>
      <c r="X173" s="53">
        <f t="shared" si="13"/>
        <v>183.3680837272727</v>
      </c>
      <c r="Y173" s="53"/>
      <c r="Z173" s="53"/>
      <c r="AA173" s="53"/>
      <c r="AB173" s="53"/>
      <c r="AC173" s="53"/>
      <c r="AD173" s="53"/>
      <c r="AE173" s="53"/>
      <c r="AF173" s="53"/>
      <c r="AG173" s="53"/>
      <c r="AH173" s="53"/>
      <c r="AI173" s="53"/>
      <c r="AJ173" s="53"/>
    </row>
    <row r="174" spans="1:36" x14ac:dyDescent="0.25">
      <c r="A174" s="55">
        <v>36604</v>
      </c>
      <c r="B174" s="53">
        <v>22.422774818181818</v>
      </c>
      <c r="C174" s="53">
        <v>134.09394945454545</v>
      </c>
      <c r="D174" s="53">
        <v>156.51672427272726</v>
      </c>
      <c r="E174" s="53"/>
      <c r="F174" s="53">
        <v>152.6</v>
      </c>
      <c r="G174" s="53">
        <v>71.5</v>
      </c>
      <c r="H174" s="53">
        <v>1</v>
      </c>
      <c r="I174" s="53">
        <v>1.5</v>
      </c>
      <c r="J174" s="53">
        <v>18</v>
      </c>
      <c r="K174" s="53">
        <v>0.2</v>
      </c>
      <c r="L174" s="53">
        <v>244.8</v>
      </c>
      <c r="M174" s="53">
        <v>248.71672427272725</v>
      </c>
      <c r="O174" s="53">
        <v>21.805990727272725</v>
      </c>
      <c r="P174" s="53">
        <v>101.74070327272727</v>
      </c>
      <c r="Q174" s="53">
        <f t="shared" si="12"/>
        <v>123.546694</v>
      </c>
      <c r="R174" s="53">
        <v>47.199999999999996</v>
      </c>
      <c r="S174" s="53">
        <v>2.8999999999999995</v>
      </c>
      <c r="T174" s="53">
        <v>0</v>
      </c>
      <c r="U174" s="53">
        <v>19.5</v>
      </c>
      <c r="V174" s="53">
        <v>0</v>
      </c>
      <c r="W174" s="53">
        <f>(SUM($O$4:O174)+SUM($P$4:P174)+SUM($R$4:R174)+SUM($S$4:S174)+SUM($T$4:T174)+SUM($U$4:U174)+SUM($V$4:V174))/1000</f>
        <v>41.78039627281818</v>
      </c>
      <c r="X174" s="53">
        <f t="shared" si="13"/>
        <v>193.146694</v>
      </c>
      <c r="Y174" s="53"/>
      <c r="Z174" s="53"/>
      <c r="AA174" s="53"/>
      <c r="AB174" s="53"/>
      <c r="AC174" s="53"/>
      <c r="AD174" s="53"/>
      <c r="AE174" s="53"/>
      <c r="AF174" s="53"/>
      <c r="AG174" s="53"/>
      <c r="AH174" s="53"/>
      <c r="AI174" s="53"/>
      <c r="AJ174" s="53"/>
    </row>
    <row r="175" spans="1:36" x14ac:dyDescent="0.25">
      <c r="A175" s="55">
        <v>36605</v>
      </c>
      <c r="B175" s="53">
        <v>23.153214454545456</v>
      </c>
      <c r="C175" s="53">
        <v>100.24151454545454</v>
      </c>
      <c r="D175" s="53">
        <v>123.39472899999998</v>
      </c>
      <c r="E175" s="53"/>
      <c r="F175" s="53">
        <v>116.6</v>
      </c>
      <c r="G175" s="53">
        <v>45.7</v>
      </c>
      <c r="H175" s="53">
        <v>0.99999999999999978</v>
      </c>
      <c r="I175" s="53">
        <v>3.8</v>
      </c>
      <c r="J175" s="53">
        <v>15.4</v>
      </c>
      <c r="K175" s="53">
        <v>33.6</v>
      </c>
      <c r="L175" s="53">
        <v>216.1</v>
      </c>
      <c r="M175" s="53">
        <v>222.89472899999998</v>
      </c>
      <c r="O175" s="53">
        <v>22.937434818181817</v>
      </c>
      <c r="P175" s="53">
        <v>102.43801581818182</v>
      </c>
      <c r="Q175" s="53">
        <f t="shared" si="12"/>
        <v>125.37545063636364</v>
      </c>
      <c r="R175" s="53">
        <v>58.800000000000004</v>
      </c>
      <c r="S175" s="53">
        <v>2.9000000000000004</v>
      </c>
      <c r="T175" s="53">
        <v>0</v>
      </c>
      <c r="U175" s="53">
        <v>18.8</v>
      </c>
      <c r="V175" s="53">
        <v>0.9</v>
      </c>
      <c r="W175" s="53">
        <f>(SUM($O$4:O175)+SUM($P$4:P175)+SUM($R$4:R175)+SUM($S$4:S175)+SUM($T$4:T175)+SUM($U$4:U175)+SUM($V$4:V175))/1000</f>
        <v>41.98717172345453</v>
      </c>
      <c r="X175" s="53">
        <f t="shared" si="13"/>
        <v>206.77545063636367</v>
      </c>
      <c r="Y175" s="53"/>
      <c r="Z175" s="53"/>
      <c r="AA175" s="53"/>
      <c r="AB175" s="53"/>
      <c r="AC175" s="53"/>
      <c r="AD175" s="53"/>
      <c r="AE175" s="53"/>
      <c r="AF175" s="53"/>
      <c r="AG175" s="53"/>
      <c r="AH175" s="53"/>
      <c r="AI175" s="53"/>
      <c r="AJ175" s="53"/>
    </row>
    <row r="176" spans="1:36" x14ac:dyDescent="0.25">
      <c r="A176" s="55">
        <v>36606</v>
      </c>
      <c r="B176" s="53">
        <v>20.451079363636364</v>
      </c>
      <c r="C176" s="53">
        <v>99.825038090909089</v>
      </c>
      <c r="D176" s="53">
        <v>120.27611745454546</v>
      </c>
      <c r="E176" s="53"/>
      <c r="F176" s="53">
        <v>115.2</v>
      </c>
      <c r="G176" s="53">
        <v>18.600000000000001</v>
      </c>
      <c r="H176" s="53">
        <v>0.99999999999999956</v>
      </c>
      <c r="I176" s="53">
        <v>1.8</v>
      </c>
      <c r="J176" s="53">
        <v>16</v>
      </c>
      <c r="K176" s="53">
        <v>64</v>
      </c>
      <c r="L176" s="53">
        <v>216.7</v>
      </c>
      <c r="M176" s="53">
        <v>221.67611745454548</v>
      </c>
      <c r="O176" s="53">
        <v>20.996340545454547</v>
      </c>
      <c r="P176" s="53">
        <v>111.21601718181819</v>
      </c>
      <c r="Q176" s="53">
        <f t="shared" si="12"/>
        <v>132.21235772727275</v>
      </c>
      <c r="R176" s="53">
        <v>27.4</v>
      </c>
      <c r="S176" s="53">
        <v>2.5999999999999996</v>
      </c>
      <c r="T176" s="53">
        <v>0</v>
      </c>
      <c r="U176" s="53">
        <v>14.1</v>
      </c>
      <c r="V176" s="53">
        <v>37</v>
      </c>
      <c r="W176" s="53">
        <f>(SUM($O$4:O176)+SUM($P$4:P176)+SUM($R$4:R176)+SUM($S$4:S176)+SUM($T$4:T176)+SUM($U$4:U176)+SUM($V$4:V176))/1000</f>
        <v>42.200484081181799</v>
      </c>
      <c r="X176" s="53">
        <f t="shared" si="13"/>
        <v>213.31235772727274</v>
      </c>
      <c r="Y176" s="53"/>
      <c r="Z176" s="53"/>
      <c r="AA176" s="53"/>
      <c r="AB176" s="53"/>
      <c r="AC176" s="53"/>
      <c r="AD176" s="53"/>
      <c r="AE176" s="53"/>
      <c r="AF176" s="53"/>
      <c r="AG176" s="53"/>
      <c r="AH176" s="53"/>
      <c r="AI176" s="53"/>
      <c r="AJ176" s="53"/>
    </row>
    <row r="177" spans="1:36" x14ac:dyDescent="0.25">
      <c r="A177" s="55">
        <v>36607</v>
      </c>
      <c r="B177" s="53">
        <v>18.802592818181818</v>
      </c>
      <c r="C177" s="53">
        <v>87.49078672727272</v>
      </c>
      <c r="D177" s="53">
        <v>106.29337954545454</v>
      </c>
      <c r="E177" s="53"/>
      <c r="F177" s="53">
        <v>103.3</v>
      </c>
      <c r="G177" s="53">
        <v>29.9</v>
      </c>
      <c r="H177" s="53">
        <v>1.1000000000000001</v>
      </c>
      <c r="I177" s="53">
        <v>2.5</v>
      </c>
      <c r="J177" s="53">
        <v>12</v>
      </c>
      <c r="K177" s="53">
        <v>50.5</v>
      </c>
      <c r="L177" s="53">
        <v>199.3</v>
      </c>
      <c r="M177" s="53">
        <v>202.29337954545454</v>
      </c>
      <c r="O177" s="53">
        <v>20.817537272727272</v>
      </c>
      <c r="P177" s="53">
        <v>117.518342</v>
      </c>
      <c r="Q177" s="53">
        <f t="shared" si="12"/>
        <v>138.33587927272728</v>
      </c>
      <c r="R177" s="53">
        <v>18.8</v>
      </c>
      <c r="S177" s="53">
        <v>2.6</v>
      </c>
      <c r="T177" s="53">
        <v>0</v>
      </c>
      <c r="U177" s="53">
        <v>12.8</v>
      </c>
      <c r="V177" s="53">
        <v>37.6</v>
      </c>
      <c r="W177" s="53">
        <f>(SUM($O$4:O177)+SUM($P$4:P177)+SUM($R$4:R177)+SUM($S$4:S177)+SUM($T$4:T177)+SUM($U$4:U177)+SUM($V$4:V177))/1000</f>
        <v>42.410619960454532</v>
      </c>
      <c r="X177" s="53">
        <f t="shared" si="13"/>
        <v>210.13587927272729</v>
      </c>
      <c r="Y177" s="53"/>
      <c r="Z177" s="53"/>
      <c r="AA177" s="53"/>
      <c r="AB177" s="53"/>
      <c r="AC177" s="53"/>
      <c r="AD177" s="53"/>
      <c r="AE177" s="53"/>
      <c r="AF177" s="53"/>
      <c r="AG177" s="53"/>
      <c r="AH177" s="53"/>
      <c r="AI177" s="53"/>
      <c r="AJ177" s="53"/>
    </row>
    <row r="178" spans="1:36" x14ac:dyDescent="0.25">
      <c r="A178" s="55">
        <v>36608</v>
      </c>
      <c r="B178" s="53">
        <v>19.514098545454544</v>
      </c>
      <c r="C178" s="53">
        <v>106.30112645454545</v>
      </c>
      <c r="D178" s="53">
        <v>125.815225</v>
      </c>
      <c r="E178" s="53"/>
      <c r="F178" s="53">
        <v>122.7</v>
      </c>
      <c r="G178" s="53">
        <v>48.300000000000004</v>
      </c>
      <c r="H178" s="53">
        <v>1.2000000000000002</v>
      </c>
      <c r="I178" s="53">
        <v>0.8</v>
      </c>
      <c r="J178" s="53">
        <v>12.7</v>
      </c>
      <c r="K178" s="53">
        <v>24.6</v>
      </c>
      <c r="L178" s="53">
        <v>210.2</v>
      </c>
      <c r="M178" s="53">
        <v>213.41522499999999</v>
      </c>
      <c r="O178" s="53">
        <v>19.390730909090909</v>
      </c>
      <c r="P178" s="53">
        <v>131.98759690909091</v>
      </c>
      <c r="Q178" s="53">
        <f t="shared" si="12"/>
        <v>151.37832781818182</v>
      </c>
      <c r="R178" s="53">
        <v>13</v>
      </c>
      <c r="S178" s="53">
        <v>2.6999999999999997</v>
      </c>
      <c r="T178" s="53">
        <v>0</v>
      </c>
      <c r="U178" s="53">
        <v>12.3</v>
      </c>
      <c r="V178" s="53">
        <v>20.5</v>
      </c>
      <c r="W178" s="53">
        <f>(SUM($O$4:O178)+SUM($P$4:P178)+SUM($R$4:R178)+SUM($S$4:S178)+SUM($T$4:T178)+SUM($U$4:U178)+SUM($V$4:V178))/1000</f>
        <v>42.610498288272716</v>
      </c>
      <c r="X178" s="53">
        <f t="shared" si="13"/>
        <v>199.87832781818182</v>
      </c>
      <c r="Y178" s="53"/>
      <c r="Z178" s="53"/>
      <c r="AA178" s="53"/>
      <c r="AB178" s="53"/>
      <c r="AC178" s="53"/>
      <c r="AD178" s="53"/>
      <c r="AE178" s="53"/>
      <c r="AF178" s="53"/>
      <c r="AG178" s="53"/>
      <c r="AH178" s="53"/>
      <c r="AI178" s="53"/>
      <c r="AJ178" s="53"/>
    </row>
    <row r="179" spans="1:36" x14ac:dyDescent="0.25">
      <c r="A179" s="55">
        <v>36609</v>
      </c>
      <c r="B179" s="53">
        <v>21.244226454545455</v>
      </c>
      <c r="C179" s="53">
        <v>112.77810063636365</v>
      </c>
      <c r="D179" s="53">
        <v>134.0223270909091</v>
      </c>
      <c r="E179" s="53"/>
      <c r="F179" s="53">
        <v>130.4</v>
      </c>
      <c r="G179" s="53">
        <v>60.800000000000004</v>
      </c>
      <c r="H179" s="53">
        <v>1.2000000000000002</v>
      </c>
      <c r="I179" s="53">
        <v>2.5</v>
      </c>
      <c r="J179" s="53">
        <v>17.3</v>
      </c>
      <c r="K179" s="53">
        <v>2.5</v>
      </c>
      <c r="L179" s="53">
        <v>214.7</v>
      </c>
      <c r="M179" s="53">
        <v>218.32232709090911</v>
      </c>
      <c r="O179" s="53">
        <v>19.898230454545455</v>
      </c>
      <c r="P179" s="53">
        <v>119.52360236363636</v>
      </c>
      <c r="Q179" s="53">
        <f t="shared" si="12"/>
        <v>139.42183281818183</v>
      </c>
      <c r="R179" s="53">
        <v>29.7</v>
      </c>
      <c r="S179" s="53">
        <v>2.7</v>
      </c>
      <c r="T179" s="53">
        <v>0</v>
      </c>
      <c r="U179" s="53">
        <v>16.8</v>
      </c>
      <c r="V179" s="53">
        <v>12.6</v>
      </c>
      <c r="W179" s="53">
        <f>(SUM($O$4:O179)+SUM($P$4:P179)+SUM($R$4:R179)+SUM($S$4:S179)+SUM($T$4:T179)+SUM($U$4:U179)+SUM($V$4:V179))/1000</f>
        <v>42.811720121090893</v>
      </c>
      <c r="X179" s="53">
        <f t="shared" si="13"/>
        <v>201.22183281818181</v>
      </c>
      <c r="Y179" s="53"/>
      <c r="Z179" s="53"/>
      <c r="AA179" s="53"/>
      <c r="AB179" s="53"/>
      <c r="AC179" s="53"/>
      <c r="AD179" s="53"/>
      <c r="AE179" s="53"/>
      <c r="AF179" s="53"/>
      <c r="AG179" s="53"/>
      <c r="AH179" s="53"/>
      <c r="AI179" s="53"/>
      <c r="AJ179" s="53"/>
    </row>
    <row r="180" spans="1:36" x14ac:dyDescent="0.25">
      <c r="A180" s="55">
        <v>36610</v>
      </c>
      <c r="B180" s="53">
        <v>22.799346545454547</v>
      </c>
      <c r="C180" s="53">
        <v>110.56049627272728</v>
      </c>
      <c r="D180" s="53">
        <v>133.35984281818182</v>
      </c>
      <c r="E180" s="53"/>
      <c r="F180" s="53">
        <v>128.80000000000001</v>
      </c>
      <c r="G180" s="53">
        <v>57</v>
      </c>
      <c r="H180" s="53">
        <v>1.1000000000000001</v>
      </c>
      <c r="I180" s="53">
        <v>2.8</v>
      </c>
      <c r="J180" s="53">
        <v>18.399999999999999</v>
      </c>
      <c r="K180" s="53">
        <v>2.4</v>
      </c>
      <c r="L180" s="53">
        <v>210.5</v>
      </c>
      <c r="M180" s="53">
        <v>215.05984281818183</v>
      </c>
      <c r="O180" s="53">
        <v>22.756856272727273</v>
      </c>
      <c r="P180" s="53">
        <v>136.72922918181817</v>
      </c>
      <c r="Q180" s="53">
        <f t="shared" si="12"/>
        <v>159.48608545454545</v>
      </c>
      <c r="R180" s="53">
        <v>41.499999999999993</v>
      </c>
      <c r="S180" s="53">
        <v>2.6000000000000005</v>
      </c>
      <c r="T180" s="53">
        <v>0</v>
      </c>
      <c r="U180" s="53">
        <v>19.100000000000001</v>
      </c>
      <c r="V180" s="53">
        <v>0.3</v>
      </c>
      <c r="W180" s="53">
        <f>(SUM($O$4:O180)+SUM($P$4:P180)+SUM($R$4:R180)+SUM($S$4:S180)+SUM($T$4:T180)+SUM($U$4:U180)+SUM($V$4:V180))/1000</f>
        <v>43.034706206545437</v>
      </c>
      <c r="X180" s="53">
        <f t="shared" si="13"/>
        <v>222.98608545454545</v>
      </c>
      <c r="Y180" s="53"/>
      <c r="Z180" s="53"/>
      <c r="AA180" s="53"/>
      <c r="AB180" s="53"/>
      <c r="AC180" s="53"/>
      <c r="AD180" s="53"/>
      <c r="AE180" s="53"/>
      <c r="AF180" s="53"/>
      <c r="AG180" s="53"/>
      <c r="AH180" s="53"/>
      <c r="AI180" s="53"/>
      <c r="AJ180" s="53"/>
    </row>
    <row r="181" spans="1:36" x14ac:dyDescent="0.25">
      <c r="A181" s="55">
        <v>36611</v>
      </c>
      <c r="B181" s="53">
        <v>19.179996545454546</v>
      </c>
      <c r="C181" s="53">
        <v>97.494828909090913</v>
      </c>
      <c r="D181" s="53">
        <v>116.67482545454546</v>
      </c>
      <c r="E181" s="53"/>
      <c r="F181" s="53">
        <v>112.1</v>
      </c>
      <c r="G181" s="53">
        <v>52.5</v>
      </c>
      <c r="H181" s="53">
        <v>1.0999999999999999</v>
      </c>
      <c r="I181" s="53">
        <v>4.8</v>
      </c>
      <c r="J181" s="53">
        <v>16.2</v>
      </c>
      <c r="K181" s="53">
        <v>22.4</v>
      </c>
      <c r="L181" s="53">
        <v>209.1</v>
      </c>
      <c r="M181" s="53">
        <v>213.67482545454544</v>
      </c>
      <c r="O181" s="53">
        <v>20.91110172727273</v>
      </c>
      <c r="P181" s="53">
        <v>122.66013127272727</v>
      </c>
      <c r="Q181" s="53">
        <f t="shared" si="12"/>
        <v>143.57123300000001</v>
      </c>
      <c r="R181" s="53">
        <v>40.900000000000006</v>
      </c>
      <c r="S181" s="53">
        <v>2.6999999999999997</v>
      </c>
      <c r="T181" s="53">
        <v>0</v>
      </c>
      <c r="U181" s="53">
        <v>19.8</v>
      </c>
      <c r="V181" s="53">
        <v>8.4</v>
      </c>
      <c r="W181" s="53">
        <f>(SUM($O$4:O181)+SUM($P$4:P181)+SUM($R$4:R181)+SUM($S$4:S181)+SUM($T$4:T181)+SUM($U$4:U181)+SUM($V$4:V181))/1000</f>
        <v>43.250077439545436</v>
      </c>
      <c r="X181" s="53">
        <f t="shared" si="13"/>
        <v>215.37123300000002</v>
      </c>
      <c r="Y181" s="53"/>
      <c r="Z181" s="53"/>
      <c r="AA181" s="53"/>
      <c r="AB181" s="53"/>
      <c r="AC181" s="53"/>
      <c r="AD181" s="53"/>
      <c r="AE181" s="53"/>
      <c r="AF181" s="53"/>
      <c r="AG181" s="53"/>
      <c r="AH181" s="53"/>
      <c r="AI181" s="53"/>
      <c r="AJ181" s="53"/>
    </row>
    <row r="182" spans="1:36" x14ac:dyDescent="0.25">
      <c r="A182" s="55">
        <v>36612</v>
      </c>
      <c r="B182" s="53">
        <v>19.310660454545456</v>
      </c>
      <c r="C182" s="53">
        <v>96.214964000000009</v>
      </c>
      <c r="D182" s="53">
        <v>115.52562445454546</v>
      </c>
      <c r="E182" s="53"/>
      <c r="F182" s="53">
        <v>111.3</v>
      </c>
      <c r="G182" s="53">
        <v>28</v>
      </c>
      <c r="H182" s="53">
        <v>1.0999999999999999</v>
      </c>
      <c r="I182" s="53">
        <v>15.4</v>
      </c>
      <c r="J182" s="53">
        <v>13.3</v>
      </c>
      <c r="K182" s="53">
        <v>36</v>
      </c>
      <c r="L182" s="53">
        <v>205.2</v>
      </c>
      <c r="M182" s="53">
        <v>209.32562445454548</v>
      </c>
      <c r="O182" s="53">
        <v>21.355344727272726</v>
      </c>
      <c r="P182" s="53">
        <v>134.06684845454546</v>
      </c>
      <c r="Q182" s="53">
        <f t="shared" si="12"/>
        <v>155.42219318181819</v>
      </c>
      <c r="R182" s="53">
        <v>22.799999999999997</v>
      </c>
      <c r="S182" s="53">
        <v>2.5999999999999996</v>
      </c>
      <c r="T182" s="53">
        <v>0</v>
      </c>
      <c r="U182" s="53">
        <v>17.600000000000001</v>
      </c>
      <c r="V182" s="53">
        <v>6.8</v>
      </c>
      <c r="W182" s="53">
        <f>(SUM($O$4:O182)+SUM($P$4:P182)+SUM($R$4:R182)+SUM($S$4:S182)+SUM($T$4:T182)+SUM($U$4:U182)+SUM($V$4:V182))/1000</f>
        <v>43.455299632727261</v>
      </c>
      <c r="X182" s="53">
        <f t="shared" si="13"/>
        <v>205.22219318181817</v>
      </c>
      <c r="Y182" s="53"/>
      <c r="Z182" s="53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</row>
    <row r="183" spans="1:36" x14ac:dyDescent="0.25">
      <c r="A183" s="55">
        <v>36613</v>
      </c>
      <c r="B183" s="53">
        <v>19.124898090909088</v>
      </c>
      <c r="C183" s="53">
        <v>105.00836190909091</v>
      </c>
      <c r="D183" s="53">
        <v>124.13325999999999</v>
      </c>
      <c r="E183" s="53"/>
      <c r="F183" s="53">
        <v>119</v>
      </c>
      <c r="G183" s="53">
        <v>26.799999999999997</v>
      </c>
      <c r="H183" s="53">
        <v>1.2</v>
      </c>
      <c r="I183" s="53">
        <v>10.6</v>
      </c>
      <c r="J183" s="53">
        <v>14.6</v>
      </c>
      <c r="K183" s="53">
        <v>35.1</v>
      </c>
      <c r="L183" s="53">
        <v>207.3</v>
      </c>
      <c r="M183" s="53">
        <v>212.43325999999996</v>
      </c>
      <c r="O183" s="53">
        <v>21.588994363636363</v>
      </c>
      <c r="P183" s="53">
        <v>142.20399718181818</v>
      </c>
      <c r="Q183" s="53">
        <f t="shared" si="12"/>
        <v>163.79299154545456</v>
      </c>
      <c r="R183" s="53">
        <v>18</v>
      </c>
      <c r="S183" s="53">
        <v>2.7</v>
      </c>
      <c r="T183" s="53">
        <v>0</v>
      </c>
      <c r="U183" s="53">
        <v>21.3</v>
      </c>
      <c r="V183" s="53">
        <v>6.1</v>
      </c>
      <c r="W183" s="53">
        <f>(SUM($O$4:O183)+SUM($P$4:P183)+SUM($R$4:R183)+SUM($S$4:S183)+SUM($T$4:T183)+SUM($U$4:U183)+SUM($V$4:V183))/1000</f>
        <v>43.667192624272722</v>
      </c>
      <c r="X183" s="53">
        <f t="shared" si="13"/>
        <v>211.89299154545455</v>
      </c>
      <c r="Y183" s="53"/>
      <c r="Z183" s="53"/>
      <c r="AA183" s="53"/>
      <c r="AB183" s="53"/>
      <c r="AC183" s="53"/>
      <c r="AD183" s="53"/>
      <c r="AE183" s="53"/>
      <c r="AF183" s="53"/>
      <c r="AG183" s="53"/>
      <c r="AH183" s="53"/>
      <c r="AI183" s="53"/>
      <c r="AJ183" s="53"/>
    </row>
    <row r="184" spans="1:36" x14ac:dyDescent="0.25">
      <c r="A184" s="55">
        <v>36614</v>
      </c>
      <c r="B184" s="53">
        <v>17.478755545454543</v>
      </c>
      <c r="C184" s="53">
        <v>107.16414718181818</v>
      </c>
      <c r="D184" s="53">
        <v>124.64290272727273</v>
      </c>
      <c r="E184" s="53"/>
      <c r="F184" s="53">
        <v>121.2</v>
      </c>
      <c r="G184" s="53">
        <v>19.399999999999999</v>
      </c>
      <c r="H184" s="53">
        <v>1.1000000000000003</v>
      </c>
      <c r="I184" s="53">
        <v>5.6</v>
      </c>
      <c r="J184" s="53">
        <v>11.9</v>
      </c>
      <c r="K184" s="53">
        <v>39.299999999999997</v>
      </c>
      <c r="L184" s="53">
        <v>198.4</v>
      </c>
      <c r="M184" s="53">
        <v>201.94290272727272</v>
      </c>
      <c r="O184" s="53">
        <v>19.701765000000002</v>
      </c>
      <c r="P184" s="53">
        <v>118.60622318181819</v>
      </c>
      <c r="Q184" s="53">
        <f t="shared" si="12"/>
        <v>138.30798818181819</v>
      </c>
      <c r="R184" s="53">
        <v>22.5</v>
      </c>
      <c r="S184" s="53">
        <v>2.8</v>
      </c>
      <c r="T184" s="53">
        <v>0</v>
      </c>
      <c r="U184" s="53">
        <v>18.3</v>
      </c>
      <c r="V184" s="53">
        <v>14.9</v>
      </c>
      <c r="W184" s="53">
        <f>(SUM($O$4:O184)+SUM($P$4:P184)+SUM($R$4:R184)+SUM($S$4:S184)+SUM($T$4:T184)+SUM($U$4:U184)+SUM($V$4:V184))/1000</f>
        <v>43.864000612454539</v>
      </c>
      <c r="X184" s="53">
        <f t="shared" si="13"/>
        <v>196.80798818181822</v>
      </c>
      <c r="Y184" s="53"/>
      <c r="Z184" s="53"/>
      <c r="AA184" s="53"/>
      <c r="AB184" s="53"/>
      <c r="AC184" s="53"/>
      <c r="AD184" s="53"/>
      <c r="AE184" s="53"/>
      <c r="AF184" s="53"/>
      <c r="AG184" s="53"/>
      <c r="AH184" s="53"/>
      <c r="AI184" s="53"/>
      <c r="AJ184" s="53"/>
    </row>
    <row r="185" spans="1:36" x14ac:dyDescent="0.25">
      <c r="A185" s="55">
        <v>36615</v>
      </c>
      <c r="B185" s="53">
        <v>17.594600181818183</v>
      </c>
      <c r="C185" s="53">
        <v>86.903473272727268</v>
      </c>
      <c r="D185" s="53">
        <v>104.49807345454545</v>
      </c>
      <c r="E185" s="53"/>
      <c r="F185" s="53">
        <v>100.8</v>
      </c>
      <c r="G185" s="53">
        <v>25.4</v>
      </c>
      <c r="H185" s="53">
        <v>0.90000000000000036</v>
      </c>
      <c r="I185" s="53">
        <v>5.2</v>
      </c>
      <c r="J185" s="53">
        <v>14.2</v>
      </c>
      <c r="K185" s="53">
        <v>48.5</v>
      </c>
      <c r="L185" s="53">
        <v>195.1</v>
      </c>
      <c r="M185" s="53">
        <v>198.69807345454544</v>
      </c>
      <c r="O185" s="53">
        <v>18.645299818181819</v>
      </c>
      <c r="P185" s="53">
        <v>95.536848818181824</v>
      </c>
      <c r="Q185" s="53">
        <f t="shared" si="12"/>
        <v>114.18214863636365</v>
      </c>
      <c r="R185" s="53">
        <v>31.7</v>
      </c>
      <c r="S185" s="53">
        <v>2.6999999999999993</v>
      </c>
      <c r="T185" s="53">
        <v>5.5</v>
      </c>
      <c r="U185" s="53">
        <v>13.2</v>
      </c>
      <c r="V185" s="53">
        <v>19.600000000000001</v>
      </c>
      <c r="W185" s="53">
        <f>(SUM($O$4:O185)+SUM($P$4:P185)+SUM($R$4:R185)+SUM($S$4:S185)+SUM($T$4:T185)+SUM($U$4:U185)+SUM($V$4:V185))/1000</f>
        <v>44.050882761090897</v>
      </c>
      <c r="X185" s="53">
        <f t="shared" si="13"/>
        <v>186.88214863636361</v>
      </c>
      <c r="Y185" s="53"/>
      <c r="Z185" s="53"/>
      <c r="AA185" s="53"/>
      <c r="AB185" s="53"/>
      <c r="AC185" s="53"/>
      <c r="AD185" s="53"/>
      <c r="AE185" s="53"/>
      <c r="AF185" s="53"/>
      <c r="AG185" s="53"/>
      <c r="AH185" s="53"/>
      <c r="AI185" s="53"/>
      <c r="AJ185" s="53"/>
    </row>
    <row r="186" spans="1:36" x14ac:dyDescent="0.25">
      <c r="A186" s="55">
        <v>36616</v>
      </c>
      <c r="B186" s="53">
        <v>20.933802272727274</v>
      </c>
      <c r="C186" s="53">
        <v>89.750021181818184</v>
      </c>
      <c r="D186" s="53">
        <v>110.68382345454546</v>
      </c>
      <c r="E186" s="53"/>
      <c r="F186" s="53">
        <v>106.2</v>
      </c>
      <c r="G186" s="53">
        <v>53.3</v>
      </c>
      <c r="H186" s="53">
        <v>0.90000000000000013</v>
      </c>
      <c r="I186" s="53">
        <v>4.2</v>
      </c>
      <c r="J186" s="53">
        <v>15.2</v>
      </c>
      <c r="K186" s="53">
        <v>24.3</v>
      </c>
      <c r="L186" s="53">
        <v>204.1</v>
      </c>
      <c r="M186" s="53">
        <v>208.58382345454547</v>
      </c>
      <c r="O186" s="53">
        <v>18.755960090909088</v>
      </c>
      <c r="P186" s="53">
        <v>104.35524681818183</v>
      </c>
      <c r="Q186" s="53">
        <f t="shared" si="12"/>
        <v>123.11120690909091</v>
      </c>
      <c r="R186" s="53">
        <v>20.400000000000002</v>
      </c>
      <c r="S186" s="53">
        <v>2.9000000000000004</v>
      </c>
      <c r="T186" s="53">
        <v>9.8000000000000007</v>
      </c>
      <c r="U186" s="53">
        <v>13.6</v>
      </c>
      <c r="V186" s="53">
        <v>28.3</v>
      </c>
      <c r="W186" s="53">
        <f>(SUM($O$4:O186)+SUM($P$4:P186)+SUM($R$4:R186)+SUM($S$4:S186)+SUM($T$4:T186)+SUM($U$4:U186)+SUM($V$4:V186))/1000</f>
        <v>44.248993967999986</v>
      </c>
      <c r="X186" s="53">
        <f t="shared" si="13"/>
        <v>198.11120690909092</v>
      </c>
      <c r="Y186" s="53"/>
      <c r="Z186" s="53"/>
      <c r="AA186" s="53"/>
      <c r="AB186" s="53"/>
      <c r="AC186" s="53"/>
      <c r="AD186" s="53"/>
      <c r="AE186" s="53"/>
      <c r="AF186" s="53"/>
      <c r="AG186" s="53"/>
      <c r="AH186" s="53"/>
      <c r="AI186" s="53"/>
      <c r="AJ186" s="53"/>
    </row>
    <row r="189" spans="1:36" x14ac:dyDescent="0.25">
      <c r="G189" s="4"/>
      <c r="H189" s="115"/>
    </row>
    <row r="194" spans="1:1" x14ac:dyDescent="0.25">
      <c r="A194" s="8"/>
    </row>
    <row r="195" spans="1:1" x14ac:dyDescent="0.25">
      <c r="A195" s="8"/>
    </row>
    <row r="196" spans="1:1" x14ac:dyDescent="0.25">
      <c r="A196" s="8"/>
    </row>
    <row r="197" spans="1:1" x14ac:dyDescent="0.25">
      <c r="A197" s="8"/>
    </row>
    <row r="198" spans="1:1" x14ac:dyDescent="0.25">
      <c r="A198" s="8"/>
    </row>
    <row r="199" spans="1:1" x14ac:dyDescent="0.25">
      <c r="A199" s="8"/>
    </row>
    <row r="200" spans="1:1" x14ac:dyDescent="0.25">
      <c r="A200" s="8"/>
    </row>
    <row r="201" spans="1:1" x14ac:dyDescent="0.25">
      <c r="A201" s="8"/>
    </row>
    <row r="202" spans="1:1" x14ac:dyDescent="0.25">
      <c r="A202" s="8"/>
    </row>
    <row r="203" spans="1:1" x14ac:dyDescent="0.25">
      <c r="A203" s="8"/>
    </row>
    <row r="204" spans="1:1" x14ac:dyDescent="0.25">
      <c r="A204" s="8"/>
    </row>
    <row r="205" spans="1:1" x14ac:dyDescent="0.25">
      <c r="A205" s="8"/>
    </row>
    <row r="206" spans="1:1" x14ac:dyDescent="0.25">
      <c r="A206" s="8"/>
    </row>
    <row r="207" spans="1:1" x14ac:dyDescent="0.25">
      <c r="A207" s="8"/>
    </row>
    <row r="208" spans="1:1" x14ac:dyDescent="0.25">
      <c r="A208" s="8"/>
    </row>
    <row r="209" spans="1:1" x14ac:dyDescent="0.25">
      <c r="A209" s="8"/>
    </row>
    <row r="210" spans="1:1" x14ac:dyDescent="0.25">
      <c r="A210" s="8"/>
    </row>
    <row r="211" spans="1:1" x14ac:dyDescent="0.25">
      <c r="A211" s="8"/>
    </row>
    <row r="212" spans="1:1" x14ac:dyDescent="0.25">
      <c r="A212" s="8"/>
    </row>
    <row r="213" spans="1:1" x14ac:dyDescent="0.25">
      <c r="A213" s="8"/>
    </row>
    <row r="214" spans="1:1" x14ac:dyDescent="0.25">
      <c r="A214" s="8"/>
    </row>
    <row r="215" spans="1:1" x14ac:dyDescent="0.25">
      <c r="A215" s="8"/>
    </row>
    <row r="216" spans="1:1" x14ac:dyDescent="0.25">
      <c r="A216" s="8"/>
    </row>
    <row r="217" spans="1:1" x14ac:dyDescent="0.25">
      <c r="A217" s="8"/>
    </row>
    <row r="218" spans="1:1" x14ac:dyDescent="0.25">
      <c r="A218" s="8"/>
    </row>
    <row r="219" spans="1:1" x14ac:dyDescent="0.25">
      <c r="A219" s="8"/>
    </row>
    <row r="220" spans="1:1" x14ac:dyDescent="0.25">
      <c r="A220" s="8"/>
    </row>
    <row r="221" spans="1:1" x14ac:dyDescent="0.25">
      <c r="A221" s="8"/>
    </row>
    <row r="222" spans="1:1" x14ac:dyDescent="0.25">
      <c r="A222" s="8"/>
    </row>
    <row r="223" spans="1:1" x14ac:dyDescent="0.25">
      <c r="A223" s="8"/>
    </row>
    <row r="224" spans="1:1" x14ac:dyDescent="0.25">
      <c r="A224" s="8"/>
    </row>
    <row r="225" spans="1:1" x14ac:dyDescent="0.25">
      <c r="A225" s="8"/>
    </row>
  </sheetData>
  <mergeCells count="3">
    <mergeCell ref="AS3:AW3"/>
    <mergeCell ref="AS16:AW16"/>
    <mergeCell ref="AP13:AQ13"/>
  </mergeCells>
  <conditionalFormatting sqref="AN5:AN12">
    <cfRule type="cellIs" dxfId="11" priority="9" operator="lessThan">
      <formula>0</formula>
    </cfRule>
    <cfRule type="cellIs" dxfId="10" priority="10" operator="greaterThan">
      <formula>1</formula>
    </cfRule>
  </conditionalFormatting>
  <conditionalFormatting sqref="AN15:AN22">
    <cfRule type="cellIs" dxfId="9" priority="1" operator="lessThan">
      <formula>0</formula>
    </cfRule>
    <cfRule type="cellIs" dxfId="8" priority="2" operator="greaterThan">
      <formula>1</formula>
    </cfRule>
  </conditionalFormatting>
  <conditionalFormatting sqref="AP5">
    <cfRule type="cellIs" dxfId="7" priority="5" operator="lessThan">
      <formula>0</formula>
    </cfRule>
    <cfRule type="cellIs" dxfId="6" priority="6" operator="greaterThan">
      <formula>1</formula>
    </cfRule>
  </conditionalFormatting>
  <pageMargins left="0.7" right="0.7" top="0.75" bottom="0.75" header="0.3" footer="0.3"/>
  <pageSetup paperSize="9" orientation="portrait" r:id="rId1"/>
  <ignoredErrors>
    <ignoredError sqref="AT20" formula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DA05B-60F2-4266-AB09-FF261B05E6A5}">
  <dimension ref="A1:AM826"/>
  <sheetViews>
    <sheetView topLeftCell="R1" zoomScale="80" zoomScaleNormal="80" workbookViewId="0">
      <selection activeCell="AG14" sqref="AG14"/>
    </sheetView>
  </sheetViews>
  <sheetFormatPr defaultRowHeight="15" x14ac:dyDescent="0.25"/>
  <cols>
    <col min="1" max="1" width="13.42578125" bestFit="1" customWidth="1"/>
    <col min="2" max="2" width="12.28515625" customWidth="1"/>
    <col min="3" max="3" width="19.42578125" bestFit="1" customWidth="1"/>
    <col min="4" max="4" width="14.7109375" bestFit="1" customWidth="1"/>
    <col min="5" max="5" width="9.85546875" bestFit="1" customWidth="1"/>
    <col min="6" max="6" width="19.28515625" bestFit="1" customWidth="1"/>
    <col min="7" max="7" width="15.42578125" customWidth="1"/>
    <col min="13" max="13" width="15.5703125" customWidth="1"/>
    <col min="14" max="14" width="19.42578125" bestFit="1" customWidth="1"/>
    <col min="15" max="15" width="14.7109375" bestFit="1" customWidth="1"/>
    <col min="16" max="16" width="9.85546875" bestFit="1" customWidth="1"/>
    <col min="17" max="17" width="19.28515625" bestFit="1" customWidth="1"/>
    <col min="18" max="18" width="18.7109375" bestFit="1" customWidth="1"/>
    <col min="23" max="23" width="21.42578125" customWidth="1"/>
    <col min="24" max="24" width="9.5703125" bestFit="1" customWidth="1"/>
    <col min="26" max="26" width="11.140625" customWidth="1"/>
    <col min="27" max="27" width="15.85546875" customWidth="1"/>
    <col min="35" max="35" width="22.42578125" customWidth="1"/>
    <col min="38" max="38" width="12.42578125" customWidth="1"/>
  </cols>
  <sheetData>
    <row r="1" spans="1:39" ht="45.75" thickBot="1" x14ac:dyDescent="0.3">
      <c r="A1" s="12" t="str">
        <f>HYPERLINK("#'Contents'!A1","Contents Page")</f>
        <v>Contents Page</v>
      </c>
      <c r="AI1" s="40" t="s">
        <v>43</v>
      </c>
      <c r="AJ1" s="94" t="s">
        <v>147</v>
      </c>
      <c r="AK1" s="92" t="s">
        <v>121</v>
      </c>
      <c r="AL1" s="95" t="s">
        <v>146</v>
      </c>
      <c r="AM1" s="40" t="s">
        <v>26</v>
      </c>
    </row>
    <row r="2" spans="1:39" ht="30" customHeight="1" thickBot="1" x14ac:dyDescent="0.3">
      <c r="A2" s="51" t="s">
        <v>44</v>
      </c>
      <c r="B2" s="145" t="s">
        <v>45</v>
      </c>
      <c r="C2" s="145" t="s">
        <v>46</v>
      </c>
      <c r="D2" s="145" t="s">
        <v>47</v>
      </c>
      <c r="E2" s="145" t="s">
        <v>48</v>
      </c>
      <c r="F2" s="145" t="s">
        <v>49</v>
      </c>
      <c r="G2" s="144" t="s">
        <v>22</v>
      </c>
      <c r="M2" s="145" t="s">
        <v>45</v>
      </c>
      <c r="N2" s="145" t="s">
        <v>46</v>
      </c>
      <c r="O2" s="145" t="s">
        <v>47</v>
      </c>
      <c r="P2" s="145" t="s">
        <v>48</v>
      </c>
      <c r="Q2" s="145" t="s">
        <v>49</v>
      </c>
      <c r="R2" s="144" t="s">
        <v>22</v>
      </c>
      <c r="V2" s="101"/>
      <c r="W2" s="104" t="s">
        <v>50</v>
      </c>
      <c r="X2" s="94" t="s">
        <v>147</v>
      </c>
      <c r="Y2" s="92" t="s">
        <v>121</v>
      </c>
      <c r="Z2" s="105" t="s">
        <v>146</v>
      </c>
      <c r="AA2" s="106" t="s">
        <v>26</v>
      </c>
      <c r="AI2" s="21" t="s">
        <v>51</v>
      </c>
      <c r="AJ2" s="38">
        <f t="shared" ref="AJ2:AL6" si="0">X3*11</f>
        <v>181.32296666666673</v>
      </c>
      <c r="AK2" s="38">
        <f t="shared" si="0"/>
        <v>170.09099194868583</v>
      </c>
      <c r="AL2" s="93">
        <f t="shared" si="0"/>
        <v>169.58392000000006</v>
      </c>
      <c r="AM2" s="23">
        <f>AL2/AJ2-1</f>
        <v>-6.4741090896924369E-2</v>
      </c>
    </row>
    <row r="3" spans="1:39" ht="15.75" thickBot="1" x14ac:dyDescent="0.3">
      <c r="A3" s="1"/>
      <c r="B3" s="53" t="s">
        <v>24</v>
      </c>
      <c r="C3" s="53" t="s">
        <v>24</v>
      </c>
      <c r="D3" s="53" t="s">
        <v>24</v>
      </c>
      <c r="E3" s="53" t="s">
        <v>24</v>
      </c>
      <c r="F3" s="53" t="s">
        <v>24</v>
      </c>
      <c r="G3" s="53" t="s">
        <v>24</v>
      </c>
      <c r="M3" s="53" t="s">
        <v>23</v>
      </c>
      <c r="N3" s="53" t="s">
        <v>23</v>
      </c>
      <c r="O3" s="53" t="s">
        <v>23</v>
      </c>
      <c r="P3" s="53" t="s">
        <v>23</v>
      </c>
      <c r="Q3" s="53" t="s">
        <v>23</v>
      </c>
      <c r="R3" s="53" t="s">
        <v>23</v>
      </c>
      <c r="V3" s="102"/>
      <c r="W3" s="107" t="s">
        <v>51</v>
      </c>
      <c r="X3" s="38">
        <f>SUM(N4:N186)/1000</f>
        <v>16.483906060606067</v>
      </c>
      <c r="Y3" s="100">
        <v>15.462817449880529</v>
      </c>
      <c r="Z3" s="100">
        <f>SUM($C$4:$C$186)/1000</f>
        <v>15.416720000000007</v>
      </c>
      <c r="AA3" s="108">
        <f t="shared" ref="AA3:AA8" si="1">Z3/X3-1</f>
        <v>-6.4741090896924369E-2</v>
      </c>
      <c r="AB3" s="120"/>
      <c r="AI3" s="21" t="s">
        <v>110</v>
      </c>
      <c r="AJ3" s="38">
        <f t="shared" si="0"/>
        <v>171.78693333333331</v>
      </c>
      <c r="AK3" s="38">
        <f t="shared" si="0"/>
        <v>172.23427714843945</v>
      </c>
      <c r="AL3" s="93">
        <f t="shared" si="0"/>
        <v>176.90837999999999</v>
      </c>
      <c r="AM3" s="23">
        <f>AL3/AJ3-1</f>
        <v>2.9812783587731317E-2</v>
      </c>
    </row>
    <row r="4" spans="1:39" ht="15.75" thickBot="1" x14ac:dyDescent="0.3">
      <c r="A4" s="55">
        <v>36434</v>
      </c>
      <c r="B4" s="53">
        <v>29.7</v>
      </c>
      <c r="C4" s="53">
        <v>86.6</v>
      </c>
      <c r="D4" s="53">
        <v>58.5</v>
      </c>
      <c r="E4" s="53">
        <v>0</v>
      </c>
      <c r="F4" s="53">
        <v>7.2</v>
      </c>
      <c r="G4" s="53">
        <f t="shared" ref="G4:G35" si="2">SUM(B4+C4+D4+E4+F4)</f>
        <v>182</v>
      </c>
      <c r="H4">
        <f t="shared" ref="H4:H35" si="3">_xlfn.RANK.AVG(G4,$G$4:$G$186)</f>
        <v>161</v>
      </c>
      <c r="J4" s="97"/>
      <c r="M4" s="97">
        <v>19.600000000000001</v>
      </c>
      <c r="N4" s="97">
        <v>84.9</v>
      </c>
      <c r="O4" s="97">
        <v>55.900000000000006</v>
      </c>
      <c r="P4" s="97">
        <v>0</v>
      </c>
      <c r="Q4" s="97">
        <v>0</v>
      </c>
      <c r="R4" s="97">
        <f t="shared" ref="R4:R35" si="4">SUM(M4:Q4)</f>
        <v>160.4</v>
      </c>
      <c r="V4" s="102"/>
      <c r="W4" s="107" t="s">
        <v>110</v>
      </c>
      <c r="X4" s="38">
        <f>SUM(O4:O186)/1000</f>
        <v>15.616993939393936</v>
      </c>
      <c r="Y4" s="100">
        <v>15.657661558949041</v>
      </c>
      <c r="Z4" s="100">
        <f>SUM($D$4:$D$186)/1000</f>
        <v>16.08258</v>
      </c>
      <c r="AA4" s="108">
        <f t="shared" si="1"/>
        <v>2.9812783587731317E-2</v>
      </c>
      <c r="AB4" s="120"/>
      <c r="AI4" s="21" t="s">
        <v>45</v>
      </c>
      <c r="AJ4" s="38">
        <f t="shared" si="0"/>
        <v>91.100899999999982</v>
      </c>
      <c r="AK4" s="38">
        <f t="shared" si="0"/>
        <v>117.89459183318465</v>
      </c>
      <c r="AL4" s="93">
        <f t="shared" si="0"/>
        <v>107.44799999999995</v>
      </c>
      <c r="AM4" s="23">
        <f>AL4/AJ4-1</f>
        <v>0.17943950059768854</v>
      </c>
    </row>
    <row r="5" spans="1:39" ht="15.75" thickBot="1" x14ac:dyDescent="0.3">
      <c r="A5" s="55">
        <v>36435</v>
      </c>
      <c r="B5" s="53">
        <v>30.2</v>
      </c>
      <c r="C5" s="53">
        <v>87</v>
      </c>
      <c r="D5" s="53">
        <v>52.5</v>
      </c>
      <c r="E5" s="53">
        <v>0</v>
      </c>
      <c r="F5" s="53">
        <v>4.4000000000000004</v>
      </c>
      <c r="G5" s="53">
        <f t="shared" si="2"/>
        <v>174.1</v>
      </c>
      <c r="H5">
        <f t="shared" si="3"/>
        <v>176</v>
      </c>
      <c r="J5" s="97"/>
      <c r="M5" s="97">
        <v>25.4</v>
      </c>
      <c r="N5" s="97">
        <v>85.4</v>
      </c>
      <c r="O5" s="97">
        <v>59.1</v>
      </c>
      <c r="P5" s="97">
        <v>0.1</v>
      </c>
      <c r="Q5" s="97">
        <v>0</v>
      </c>
      <c r="R5" s="97">
        <f t="shared" si="4"/>
        <v>170</v>
      </c>
      <c r="V5" s="102"/>
      <c r="W5" s="107" t="s">
        <v>45</v>
      </c>
      <c r="X5" s="38">
        <f>SUM(M4:M186)/1000</f>
        <v>8.2818999999999985</v>
      </c>
      <c r="Y5" s="100">
        <v>10.717690166653149</v>
      </c>
      <c r="Z5" s="100">
        <f>SUM($B$4:$B$186)/1000</f>
        <v>9.7679999999999954</v>
      </c>
      <c r="AA5" s="108">
        <f t="shared" si="1"/>
        <v>0.17943950059768854</v>
      </c>
      <c r="AB5" s="120"/>
      <c r="AI5" s="21" t="s">
        <v>48</v>
      </c>
      <c r="AJ5" s="38">
        <f t="shared" si="0"/>
        <v>0.7612000000000001</v>
      </c>
      <c r="AK5" s="38">
        <f t="shared" si="0"/>
        <v>2.2879999999999998</v>
      </c>
      <c r="AL5" s="93">
        <f t="shared" si="0"/>
        <v>6.6197999999999979</v>
      </c>
      <c r="AM5" s="23">
        <f>AL5/AJ5-1</f>
        <v>7.6965317919075105</v>
      </c>
    </row>
    <row r="6" spans="1:39" ht="15.75" thickBot="1" x14ac:dyDescent="0.3">
      <c r="A6" s="55">
        <v>36436</v>
      </c>
      <c r="B6" s="53">
        <v>30.1</v>
      </c>
      <c r="C6" s="53">
        <v>86.800000000000011</v>
      </c>
      <c r="D6" s="53">
        <v>63.099999999999994</v>
      </c>
      <c r="E6" s="53">
        <v>0</v>
      </c>
      <c r="F6" s="53">
        <v>0</v>
      </c>
      <c r="G6" s="53">
        <f t="shared" si="2"/>
        <v>180</v>
      </c>
      <c r="H6">
        <f t="shared" si="3"/>
        <v>164</v>
      </c>
      <c r="J6" s="97"/>
      <c r="M6" s="97">
        <v>18.7</v>
      </c>
      <c r="N6" s="97">
        <v>85.5</v>
      </c>
      <c r="O6" s="97">
        <v>52.1</v>
      </c>
      <c r="P6" s="97">
        <v>0.1</v>
      </c>
      <c r="Q6" s="97">
        <v>0.2</v>
      </c>
      <c r="R6" s="97">
        <f t="shared" si="4"/>
        <v>156.6</v>
      </c>
      <c r="V6" s="102"/>
      <c r="W6" s="107" t="s">
        <v>48</v>
      </c>
      <c r="X6" s="38">
        <f>SUM(P4:P186)/1000</f>
        <v>6.9200000000000012E-2</v>
      </c>
      <c r="Y6" s="112">
        <v>0.20799999999999999</v>
      </c>
      <c r="Z6" s="100">
        <f>SUM($E$4:$E$186)/1000</f>
        <v>0.60179999999999978</v>
      </c>
      <c r="AA6" s="108">
        <f t="shared" si="1"/>
        <v>7.6965317919075105</v>
      </c>
      <c r="AB6" s="122"/>
      <c r="AI6" s="21" t="s">
        <v>49</v>
      </c>
      <c r="AJ6" s="38">
        <f t="shared" si="0"/>
        <v>35.498100000000022</v>
      </c>
      <c r="AK6" s="38">
        <f t="shared" si="0"/>
        <v>27.178594011890027</v>
      </c>
      <c r="AL6" s="111">
        <f t="shared" si="0"/>
        <v>38.81130000000001</v>
      </c>
      <c r="AM6" s="23">
        <f>AL6/AJ6-1</f>
        <v>9.3334572836292207E-2</v>
      </c>
    </row>
    <row r="7" spans="1:39" ht="15.75" thickBot="1" x14ac:dyDescent="0.3">
      <c r="A7" s="55">
        <v>36437</v>
      </c>
      <c r="B7" s="53">
        <v>30.1</v>
      </c>
      <c r="C7" s="53">
        <v>84.6</v>
      </c>
      <c r="D7" s="53">
        <v>63.800000000000004</v>
      </c>
      <c r="E7" s="53">
        <v>0</v>
      </c>
      <c r="F7" s="53">
        <v>0</v>
      </c>
      <c r="G7" s="53">
        <f t="shared" si="2"/>
        <v>178.5</v>
      </c>
      <c r="H7">
        <f t="shared" si="3"/>
        <v>171</v>
      </c>
      <c r="J7" s="97"/>
      <c r="M7" s="97">
        <v>27.3</v>
      </c>
      <c r="N7" s="97">
        <v>83.2</v>
      </c>
      <c r="O7" s="97">
        <v>36.5</v>
      </c>
      <c r="P7" s="97">
        <v>0</v>
      </c>
      <c r="Q7" s="97">
        <v>0</v>
      </c>
      <c r="R7" s="97">
        <f t="shared" si="4"/>
        <v>147</v>
      </c>
      <c r="V7" s="102"/>
      <c r="W7" s="107" t="s">
        <v>49</v>
      </c>
      <c r="X7" s="38">
        <f>SUM(Q4:Q186)/1000</f>
        <v>3.2271000000000019</v>
      </c>
      <c r="Y7" s="100">
        <v>2.4707812738081842</v>
      </c>
      <c r="Z7" s="100">
        <f>SUM($F$4:$F$186)/1000</f>
        <v>3.5283000000000011</v>
      </c>
      <c r="AA7" s="108">
        <f t="shared" si="1"/>
        <v>9.3334572836292429E-2</v>
      </c>
      <c r="AB7" s="120"/>
      <c r="AI7" s="21" t="s">
        <v>52</v>
      </c>
      <c r="AJ7" s="38">
        <f>SUM(AJ2:AJ6)</f>
        <v>480.4701</v>
      </c>
      <c r="AK7" s="38">
        <f>SUM(AK2:AK6)</f>
        <v>489.68645494219993</v>
      </c>
      <c r="AL7" s="38">
        <f>SUM(AL2:AL6)</f>
        <v>499.37139999999999</v>
      </c>
      <c r="AM7" s="38"/>
    </row>
    <row r="8" spans="1:39" ht="15.75" thickBot="1" x14ac:dyDescent="0.3">
      <c r="A8" s="55">
        <v>36438</v>
      </c>
      <c r="B8" s="53">
        <v>14.5</v>
      </c>
      <c r="C8" s="53">
        <v>85.3</v>
      </c>
      <c r="D8" s="53">
        <v>63.7</v>
      </c>
      <c r="E8" s="53">
        <v>0</v>
      </c>
      <c r="F8" s="53">
        <v>0</v>
      </c>
      <c r="G8" s="53">
        <f t="shared" si="2"/>
        <v>163.5</v>
      </c>
      <c r="H8">
        <f t="shared" si="3"/>
        <v>182</v>
      </c>
      <c r="J8" s="97"/>
      <c r="M8" s="97">
        <v>24.3</v>
      </c>
      <c r="N8" s="97">
        <v>85.100000000000009</v>
      </c>
      <c r="O8" s="97">
        <v>44.8</v>
      </c>
      <c r="P8" s="97">
        <v>0</v>
      </c>
      <c r="Q8" s="97">
        <v>0</v>
      </c>
      <c r="R8" s="97">
        <f t="shared" si="4"/>
        <v>154.19999999999999</v>
      </c>
      <c r="V8" s="103"/>
      <c r="W8" s="109" t="s">
        <v>52</v>
      </c>
      <c r="X8" s="110">
        <f>SUM(X3:X7)</f>
        <v>43.679100000000005</v>
      </c>
      <c r="Y8" s="110">
        <f>SUM(Y3:Y7)</f>
        <v>44.516950449290903</v>
      </c>
      <c r="Z8" s="110">
        <f>SUM(Z3:Z7)</f>
        <v>45.397399999999998</v>
      </c>
      <c r="AA8" s="108">
        <f t="shared" si="1"/>
        <v>3.9339180523408013E-2</v>
      </c>
    </row>
    <row r="9" spans="1:39" x14ac:dyDescent="0.25">
      <c r="A9" s="55">
        <v>36439</v>
      </c>
      <c r="B9" s="53">
        <v>12.5</v>
      </c>
      <c r="C9" s="53">
        <v>88.2</v>
      </c>
      <c r="D9" s="53">
        <v>66.7</v>
      </c>
      <c r="E9" s="53">
        <v>0</v>
      </c>
      <c r="F9" s="53">
        <v>0</v>
      </c>
      <c r="G9" s="53">
        <f t="shared" si="2"/>
        <v>167.4</v>
      </c>
      <c r="H9">
        <f t="shared" si="3"/>
        <v>181</v>
      </c>
      <c r="J9" s="97"/>
      <c r="M9" s="97">
        <v>20.2</v>
      </c>
      <c r="N9" s="97">
        <v>87</v>
      </c>
      <c r="O9" s="97">
        <v>42.4</v>
      </c>
      <c r="P9" s="97">
        <v>0.1</v>
      </c>
      <c r="Q9" s="97">
        <v>0.2</v>
      </c>
      <c r="R9" s="97">
        <f t="shared" si="4"/>
        <v>149.89999999999998</v>
      </c>
      <c r="AI9" s="13"/>
    </row>
    <row r="10" spans="1:39" x14ac:dyDescent="0.25">
      <c r="A10" s="55">
        <v>36440</v>
      </c>
      <c r="B10" s="53">
        <v>12.4</v>
      </c>
      <c r="C10" s="53">
        <v>88.300000000000011</v>
      </c>
      <c r="D10" s="53">
        <v>70.099999999999994</v>
      </c>
      <c r="E10" s="53">
        <v>0</v>
      </c>
      <c r="F10" s="53">
        <v>0</v>
      </c>
      <c r="G10" s="53">
        <f t="shared" si="2"/>
        <v>170.8</v>
      </c>
      <c r="H10">
        <f t="shared" si="3"/>
        <v>178</v>
      </c>
      <c r="J10" s="97"/>
      <c r="M10" s="97">
        <v>21.1</v>
      </c>
      <c r="N10" s="97">
        <v>86</v>
      </c>
      <c r="O10" s="97">
        <v>48.1</v>
      </c>
      <c r="P10" s="97">
        <v>0</v>
      </c>
      <c r="Q10" s="97">
        <v>0</v>
      </c>
      <c r="R10" s="97">
        <f t="shared" si="4"/>
        <v>155.19999999999999</v>
      </c>
      <c r="X10" s="10"/>
      <c r="Y10" s="10"/>
      <c r="AA10" s="120"/>
    </row>
    <row r="11" spans="1:39" ht="15.75" thickBot="1" x14ac:dyDescent="0.3">
      <c r="A11" s="55">
        <v>36441</v>
      </c>
      <c r="B11" s="53">
        <v>9.1</v>
      </c>
      <c r="C11" s="53">
        <v>90.6</v>
      </c>
      <c r="D11" s="53">
        <v>75.099999999999994</v>
      </c>
      <c r="E11" s="53">
        <v>0.1</v>
      </c>
      <c r="F11" s="53">
        <v>0</v>
      </c>
      <c r="G11" s="53">
        <f t="shared" si="2"/>
        <v>174.89999999999998</v>
      </c>
      <c r="H11">
        <f t="shared" si="3"/>
        <v>175</v>
      </c>
      <c r="J11" s="97"/>
      <c r="M11" s="97">
        <v>24.5</v>
      </c>
      <c r="N11" s="97">
        <v>89.9</v>
      </c>
      <c r="O11" s="97">
        <v>35.799999999999997</v>
      </c>
      <c r="P11" s="97">
        <v>0</v>
      </c>
      <c r="Q11" s="97">
        <v>0.4</v>
      </c>
      <c r="R11" s="97">
        <f t="shared" si="4"/>
        <v>150.6</v>
      </c>
      <c r="W11" s="177" t="s">
        <v>124</v>
      </c>
      <c r="X11" s="177"/>
      <c r="Y11" s="177"/>
      <c r="Z11" s="177"/>
      <c r="AA11" s="177"/>
    </row>
    <row r="12" spans="1:39" ht="30" customHeight="1" thickBot="1" x14ac:dyDescent="0.3">
      <c r="A12" s="55">
        <v>36442</v>
      </c>
      <c r="B12" s="53">
        <v>9</v>
      </c>
      <c r="C12" s="53">
        <v>92.899999999999991</v>
      </c>
      <c r="D12" s="53">
        <v>71.2</v>
      </c>
      <c r="E12" s="53">
        <v>0</v>
      </c>
      <c r="F12" s="53">
        <v>0</v>
      </c>
      <c r="G12" s="53">
        <f t="shared" si="2"/>
        <v>173.1</v>
      </c>
      <c r="H12">
        <f t="shared" si="3"/>
        <v>177</v>
      </c>
      <c r="J12" s="97"/>
      <c r="M12" s="97">
        <v>27.9</v>
      </c>
      <c r="N12" s="97">
        <v>89.999999999999986</v>
      </c>
      <c r="O12" s="97">
        <v>42.7</v>
      </c>
      <c r="P12" s="97">
        <v>0</v>
      </c>
      <c r="Q12" s="97">
        <v>5.4</v>
      </c>
      <c r="R12" s="97">
        <f t="shared" si="4"/>
        <v>165.99999999999997</v>
      </c>
      <c r="W12" s="41" t="s">
        <v>50</v>
      </c>
      <c r="X12" s="59" t="s">
        <v>27</v>
      </c>
      <c r="Y12" s="60" t="s">
        <v>28</v>
      </c>
      <c r="Z12" s="61" t="s">
        <v>29</v>
      </c>
      <c r="AA12" s="59" t="s">
        <v>30</v>
      </c>
    </row>
    <row r="13" spans="1:39" ht="15.75" thickBot="1" x14ac:dyDescent="0.3">
      <c r="A13" s="55">
        <v>36443</v>
      </c>
      <c r="B13" s="53">
        <v>8.9</v>
      </c>
      <c r="C13" s="53">
        <v>92.40000000000002</v>
      </c>
      <c r="D13" s="53">
        <v>73.899999999999991</v>
      </c>
      <c r="E13" s="53">
        <v>0</v>
      </c>
      <c r="F13" s="53">
        <v>4.0999999999999996</v>
      </c>
      <c r="G13" s="53">
        <f t="shared" si="2"/>
        <v>179.3</v>
      </c>
      <c r="H13">
        <f t="shared" si="3"/>
        <v>166.5</v>
      </c>
      <c r="J13" s="97"/>
      <c r="M13" s="97">
        <v>20.2</v>
      </c>
      <c r="N13" s="97">
        <v>88.999999999999986</v>
      </c>
      <c r="O13" s="97">
        <v>65.7</v>
      </c>
      <c r="P13" s="97">
        <v>0</v>
      </c>
      <c r="Q13" s="97">
        <v>5.3</v>
      </c>
      <c r="R13" s="97">
        <f t="shared" si="4"/>
        <v>180.2</v>
      </c>
      <c r="W13" s="21" t="s">
        <v>51</v>
      </c>
      <c r="X13" s="38">
        <f>MAX(N4:N186)</f>
        <v>98.800000000000011</v>
      </c>
      <c r="Y13" s="38">
        <f>AVERAGE(N4:N186)</f>
        <v>90.075989402218937</v>
      </c>
      <c r="Z13" s="38">
        <f>MIN(N4:N186)</f>
        <v>74.400000000000006</v>
      </c>
      <c r="AA13" s="38" cm="1">
        <f t="array" ref="AA13">INDEX($N$4:$N$186,Z19,1)</f>
        <v>80.599999999999994</v>
      </c>
    </row>
    <row r="14" spans="1:39" ht="15.75" thickBot="1" x14ac:dyDescent="0.3">
      <c r="A14" s="55">
        <v>36444</v>
      </c>
      <c r="B14" s="53">
        <v>8.9</v>
      </c>
      <c r="C14" s="53">
        <v>90.600000000000009</v>
      </c>
      <c r="D14" s="53">
        <v>77.3</v>
      </c>
      <c r="E14" s="53">
        <v>0</v>
      </c>
      <c r="F14" s="53">
        <v>23</v>
      </c>
      <c r="G14" s="53">
        <f t="shared" si="2"/>
        <v>199.8</v>
      </c>
      <c r="H14">
        <f t="shared" si="3"/>
        <v>148</v>
      </c>
      <c r="J14" s="97"/>
      <c r="M14" s="97">
        <v>20.2</v>
      </c>
      <c r="N14" s="97">
        <v>89.999999999999986</v>
      </c>
      <c r="O14" s="97">
        <v>64.7</v>
      </c>
      <c r="P14" s="97">
        <v>0</v>
      </c>
      <c r="Q14" s="97">
        <v>0</v>
      </c>
      <c r="R14" s="97">
        <f t="shared" si="4"/>
        <v>174.89999999999998</v>
      </c>
      <c r="W14" s="21" t="s">
        <v>110</v>
      </c>
      <c r="X14" s="38">
        <f>MAX(O4:O186)</f>
        <v>109.60000000000001</v>
      </c>
      <c r="Y14" s="38">
        <f>AVERAGE(O4:O186)</f>
        <v>85.338764696141737</v>
      </c>
      <c r="Z14" s="38">
        <f>MIN(O4:O186)</f>
        <v>35.799999999999997</v>
      </c>
      <c r="AA14" s="38" cm="1">
        <f t="array" ref="AA14">INDEX($O$4:$O$186,Z19,1)</f>
        <v>107.5</v>
      </c>
    </row>
    <row r="15" spans="1:39" ht="15.75" thickBot="1" x14ac:dyDescent="0.3">
      <c r="A15" s="55">
        <v>36445</v>
      </c>
      <c r="B15" s="53">
        <v>21.4</v>
      </c>
      <c r="C15" s="53">
        <v>90.6</v>
      </c>
      <c r="D15" s="53">
        <v>70.599999999999994</v>
      </c>
      <c r="E15" s="53">
        <v>0</v>
      </c>
      <c r="F15" s="53">
        <v>0</v>
      </c>
      <c r="G15" s="53">
        <f t="shared" si="2"/>
        <v>182.6</v>
      </c>
      <c r="H15">
        <f t="shared" si="3"/>
        <v>160</v>
      </c>
      <c r="J15" s="97"/>
      <c r="M15" s="97">
        <v>18.600000000000001</v>
      </c>
      <c r="N15" s="97">
        <v>89.600000000000009</v>
      </c>
      <c r="O15" s="97">
        <v>77.7</v>
      </c>
      <c r="P15" s="97">
        <v>0</v>
      </c>
      <c r="Q15" s="97">
        <v>1.5</v>
      </c>
      <c r="R15" s="97">
        <f t="shared" si="4"/>
        <v>187.40000000000003</v>
      </c>
      <c r="W15" s="21" t="s">
        <v>45</v>
      </c>
      <c r="X15" s="38">
        <f>MAX(M4:M186)</f>
        <v>111.3</v>
      </c>
      <c r="Y15" s="38">
        <f>AVERAGE(M4:M186)</f>
        <v>45.256284153005453</v>
      </c>
      <c r="Z15" s="38">
        <f>MIN(M4:M186)</f>
        <v>9.1</v>
      </c>
      <c r="AA15" s="38" cm="1">
        <f t="array" ref="AA15">INDEX($M$4:$M$186,Z19,1)</f>
        <v>110.2</v>
      </c>
    </row>
    <row r="16" spans="1:39" ht="15.75" thickBot="1" x14ac:dyDescent="0.3">
      <c r="A16" s="55">
        <v>36446</v>
      </c>
      <c r="B16" s="53">
        <v>21.4</v>
      </c>
      <c r="C16" s="53">
        <v>89.399999999999991</v>
      </c>
      <c r="D16" s="53">
        <v>76.100000000000009</v>
      </c>
      <c r="E16" s="53">
        <v>0.3</v>
      </c>
      <c r="F16" s="53">
        <v>27.8</v>
      </c>
      <c r="G16" s="53">
        <f t="shared" si="2"/>
        <v>215</v>
      </c>
      <c r="H16">
        <f t="shared" si="3"/>
        <v>136</v>
      </c>
      <c r="J16" s="97"/>
      <c r="M16" s="97">
        <v>18.600000000000001</v>
      </c>
      <c r="N16" s="97">
        <v>86.4</v>
      </c>
      <c r="O16" s="97">
        <v>75.900000000000006</v>
      </c>
      <c r="P16" s="97">
        <v>0</v>
      </c>
      <c r="Q16" s="97">
        <v>0</v>
      </c>
      <c r="R16" s="97">
        <f t="shared" si="4"/>
        <v>180.9</v>
      </c>
      <c r="W16" s="21" t="s">
        <v>48</v>
      </c>
      <c r="X16" s="38">
        <f>MAX(P4:P186)</f>
        <v>7.2</v>
      </c>
      <c r="Y16" s="38">
        <f>AVERAGE(P4:P186)</f>
        <v>0.37814207650273235</v>
      </c>
      <c r="Z16" s="38">
        <f>MIN(P4:P186)</f>
        <v>0</v>
      </c>
      <c r="AA16" s="38" cm="1">
        <f t="array" ref="AA16">INDEX($P$4:$P$186,Z19,1)</f>
        <v>2</v>
      </c>
    </row>
    <row r="17" spans="1:27" ht="15.75" thickBot="1" x14ac:dyDescent="0.3">
      <c r="A17" s="55">
        <v>36447</v>
      </c>
      <c r="B17" s="53">
        <v>35.1</v>
      </c>
      <c r="C17" s="53">
        <v>86.399999999999991</v>
      </c>
      <c r="D17" s="53">
        <v>79.8</v>
      </c>
      <c r="E17" s="53">
        <v>0</v>
      </c>
      <c r="F17" s="53">
        <v>33.799999999999997</v>
      </c>
      <c r="G17" s="53">
        <f t="shared" si="2"/>
        <v>235.10000000000002</v>
      </c>
      <c r="H17">
        <f t="shared" si="3"/>
        <v>103</v>
      </c>
      <c r="J17" s="97"/>
      <c r="M17" s="97">
        <v>10.1</v>
      </c>
      <c r="N17" s="97">
        <v>85.899999999999991</v>
      </c>
      <c r="O17" s="97">
        <v>79.8</v>
      </c>
      <c r="P17" s="97">
        <v>0</v>
      </c>
      <c r="Q17" s="97">
        <v>0</v>
      </c>
      <c r="R17" s="97">
        <f t="shared" si="4"/>
        <v>175.79999999999998</v>
      </c>
      <c r="W17" s="21" t="s">
        <v>49</v>
      </c>
      <c r="X17" s="38">
        <f>MAX(Q4:Q186)</f>
        <v>91.7</v>
      </c>
      <c r="Y17" s="38">
        <f>AVERAGE(Q4:Q186)</f>
        <v>17.634426229508207</v>
      </c>
      <c r="Z17" s="38">
        <f>MIN(Q4:Q186)</f>
        <v>0</v>
      </c>
      <c r="AA17" s="38" cm="1">
        <f t="array" ref="AA17">INDEX($Q$4:$Q$186,Z19,1)</f>
        <v>84.3</v>
      </c>
    </row>
    <row r="18" spans="1:27" x14ac:dyDescent="0.25">
      <c r="A18" s="55">
        <v>36448</v>
      </c>
      <c r="B18" s="53">
        <v>7.6</v>
      </c>
      <c r="C18" s="53">
        <v>84.81</v>
      </c>
      <c r="D18" s="53">
        <v>81.59</v>
      </c>
      <c r="E18" s="53">
        <v>0</v>
      </c>
      <c r="F18" s="53">
        <v>5.3</v>
      </c>
      <c r="G18" s="53">
        <f t="shared" si="2"/>
        <v>179.3</v>
      </c>
      <c r="H18">
        <f t="shared" si="3"/>
        <v>166.5</v>
      </c>
      <c r="J18" s="97"/>
      <c r="M18" s="97">
        <v>17.3</v>
      </c>
      <c r="N18" s="97">
        <v>83.4</v>
      </c>
      <c r="O18" s="97">
        <v>81.099999999999994</v>
      </c>
      <c r="P18" s="97">
        <v>0</v>
      </c>
      <c r="Q18" s="97">
        <v>2.4</v>
      </c>
      <c r="R18" s="97">
        <f t="shared" si="4"/>
        <v>184.20000000000002</v>
      </c>
    </row>
    <row r="19" spans="1:27" x14ac:dyDescent="0.25">
      <c r="A19" s="55">
        <v>36449</v>
      </c>
      <c r="B19" s="53">
        <v>10.8</v>
      </c>
      <c r="C19" s="53">
        <v>84.01</v>
      </c>
      <c r="D19" s="53">
        <v>82.99</v>
      </c>
      <c r="E19" s="53">
        <v>0</v>
      </c>
      <c r="F19" s="53">
        <v>0</v>
      </c>
      <c r="G19" s="53">
        <f t="shared" si="2"/>
        <v>177.8</v>
      </c>
      <c r="H19">
        <f t="shared" si="3"/>
        <v>173</v>
      </c>
      <c r="J19" s="97"/>
      <c r="M19" s="97">
        <v>35.6</v>
      </c>
      <c r="N19" s="97">
        <v>87.2</v>
      </c>
      <c r="O19" s="97">
        <v>76.8</v>
      </c>
      <c r="P19" s="97">
        <v>0</v>
      </c>
      <c r="Q19" s="97">
        <v>28.1</v>
      </c>
      <c r="R19" s="97">
        <f t="shared" si="4"/>
        <v>227.70000000000002</v>
      </c>
      <c r="W19" s="56" t="s">
        <v>53</v>
      </c>
      <c r="X19" s="34">
        <f>MAX(R4:R186)</f>
        <v>384.6</v>
      </c>
      <c r="Y19" s="62">
        <f>Z19+A4-1</f>
        <v>36543</v>
      </c>
      <c r="Z19" s="34">
        <f>MATCH(X19,R4:R186,0)</f>
        <v>110</v>
      </c>
    </row>
    <row r="20" spans="1:27" x14ac:dyDescent="0.25">
      <c r="A20" s="55">
        <v>36450</v>
      </c>
      <c r="B20" s="53">
        <v>8.8000000000000007</v>
      </c>
      <c r="C20" s="53">
        <v>79.41</v>
      </c>
      <c r="D20" s="53">
        <v>80.59</v>
      </c>
      <c r="E20" s="53">
        <v>0</v>
      </c>
      <c r="F20" s="53">
        <v>0</v>
      </c>
      <c r="G20" s="53">
        <f t="shared" si="2"/>
        <v>168.8</v>
      </c>
      <c r="H20">
        <f t="shared" si="3"/>
        <v>179</v>
      </c>
      <c r="J20" s="97"/>
      <c r="M20" s="97">
        <v>30.7</v>
      </c>
      <c r="N20" s="97">
        <v>90.5</v>
      </c>
      <c r="O20" s="97">
        <v>60.400000000000006</v>
      </c>
      <c r="P20" s="97">
        <v>0</v>
      </c>
      <c r="Q20" s="97">
        <v>13.7</v>
      </c>
      <c r="R20" s="97">
        <f t="shared" si="4"/>
        <v>195.3</v>
      </c>
    </row>
    <row r="21" spans="1:27" ht="15.75" thickBot="1" x14ac:dyDescent="0.3">
      <c r="A21" s="55">
        <v>36451</v>
      </c>
      <c r="B21" s="53">
        <v>8.8000000000000007</v>
      </c>
      <c r="C21" s="53">
        <v>80.81</v>
      </c>
      <c r="D21" s="53">
        <v>78.490000000000009</v>
      </c>
      <c r="E21" s="53">
        <v>0</v>
      </c>
      <c r="F21" s="53">
        <v>0</v>
      </c>
      <c r="G21" s="53">
        <f t="shared" si="2"/>
        <v>168.10000000000002</v>
      </c>
      <c r="H21">
        <f t="shared" si="3"/>
        <v>180</v>
      </c>
      <c r="J21" s="97"/>
      <c r="M21" s="97">
        <v>20.100000000000001</v>
      </c>
      <c r="N21" s="97">
        <v>93.999999999999986</v>
      </c>
      <c r="O21" s="97">
        <v>63.7</v>
      </c>
      <c r="P21" s="97">
        <v>0</v>
      </c>
      <c r="Q21" s="97">
        <v>2.7</v>
      </c>
      <c r="R21" s="97">
        <f t="shared" si="4"/>
        <v>180.5</v>
      </c>
      <c r="W21" s="177" t="s">
        <v>125</v>
      </c>
      <c r="X21" s="177"/>
      <c r="Y21" s="177"/>
      <c r="Z21" s="177"/>
      <c r="AA21" s="177"/>
    </row>
    <row r="22" spans="1:27" ht="30" customHeight="1" thickBot="1" x14ac:dyDescent="0.3">
      <c r="A22" s="55">
        <v>36452</v>
      </c>
      <c r="B22" s="53">
        <v>7.3</v>
      </c>
      <c r="C22" s="53">
        <v>85.9</v>
      </c>
      <c r="D22" s="53">
        <v>84.9</v>
      </c>
      <c r="E22" s="53">
        <v>0</v>
      </c>
      <c r="F22" s="53">
        <v>0</v>
      </c>
      <c r="G22" s="53">
        <f t="shared" si="2"/>
        <v>178.10000000000002</v>
      </c>
      <c r="H22">
        <f t="shared" si="3"/>
        <v>172</v>
      </c>
      <c r="J22" s="97"/>
      <c r="M22" s="97">
        <v>36.6</v>
      </c>
      <c r="N22" s="97">
        <v>93.300000000000011</v>
      </c>
      <c r="O22" s="97">
        <v>60.199999999999996</v>
      </c>
      <c r="P22" s="97">
        <v>0</v>
      </c>
      <c r="Q22" s="97">
        <v>0</v>
      </c>
      <c r="R22" s="97">
        <f t="shared" si="4"/>
        <v>190.1</v>
      </c>
      <c r="W22" s="41" t="s">
        <v>50</v>
      </c>
      <c r="X22" s="59" t="s">
        <v>27</v>
      </c>
      <c r="Y22" s="60" t="s">
        <v>28</v>
      </c>
      <c r="Z22" s="61" t="s">
        <v>29</v>
      </c>
      <c r="AA22" s="59" t="s">
        <v>30</v>
      </c>
    </row>
    <row r="23" spans="1:27" ht="15.75" thickBot="1" x14ac:dyDescent="0.3">
      <c r="A23" s="55">
        <v>36453</v>
      </c>
      <c r="B23" s="53">
        <v>7.3</v>
      </c>
      <c r="C23" s="53">
        <v>87.300000000000011</v>
      </c>
      <c r="D23" s="53">
        <v>84.1</v>
      </c>
      <c r="E23" s="53">
        <v>0.1</v>
      </c>
      <c r="F23" s="53">
        <v>0</v>
      </c>
      <c r="G23" s="53">
        <f t="shared" si="2"/>
        <v>178.79999999999998</v>
      </c>
      <c r="H23">
        <f t="shared" si="3"/>
        <v>170</v>
      </c>
      <c r="J23" s="97"/>
      <c r="M23" s="97">
        <v>26.1</v>
      </c>
      <c r="N23" s="97">
        <v>93.300000000000011</v>
      </c>
      <c r="O23" s="97">
        <v>69.5</v>
      </c>
      <c r="P23" s="97">
        <v>0</v>
      </c>
      <c r="Q23" s="97">
        <v>0</v>
      </c>
      <c r="R23" s="97">
        <f t="shared" si="4"/>
        <v>188.9</v>
      </c>
      <c r="W23" s="21" t="s">
        <v>51</v>
      </c>
      <c r="X23" s="38">
        <f>MAX(C4:C186)</f>
        <v>93.509999999999991</v>
      </c>
      <c r="Y23" s="38">
        <f>AVERAGE(C4:C186)</f>
        <v>84.707252747252781</v>
      </c>
      <c r="Z23" s="38">
        <f>MIN(C4:C186)</f>
        <v>70.599999999999994</v>
      </c>
      <c r="AA23" s="38" cm="1">
        <f t="array" ref="AA23">INDEX($C$4:$C$186,Z29,1)</f>
        <v>79.109999999999985</v>
      </c>
    </row>
    <row r="24" spans="1:27" ht="15.75" thickBot="1" x14ac:dyDescent="0.3">
      <c r="A24" s="55">
        <v>36454</v>
      </c>
      <c r="B24" s="53">
        <v>8.8000000000000007</v>
      </c>
      <c r="C24" s="53">
        <v>81.099999999999994</v>
      </c>
      <c r="D24" s="53">
        <v>89.5</v>
      </c>
      <c r="E24" s="53">
        <v>0</v>
      </c>
      <c r="F24" s="53">
        <v>0</v>
      </c>
      <c r="G24" s="53">
        <f t="shared" si="2"/>
        <v>179.39999999999998</v>
      </c>
      <c r="H24">
        <f t="shared" si="3"/>
        <v>165</v>
      </c>
      <c r="J24" s="97"/>
      <c r="M24" s="97">
        <v>29.2</v>
      </c>
      <c r="N24" s="97">
        <v>96.000000000000014</v>
      </c>
      <c r="O24" s="97">
        <v>57.3</v>
      </c>
      <c r="P24" s="97">
        <v>0</v>
      </c>
      <c r="Q24" s="97">
        <v>0.1</v>
      </c>
      <c r="R24" s="97">
        <f t="shared" si="4"/>
        <v>182.6</v>
      </c>
      <c r="W24" s="21" t="s">
        <v>110</v>
      </c>
      <c r="X24" s="38">
        <f>MAX(D4:D186)</f>
        <v>113</v>
      </c>
      <c r="Y24" s="38">
        <f>AVERAGE(D4:D186)</f>
        <v>88.365824175824187</v>
      </c>
      <c r="Z24" s="38">
        <f>MIN(D4:D186)</f>
        <v>52.5</v>
      </c>
      <c r="AA24" s="38" cm="1">
        <f t="array" ref="AA24">INDEX($D$4:$D$186,Z29,1)</f>
        <v>96.59</v>
      </c>
    </row>
    <row r="25" spans="1:27" ht="15.75" thickBot="1" x14ac:dyDescent="0.3">
      <c r="A25" s="55">
        <v>36455</v>
      </c>
      <c r="B25" s="53">
        <v>5.6</v>
      </c>
      <c r="C25" s="53">
        <v>80.900000000000006</v>
      </c>
      <c r="D25" s="53">
        <v>91</v>
      </c>
      <c r="E25" s="53">
        <v>0</v>
      </c>
      <c r="F25" s="53">
        <v>1.7</v>
      </c>
      <c r="G25" s="53">
        <f t="shared" si="2"/>
        <v>179.2</v>
      </c>
      <c r="H25">
        <f t="shared" si="3"/>
        <v>168</v>
      </c>
      <c r="J25" s="97"/>
      <c r="M25" s="97">
        <v>25.1</v>
      </c>
      <c r="N25" s="97">
        <v>96.600000000000023</v>
      </c>
      <c r="O25" s="97">
        <v>54.699999999999996</v>
      </c>
      <c r="P25" s="97">
        <v>0</v>
      </c>
      <c r="Q25" s="97">
        <v>8.8000000000000007</v>
      </c>
      <c r="R25" s="97">
        <f t="shared" si="4"/>
        <v>185.20000000000002</v>
      </c>
      <c r="W25" s="21" t="s">
        <v>45</v>
      </c>
      <c r="X25" s="38">
        <f>MAX(B4:B186)</f>
        <v>108.6</v>
      </c>
      <c r="Y25" s="38">
        <f>AVERAGE(B4:B186)</f>
        <v>53.670329670329643</v>
      </c>
      <c r="Z25" s="38">
        <f>MIN(B4:B186)</f>
        <v>5.0999999999999996</v>
      </c>
      <c r="AA25" s="38" cm="1">
        <f t="array" ref="AA25">INDEX($B$4:$B$186,Z29,1)</f>
        <v>95</v>
      </c>
    </row>
    <row r="26" spans="1:27" ht="15.75" thickBot="1" x14ac:dyDescent="0.3">
      <c r="A26" s="55">
        <v>36456</v>
      </c>
      <c r="B26" s="53">
        <v>5.0999999999999996</v>
      </c>
      <c r="C26" s="53">
        <v>84.9</v>
      </c>
      <c r="D26" s="53">
        <v>86.6</v>
      </c>
      <c r="E26" s="53">
        <v>0</v>
      </c>
      <c r="F26" s="53">
        <v>0</v>
      </c>
      <c r="G26" s="53">
        <f t="shared" si="2"/>
        <v>176.6</v>
      </c>
      <c r="H26">
        <f t="shared" si="3"/>
        <v>174</v>
      </c>
      <c r="J26" s="97"/>
      <c r="M26" s="97">
        <v>48.5</v>
      </c>
      <c r="N26" s="97">
        <v>85.700000000000017</v>
      </c>
      <c r="O26" s="97">
        <v>62.1</v>
      </c>
      <c r="P26" s="97">
        <v>0</v>
      </c>
      <c r="Q26" s="97">
        <v>26</v>
      </c>
      <c r="R26" s="97">
        <f t="shared" si="4"/>
        <v>222.3</v>
      </c>
      <c r="W26" s="21" t="s">
        <v>48</v>
      </c>
      <c r="X26" s="38">
        <f>MAX(E4:E186)</f>
        <v>32.5</v>
      </c>
      <c r="Y26" s="38">
        <f>AVERAGE(E4:E186)</f>
        <v>3.3065934065934051</v>
      </c>
      <c r="Z26" s="38">
        <f>MIN(E4:E186)</f>
        <v>0</v>
      </c>
      <c r="AA26" s="38" cm="1">
        <f t="array" ref="AA26">INDEX($E$4:$E$186,Z29,1)</f>
        <v>22.4</v>
      </c>
    </row>
    <row r="27" spans="1:27" ht="15.75" thickBot="1" x14ac:dyDescent="0.3">
      <c r="A27" s="55">
        <v>36457</v>
      </c>
      <c r="B27" s="53">
        <v>5.0999999999999996</v>
      </c>
      <c r="C27" s="53">
        <v>84.700000000000017</v>
      </c>
      <c r="D27" s="53">
        <v>88.199999999999989</v>
      </c>
      <c r="E27" s="53">
        <v>0.8</v>
      </c>
      <c r="F27" s="53">
        <v>0</v>
      </c>
      <c r="G27" s="53">
        <f t="shared" si="2"/>
        <v>178.8</v>
      </c>
      <c r="H27">
        <f t="shared" si="3"/>
        <v>169</v>
      </c>
      <c r="J27" s="97"/>
      <c r="M27" s="97">
        <v>40.299999999999997</v>
      </c>
      <c r="N27" s="97">
        <v>97</v>
      </c>
      <c r="O27" s="97">
        <v>61.199999999999996</v>
      </c>
      <c r="P27" s="97">
        <v>0</v>
      </c>
      <c r="Q27" s="97">
        <v>21</v>
      </c>
      <c r="R27" s="97">
        <f t="shared" si="4"/>
        <v>219.5</v>
      </c>
      <c r="W27" s="21" t="s">
        <v>49</v>
      </c>
      <c r="X27" s="38">
        <f>MAX(F4:F186)</f>
        <v>101.2</v>
      </c>
      <c r="Y27" s="38">
        <f>AVERAGE(F4:F186)</f>
        <v>19.386263736263743</v>
      </c>
      <c r="Z27" s="38">
        <f>MIN(F4:F186)</f>
        <v>0</v>
      </c>
      <c r="AA27" s="38" cm="1">
        <f t="array" ref="AA27">INDEX($F$4:$F$186,Z29,1)</f>
        <v>101.2</v>
      </c>
    </row>
    <row r="28" spans="1:27" x14ac:dyDescent="0.25">
      <c r="A28" s="55">
        <v>36458</v>
      </c>
      <c r="B28" s="53">
        <v>9.4</v>
      </c>
      <c r="C28" s="53">
        <v>84.200000000000017</v>
      </c>
      <c r="D28" s="53">
        <v>92.6</v>
      </c>
      <c r="E28" s="53">
        <v>0</v>
      </c>
      <c r="F28" s="53">
        <v>0</v>
      </c>
      <c r="G28" s="53">
        <f t="shared" si="2"/>
        <v>186.20000000000002</v>
      </c>
      <c r="H28">
        <f t="shared" si="3"/>
        <v>158</v>
      </c>
      <c r="J28" s="97"/>
      <c r="M28" s="97">
        <v>39.299999999999997</v>
      </c>
      <c r="N28" s="97">
        <v>97.799999999999983</v>
      </c>
      <c r="O28" s="97">
        <v>55.4</v>
      </c>
      <c r="P28" s="97">
        <v>0</v>
      </c>
      <c r="Q28" s="97">
        <v>33.1</v>
      </c>
      <c r="R28" s="97">
        <f t="shared" si="4"/>
        <v>225.59999999999997</v>
      </c>
    </row>
    <row r="29" spans="1:27" x14ac:dyDescent="0.25">
      <c r="A29" s="55">
        <v>36459</v>
      </c>
      <c r="B29" s="53">
        <v>9.1</v>
      </c>
      <c r="C29" s="53">
        <v>77.5</v>
      </c>
      <c r="D29" s="53">
        <v>92.9</v>
      </c>
      <c r="E29" s="53">
        <v>0.7</v>
      </c>
      <c r="F29" s="53">
        <v>0</v>
      </c>
      <c r="G29" s="53">
        <f t="shared" si="2"/>
        <v>180.2</v>
      </c>
      <c r="H29">
        <f t="shared" si="3"/>
        <v>163</v>
      </c>
      <c r="J29" s="97"/>
      <c r="M29" s="97">
        <v>34.799999999999997</v>
      </c>
      <c r="N29" s="97">
        <v>89.300000000000011</v>
      </c>
      <c r="O29" s="97">
        <v>70.599999999999994</v>
      </c>
      <c r="P29" s="97">
        <v>0</v>
      </c>
      <c r="Q29" s="97">
        <v>15.6</v>
      </c>
      <c r="R29" s="97">
        <f t="shared" si="4"/>
        <v>210.29999999999998</v>
      </c>
      <c r="W29" s="56" t="s">
        <v>53</v>
      </c>
      <c r="X29" s="34">
        <f>MAX(G4:G186)</f>
        <v>394.29999999999995</v>
      </c>
      <c r="Y29" s="62">
        <f>Z29+A4-1</f>
        <v>36535</v>
      </c>
      <c r="Z29" s="34">
        <f>MATCH(X29,G4:G186,0)</f>
        <v>102</v>
      </c>
    </row>
    <row r="30" spans="1:27" x14ac:dyDescent="0.25">
      <c r="A30" s="55">
        <v>36460</v>
      </c>
      <c r="B30" s="53">
        <v>11.7</v>
      </c>
      <c r="C30" s="53">
        <v>87.9</v>
      </c>
      <c r="D30" s="53">
        <v>83.1</v>
      </c>
      <c r="E30" s="53">
        <v>0.6</v>
      </c>
      <c r="F30" s="53">
        <v>0</v>
      </c>
      <c r="G30" s="53">
        <f t="shared" si="2"/>
        <v>183.29999999999998</v>
      </c>
      <c r="H30">
        <f t="shared" si="3"/>
        <v>159</v>
      </c>
      <c r="J30" s="97"/>
      <c r="M30" s="97">
        <v>31.8</v>
      </c>
      <c r="N30" s="97">
        <v>90.4</v>
      </c>
      <c r="O30" s="97">
        <v>72</v>
      </c>
      <c r="P30" s="97">
        <v>0</v>
      </c>
      <c r="Q30" s="97">
        <v>6.3</v>
      </c>
      <c r="R30" s="97">
        <f t="shared" si="4"/>
        <v>200.5</v>
      </c>
    </row>
    <row r="31" spans="1:27" x14ac:dyDescent="0.25">
      <c r="A31" s="55">
        <v>36461</v>
      </c>
      <c r="B31" s="53">
        <v>12.4</v>
      </c>
      <c r="C31" s="53">
        <v>82.3</v>
      </c>
      <c r="D31" s="53">
        <v>84.7</v>
      </c>
      <c r="E31" s="53">
        <v>0.9</v>
      </c>
      <c r="F31" s="53">
        <v>0</v>
      </c>
      <c r="G31" s="53">
        <f t="shared" si="2"/>
        <v>180.3</v>
      </c>
      <c r="H31">
        <f t="shared" si="3"/>
        <v>162</v>
      </c>
      <c r="J31" s="97"/>
      <c r="M31" s="97">
        <v>21.4</v>
      </c>
      <c r="N31" s="97">
        <v>94.700000000000017</v>
      </c>
      <c r="O31" s="97">
        <v>73.099999999999994</v>
      </c>
      <c r="P31" s="97">
        <v>0</v>
      </c>
      <c r="Q31" s="97">
        <v>1.3</v>
      </c>
      <c r="R31" s="97">
        <f t="shared" si="4"/>
        <v>190.50000000000003</v>
      </c>
    </row>
    <row r="32" spans="1:27" x14ac:dyDescent="0.25">
      <c r="A32" s="55">
        <v>36462</v>
      </c>
      <c r="B32" s="53">
        <v>14.6</v>
      </c>
      <c r="C32" s="53">
        <v>84.199999999999989</v>
      </c>
      <c r="D32" s="53">
        <v>84</v>
      </c>
      <c r="E32" s="53">
        <v>0.3</v>
      </c>
      <c r="F32" s="53">
        <v>9.9</v>
      </c>
      <c r="G32" s="53">
        <f t="shared" si="2"/>
        <v>193</v>
      </c>
      <c r="H32">
        <f t="shared" si="3"/>
        <v>155</v>
      </c>
      <c r="J32" s="97"/>
      <c r="M32" s="97">
        <v>20</v>
      </c>
      <c r="N32" s="97">
        <v>90.2</v>
      </c>
      <c r="O32" s="97">
        <v>76.2</v>
      </c>
      <c r="P32" s="97">
        <v>0</v>
      </c>
      <c r="Q32" s="97">
        <v>0</v>
      </c>
      <c r="R32" s="97">
        <f t="shared" si="4"/>
        <v>186.4</v>
      </c>
    </row>
    <row r="33" spans="1:18" x14ac:dyDescent="0.25">
      <c r="A33" s="55">
        <v>36463</v>
      </c>
      <c r="B33" s="53">
        <v>17</v>
      </c>
      <c r="C33" s="53">
        <v>88.6</v>
      </c>
      <c r="D33" s="53">
        <v>86.800000000000011</v>
      </c>
      <c r="E33" s="53">
        <v>0</v>
      </c>
      <c r="F33" s="53">
        <v>5.2</v>
      </c>
      <c r="G33" s="53">
        <f t="shared" si="2"/>
        <v>197.6</v>
      </c>
      <c r="H33">
        <f t="shared" si="3"/>
        <v>150</v>
      </c>
      <c r="J33" s="97"/>
      <c r="M33" s="97">
        <v>14.4</v>
      </c>
      <c r="N33" s="97">
        <v>88.09999999999998</v>
      </c>
      <c r="O33" s="97">
        <v>77.600000000000009</v>
      </c>
      <c r="P33" s="97">
        <v>0</v>
      </c>
      <c r="Q33" s="97">
        <v>14.8</v>
      </c>
      <c r="R33" s="97">
        <f t="shared" si="4"/>
        <v>194.9</v>
      </c>
    </row>
    <row r="34" spans="1:18" x14ac:dyDescent="0.25">
      <c r="A34" s="55">
        <v>36464</v>
      </c>
      <c r="B34" s="53">
        <v>19.600000000000001</v>
      </c>
      <c r="C34" s="53">
        <v>87.700000000000017</v>
      </c>
      <c r="D34" s="53">
        <v>79.099999999999994</v>
      </c>
      <c r="E34" s="53">
        <v>0</v>
      </c>
      <c r="F34" s="53">
        <v>3.4</v>
      </c>
      <c r="G34" s="53">
        <f t="shared" si="2"/>
        <v>189.8</v>
      </c>
      <c r="H34">
        <f t="shared" si="3"/>
        <v>157</v>
      </c>
      <c r="J34" s="97"/>
      <c r="M34" s="97">
        <v>34.4</v>
      </c>
      <c r="N34" s="97">
        <v>82.299999999999983</v>
      </c>
      <c r="O34" s="97">
        <v>79.900000000000006</v>
      </c>
      <c r="P34" s="97">
        <v>0</v>
      </c>
      <c r="Q34" s="97">
        <v>6.4</v>
      </c>
      <c r="R34" s="97">
        <f t="shared" si="4"/>
        <v>203</v>
      </c>
    </row>
    <row r="35" spans="1:18" x14ac:dyDescent="0.25">
      <c r="A35" s="55">
        <v>36465</v>
      </c>
      <c r="B35" s="53">
        <v>22.1</v>
      </c>
      <c r="C35" s="53">
        <v>86.399999999999977</v>
      </c>
      <c r="D35" s="53">
        <v>82.800000000000011</v>
      </c>
      <c r="E35" s="53">
        <v>1.4</v>
      </c>
      <c r="F35" s="53">
        <v>4.0999999999999996</v>
      </c>
      <c r="G35" s="53">
        <f t="shared" si="2"/>
        <v>196.79999999999998</v>
      </c>
      <c r="H35">
        <f t="shared" si="3"/>
        <v>152</v>
      </c>
      <c r="J35" s="97"/>
      <c r="M35" s="97">
        <v>48</v>
      </c>
      <c r="N35" s="97">
        <v>86.5</v>
      </c>
      <c r="O35" s="97">
        <v>80.099999999999994</v>
      </c>
      <c r="P35" s="97">
        <v>0</v>
      </c>
      <c r="Q35" s="97">
        <v>0</v>
      </c>
      <c r="R35" s="97">
        <f t="shared" si="4"/>
        <v>214.6</v>
      </c>
    </row>
    <row r="36" spans="1:18" x14ac:dyDescent="0.25">
      <c r="A36" s="55">
        <v>36466</v>
      </c>
      <c r="B36" s="53">
        <v>20.399999999999999</v>
      </c>
      <c r="C36" s="53">
        <v>87.199999999999989</v>
      </c>
      <c r="D36" s="53">
        <v>88.9</v>
      </c>
      <c r="E36" s="53">
        <v>0</v>
      </c>
      <c r="F36" s="53">
        <v>0</v>
      </c>
      <c r="G36" s="53">
        <f t="shared" ref="G36:G67" si="5">SUM(B36+C36+D36+E36+F36)</f>
        <v>196.5</v>
      </c>
      <c r="H36">
        <f t="shared" ref="H36:H67" si="6">_xlfn.RANK.AVG(G36,$G$4:$G$186)</f>
        <v>154</v>
      </c>
      <c r="J36" s="97"/>
      <c r="M36" s="97">
        <v>52.4</v>
      </c>
      <c r="N36" s="97">
        <v>77.5</v>
      </c>
      <c r="O36" s="97">
        <v>84</v>
      </c>
      <c r="P36" s="97">
        <v>0</v>
      </c>
      <c r="Q36" s="97">
        <v>1.1000000000000001</v>
      </c>
      <c r="R36" s="97">
        <f t="shared" ref="R36:R67" si="7">SUM(M36:Q36)</f>
        <v>215</v>
      </c>
    </row>
    <row r="37" spans="1:18" x14ac:dyDescent="0.25">
      <c r="A37" s="55">
        <v>36467</v>
      </c>
      <c r="B37" s="53">
        <v>20.5</v>
      </c>
      <c r="C37" s="53">
        <v>85.399999999999991</v>
      </c>
      <c r="D37" s="53">
        <v>89.7</v>
      </c>
      <c r="E37" s="53">
        <v>1</v>
      </c>
      <c r="F37" s="53">
        <v>0</v>
      </c>
      <c r="G37" s="53">
        <f t="shared" si="5"/>
        <v>196.6</v>
      </c>
      <c r="H37">
        <f t="shared" si="6"/>
        <v>153</v>
      </c>
      <c r="J37" s="97"/>
      <c r="M37" s="97">
        <v>67.400000000000006</v>
      </c>
      <c r="N37" s="97">
        <v>82</v>
      </c>
      <c r="O37" s="97">
        <v>76.599999999999994</v>
      </c>
      <c r="P37" s="97">
        <v>0</v>
      </c>
      <c r="Q37" s="97">
        <v>0</v>
      </c>
      <c r="R37" s="97">
        <f t="shared" si="7"/>
        <v>226</v>
      </c>
    </row>
    <row r="38" spans="1:18" x14ac:dyDescent="0.25">
      <c r="A38" s="55">
        <v>36468</v>
      </c>
      <c r="B38" s="53">
        <v>38</v>
      </c>
      <c r="C38" s="53">
        <v>75.099999999999994</v>
      </c>
      <c r="D38" s="53">
        <v>88.1</v>
      </c>
      <c r="E38" s="53">
        <v>0</v>
      </c>
      <c r="F38" s="53">
        <v>29.9</v>
      </c>
      <c r="G38" s="53">
        <f t="shared" si="5"/>
        <v>231.1</v>
      </c>
      <c r="H38">
        <f t="shared" si="6"/>
        <v>110</v>
      </c>
      <c r="J38" s="97"/>
      <c r="M38" s="97">
        <v>39.299999999999997</v>
      </c>
      <c r="N38" s="97">
        <v>91.800000000000011</v>
      </c>
      <c r="O38" s="97">
        <v>80.099999999999994</v>
      </c>
      <c r="P38" s="97">
        <v>0</v>
      </c>
      <c r="Q38" s="97">
        <v>0</v>
      </c>
      <c r="R38" s="97">
        <f t="shared" si="7"/>
        <v>211.20000000000002</v>
      </c>
    </row>
    <row r="39" spans="1:18" x14ac:dyDescent="0.25">
      <c r="A39" s="55">
        <v>36469</v>
      </c>
      <c r="B39" s="53">
        <v>43.1</v>
      </c>
      <c r="C39" s="53">
        <v>72.7</v>
      </c>
      <c r="D39" s="53">
        <v>84.399999999999991</v>
      </c>
      <c r="E39" s="53">
        <v>0.7</v>
      </c>
      <c r="F39" s="53">
        <v>34.799999999999997</v>
      </c>
      <c r="G39" s="53">
        <f t="shared" si="5"/>
        <v>235.7</v>
      </c>
      <c r="H39">
        <f t="shared" si="6"/>
        <v>101</v>
      </c>
      <c r="J39" s="97"/>
      <c r="M39" s="97">
        <v>39.9</v>
      </c>
      <c r="N39" s="97">
        <v>94.9</v>
      </c>
      <c r="O39" s="97">
        <v>80.099999999999994</v>
      </c>
      <c r="P39" s="97">
        <v>0</v>
      </c>
      <c r="Q39" s="97">
        <v>0</v>
      </c>
      <c r="R39" s="97">
        <f t="shared" si="7"/>
        <v>214.9</v>
      </c>
    </row>
    <row r="40" spans="1:18" x14ac:dyDescent="0.25">
      <c r="A40" s="55">
        <v>36470</v>
      </c>
      <c r="B40" s="53">
        <v>30.2</v>
      </c>
      <c r="C40" s="53">
        <v>70.599999999999994</v>
      </c>
      <c r="D40" s="53">
        <v>94.5</v>
      </c>
      <c r="E40" s="53">
        <v>0</v>
      </c>
      <c r="F40" s="53">
        <v>27.8</v>
      </c>
      <c r="G40" s="53">
        <f t="shared" si="5"/>
        <v>223.10000000000002</v>
      </c>
      <c r="H40">
        <f t="shared" si="6"/>
        <v>123</v>
      </c>
      <c r="J40" s="97"/>
      <c r="M40" s="97">
        <v>60.5</v>
      </c>
      <c r="N40" s="97">
        <v>90.199999999999989</v>
      </c>
      <c r="O40" s="97">
        <v>78.5</v>
      </c>
      <c r="P40" s="97">
        <v>0</v>
      </c>
      <c r="Q40" s="97">
        <v>0</v>
      </c>
      <c r="R40" s="97">
        <f t="shared" si="7"/>
        <v>229.2</v>
      </c>
    </row>
    <row r="41" spans="1:18" x14ac:dyDescent="0.25">
      <c r="A41" s="55">
        <v>36471</v>
      </c>
      <c r="B41" s="53">
        <v>34.299999999999997</v>
      </c>
      <c r="C41" s="53">
        <v>81.31</v>
      </c>
      <c r="D41" s="53">
        <v>98.389999999999986</v>
      </c>
      <c r="E41" s="53">
        <v>1.1000000000000001</v>
      </c>
      <c r="F41" s="53">
        <v>0</v>
      </c>
      <c r="G41" s="53">
        <f t="shared" si="5"/>
        <v>215.1</v>
      </c>
      <c r="H41">
        <f t="shared" si="6"/>
        <v>135</v>
      </c>
      <c r="J41" s="97"/>
      <c r="M41" s="97">
        <v>53.5</v>
      </c>
      <c r="N41" s="97">
        <v>92.399999999999991</v>
      </c>
      <c r="O41" s="97">
        <v>79.3</v>
      </c>
      <c r="P41" s="97">
        <v>0</v>
      </c>
      <c r="Q41" s="97">
        <v>2</v>
      </c>
      <c r="R41" s="97">
        <f t="shared" si="7"/>
        <v>227.2</v>
      </c>
    </row>
    <row r="42" spans="1:18" x14ac:dyDescent="0.25">
      <c r="A42" s="55">
        <v>36472</v>
      </c>
      <c r="B42" s="53">
        <v>38.799999999999997</v>
      </c>
      <c r="C42" s="53">
        <v>79.799999999999983</v>
      </c>
      <c r="D42" s="53">
        <v>101.9</v>
      </c>
      <c r="E42" s="53">
        <v>0</v>
      </c>
      <c r="F42" s="53">
        <v>8.6999999999999993</v>
      </c>
      <c r="G42" s="53">
        <f t="shared" si="5"/>
        <v>229.2</v>
      </c>
      <c r="H42">
        <f t="shared" si="6"/>
        <v>113</v>
      </c>
      <c r="J42" s="97"/>
      <c r="M42" s="97">
        <v>51.7</v>
      </c>
      <c r="N42" s="97">
        <v>90.7</v>
      </c>
      <c r="O42" s="97">
        <v>87.7</v>
      </c>
      <c r="P42" s="97">
        <v>0</v>
      </c>
      <c r="Q42" s="97">
        <v>0</v>
      </c>
      <c r="R42" s="97">
        <f t="shared" si="7"/>
        <v>230.10000000000002</v>
      </c>
    </row>
    <row r="43" spans="1:18" x14ac:dyDescent="0.25">
      <c r="A43" s="55">
        <v>36473</v>
      </c>
      <c r="B43" s="53">
        <v>22.1</v>
      </c>
      <c r="C43" s="53">
        <v>84.899999999999991</v>
      </c>
      <c r="D43" s="53">
        <v>111.10000000000001</v>
      </c>
      <c r="E43" s="53">
        <v>2.5</v>
      </c>
      <c r="F43" s="53">
        <v>4.5999999999999996</v>
      </c>
      <c r="G43" s="53">
        <f t="shared" si="5"/>
        <v>225.20000000000002</v>
      </c>
      <c r="H43">
        <f t="shared" si="6"/>
        <v>120</v>
      </c>
      <c r="J43" s="97"/>
      <c r="M43" s="97">
        <v>49</v>
      </c>
      <c r="N43" s="97">
        <v>89.7</v>
      </c>
      <c r="O43" s="97">
        <v>89.399999999999991</v>
      </c>
      <c r="P43" s="97">
        <v>0</v>
      </c>
      <c r="Q43" s="97">
        <v>12.6</v>
      </c>
      <c r="R43" s="97">
        <f t="shared" si="7"/>
        <v>240.69999999999996</v>
      </c>
    </row>
    <row r="44" spans="1:18" x14ac:dyDescent="0.25">
      <c r="A44" s="55">
        <v>36474</v>
      </c>
      <c r="B44" s="53">
        <v>21.4</v>
      </c>
      <c r="C44" s="53">
        <v>88.799999999999983</v>
      </c>
      <c r="D44" s="53">
        <v>110.4</v>
      </c>
      <c r="E44" s="53">
        <v>2.1</v>
      </c>
      <c r="F44" s="53">
        <v>6.8</v>
      </c>
      <c r="G44" s="53">
        <f t="shared" si="5"/>
        <v>229.5</v>
      </c>
      <c r="H44">
        <f t="shared" si="6"/>
        <v>112</v>
      </c>
      <c r="J44" s="97"/>
      <c r="M44" s="97">
        <v>62.8</v>
      </c>
      <c r="N44" s="97">
        <v>88.800000000000011</v>
      </c>
      <c r="O44" s="97">
        <v>91.199999999999989</v>
      </c>
      <c r="P44" s="97">
        <v>0</v>
      </c>
      <c r="Q44" s="97">
        <v>12.9</v>
      </c>
      <c r="R44" s="97">
        <f t="shared" si="7"/>
        <v>255.70000000000002</v>
      </c>
    </row>
    <row r="45" spans="1:18" x14ac:dyDescent="0.25">
      <c r="A45" s="55">
        <v>36475</v>
      </c>
      <c r="B45" s="53">
        <v>16.399999999999999</v>
      </c>
      <c r="C45" s="53">
        <v>90.300000000000011</v>
      </c>
      <c r="D45" s="53">
        <v>110.5</v>
      </c>
      <c r="E45" s="53">
        <v>2.4</v>
      </c>
      <c r="F45" s="53">
        <v>8.4</v>
      </c>
      <c r="G45" s="53">
        <f t="shared" si="5"/>
        <v>228.00000000000003</v>
      </c>
      <c r="H45">
        <f t="shared" si="6"/>
        <v>117</v>
      </c>
      <c r="J45" s="97"/>
      <c r="M45" s="97">
        <v>58.4</v>
      </c>
      <c r="N45" s="97">
        <v>88.399999999999977</v>
      </c>
      <c r="O45" s="97">
        <v>87.800000000000011</v>
      </c>
      <c r="P45" s="97">
        <v>0</v>
      </c>
      <c r="Q45" s="97">
        <v>12.3</v>
      </c>
      <c r="R45" s="97">
        <f t="shared" si="7"/>
        <v>246.9</v>
      </c>
    </row>
    <row r="46" spans="1:18" x14ac:dyDescent="0.25">
      <c r="A46" s="55">
        <v>36476</v>
      </c>
      <c r="B46" s="53">
        <v>23.8</v>
      </c>
      <c r="C46" s="53">
        <v>89.3</v>
      </c>
      <c r="D46" s="53">
        <v>110.7</v>
      </c>
      <c r="E46" s="53">
        <v>6.7</v>
      </c>
      <c r="F46" s="53">
        <v>23</v>
      </c>
      <c r="G46" s="53">
        <f t="shared" si="5"/>
        <v>253.5</v>
      </c>
      <c r="H46">
        <f t="shared" si="6"/>
        <v>74</v>
      </c>
      <c r="J46" s="97"/>
      <c r="M46" s="97">
        <v>58.6</v>
      </c>
      <c r="N46" s="97">
        <v>88.1</v>
      </c>
      <c r="O46" s="97">
        <v>86.300000000000011</v>
      </c>
      <c r="P46" s="97">
        <v>0</v>
      </c>
      <c r="Q46" s="97">
        <v>10.5</v>
      </c>
      <c r="R46" s="97">
        <f t="shared" si="7"/>
        <v>243.5</v>
      </c>
    </row>
    <row r="47" spans="1:18" x14ac:dyDescent="0.25">
      <c r="A47" s="55">
        <v>36477</v>
      </c>
      <c r="B47" s="53">
        <v>20.399999999999999</v>
      </c>
      <c r="C47" s="53">
        <v>85</v>
      </c>
      <c r="D47" s="53">
        <v>111.19999999999999</v>
      </c>
      <c r="E47" s="53">
        <v>7.5</v>
      </c>
      <c r="F47" s="53">
        <v>24.6</v>
      </c>
      <c r="G47" s="53">
        <f t="shared" si="5"/>
        <v>248.7</v>
      </c>
      <c r="H47">
        <f t="shared" si="6"/>
        <v>79</v>
      </c>
      <c r="J47" s="97"/>
      <c r="M47" s="97">
        <v>55.5</v>
      </c>
      <c r="N47" s="97">
        <v>89</v>
      </c>
      <c r="O47" s="97">
        <v>80.5</v>
      </c>
      <c r="P47" s="97">
        <v>0</v>
      </c>
      <c r="Q47" s="97">
        <v>0</v>
      </c>
      <c r="R47" s="97">
        <f t="shared" si="7"/>
        <v>225</v>
      </c>
    </row>
    <row r="48" spans="1:18" x14ac:dyDescent="0.25">
      <c r="A48" s="55">
        <v>36478</v>
      </c>
      <c r="B48" s="53">
        <v>30</v>
      </c>
      <c r="C48" s="53">
        <v>78.100000000000009</v>
      </c>
      <c r="D48" s="53">
        <v>111.2</v>
      </c>
      <c r="E48" s="53">
        <v>4.5</v>
      </c>
      <c r="F48" s="53">
        <v>13.4</v>
      </c>
      <c r="G48" s="53">
        <f t="shared" si="5"/>
        <v>237.20000000000002</v>
      </c>
      <c r="H48">
        <f t="shared" si="6"/>
        <v>97</v>
      </c>
      <c r="J48" s="97"/>
      <c r="M48" s="97">
        <v>63.5</v>
      </c>
      <c r="N48" s="97">
        <v>88.799999999999983</v>
      </c>
      <c r="O48" s="97">
        <v>83.9</v>
      </c>
      <c r="P48" s="97">
        <v>0</v>
      </c>
      <c r="Q48" s="97">
        <v>6.3</v>
      </c>
      <c r="R48" s="97">
        <f t="shared" si="7"/>
        <v>242.5</v>
      </c>
    </row>
    <row r="49" spans="1:18" x14ac:dyDescent="0.25">
      <c r="A49" s="55">
        <v>36479</v>
      </c>
      <c r="B49" s="53">
        <v>35.5</v>
      </c>
      <c r="C49" s="53">
        <v>80.5</v>
      </c>
      <c r="D49" s="53">
        <v>110.9</v>
      </c>
      <c r="E49" s="53">
        <v>4.5999999999999996</v>
      </c>
      <c r="F49" s="53">
        <v>6.8</v>
      </c>
      <c r="G49" s="53">
        <f t="shared" si="5"/>
        <v>238.3</v>
      </c>
      <c r="H49">
        <f t="shared" si="6"/>
        <v>95</v>
      </c>
      <c r="J49" s="97"/>
      <c r="M49" s="97">
        <v>61.5</v>
      </c>
      <c r="N49" s="97">
        <v>91.9</v>
      </c>
      <c r="O49" s="97">
        <v>85.6</v>
      </c>
      <c r="P49" s="97">
        <v>0</v>
      </c>
      <c r="Q49" s="97">
        <v>30.9</v>
      </c>
      <c r="R49" s="97">
        <f t="shared" si="7"/>
        <v>269.89999999999998</v>
      </c>
    </row>
    <row r="50" spans="1:18" x14ac:dyDescent="0.25">
      <c r="A50" s="55">
        <v>36480</v>
      </c>
      <c r="B50" s="53">
        <v>37.299999999999997</v>
      </c>
      <c r="C50" s="53">
        <v>83.609999999999985</v>
      </c>
      <c r="D50" s="53">
        <v>100.49000000000001</v>
      </c>
      <c r="E50" s="53">
        <v>0</v>
      </c>
      <c r="F50" s="53">
        <v>1</v>
      </c>
      <c r="G50" s="53">
        <f t="shared" si="5"/>
        <v>222.39999999999998</v>
      </c>
      <c r="H50">
        <f t="shared" si="6"/>
        <v>125</v>
      </c>
      <c r="J50" s="97"/>
      <c r="M50" s="97">
        <v>63</v>
      </c>
      <c r="N50" s="97">
        <v>86.100000000000023</v>
      </c>
      <c r="O50" s="97">
        <v>86.199999999999989</v>
      </c>
      <c r="P50" s="97">
        <v>0</v>
      </c>
      <c r="Q50" s="97">
        <v>48.4</v>
      </c>
      <c r="R50" s="97">
        <f t="shared" si="7"/>
        <v>283.7</v>
      </c>
    </row>
    <row r="51" spans="1:18" x14ac:dyDescent="0.25">
      <c r="A51" s="55">
        <v>36481</v>
      </c>
      <c r="B51" s="53">
        <v>37.200000000000003</v>
      </c>
      <c r="C51" s="53">
        <v>85.509999999999991</v>
      </c>
      <c r="D51" s="53">
        <v>94.69</v>
      </c>
      <c r="E51" s="53">
        <v>1.1000000000000001</v>
      </c>
      <c r="F51" s="53">
        <v>2.8</v>
      </c>
      <c r="G51" s="53">
        <f t="shared" si="5"/>
        <v>221.29999999999998</v>
      </c>
      <c r="H51">
        <f t="shared" si="6"/>
        <v>126</v>
      </c>
      <c r="J51" s="97"/>
      <c r="M51" s="97">
        <v>53.8</v>
      </c>
      <c r="N51" s="97">
        <v>86.300000000000011</v>
      </c>
      <c r="O51" s="97">
        <v>91.1</v>
      </c>
      <c r="P51" s="97">
        <v>0</v>
      </c>
      <c r="Q51" s="97">
        <v>35.9</v>
      </c>
      <c r="R51" s="97">
        <f t="shared" si="7"/>
        <v>267.10000000000002</v>
      </c>
    </row>
    <row r="52" spans="1:18" x14ac:dyDescent="0.25">
      <c r="A52" s="55">
        <v>36482</v>
      </c>
      <c r="B52" s="53">
        <v>67.900000000000006</v>
      </c>
      <c r="C52" s="53">
        <v>83</v>
      </c>
      <c r="D52" s="53">
        <v>103.6</v>
      </c>
      <c r="E52" s="53">
        <v>0.1</v>
      </c>
      <c r="F52" s="53">
        <v>16.600000000000001</v>
      </c>
      <c r="G52" s="53">
        <f t="shared" si="5"/>
        <v>271.2</v>
      </c>
      <c r="H52">
        <f t="shared" si="6"/>
        <v>63</v>
      </c>
      <c r="J52" s="97"/>
      <c r="M52" s="97">
        <v>13.9</v>
      </c>
      <c r="N52" s="97">
        <v>87.200000000000017</v>
      </c>
      <c r="O52" s="97">
        <v>97.6</v>
      </c>
      <c r="P52" s="97">
        <v>0</v>
      </c>
      <c r="Q52" s="97">
        <v>0</v>
      </c>
      <c r="R52" s="97">
        <f t="shared" si="7"/>
        <v>198.70000000000002</v>
      </c>
    </row>
    <row r="53" spans="1:18" x14ac:dyDescent="0.25">
      <c r="A53" s="55">
        <v>36483</v>
      </c>
      <c r="B53" s="53">
        <v>73.3</v>
      </c>
      <c r="C53" s="53">
        <v>79.500000000000014</v>
      </c>
      <c r="D53" s="53">
        <v>111.3</v>
      </c>
      <c r="E53" s="53">
        <v>1.4</v>
      </c>
      <c r="F53" s="53">
        <v>23.1</v>
      </c>
      <c r="G53" s="53">
        <f t="shared" si="5"/>
        <v>288.60000000000002</v>
      </c>
      <c r="H53">
        <f t="shared" si="6"/>
        <v>44</v>
      </c>
      <c r="J53" s="97"/>
      <c r="M53" s="97">
        <v>15.1</v>
      </c>
      <c r="N53" s="97">
        <v>87.6</v>
      </c>
      <c r="O53" s="97">
        <v>97.5</v>
      </c>
      <c r="P53" s="97">
        <v>0</v>
      </c>
      <c r="Q53" s="97">
        <v>0</v>
      </c>
      <c r="R53" s="97">
        <f t="shared" si="7"/>
        <v>200.2</v>
      </c>
    </row>
    <row r="54" spans="1:18" x14ac:dyDescent="0.25">
      <c r="A54" s="55">
        <v>36484</v>
      </c>
      <c r="B54" s="53">
        <v>74.8</v>
      </c>
      <c r="C54" s="53">
        <v>85.899999999999991</v>
      </c>
      <c r="D54" s="53">
        <v>106.3</v>
      </c>
      <c r="E54" s="53">
        <v>0.9</v>
      </c>
      <c r="F54" s="53">
        <v>41.5</v>
      </c>
      <c r="G54" s="53">
        <f t="shared" si="5"/>
        <v>309.39999999999998</v>
      </c>
      <c r="H54">
        <f t="shared" si="6"/>
        <v>27</v>
      </c>
      <c r="J54" s="97"/>
      <c r="M54" s="97">
        <v>35.299999999999997</v>
      </c>
      <c r="N54" s="97">
        <v>90.9</v>
      </c>
      <c r="O54" s="97">
        <v>97.4</v>
      </c>
      <c r="P54" s="97">
        <v>0</v>
      </c>
      <c r="Q54" s="97">
        <v>0</v>
      </c>
      <c r="R54" s="97">
        <f t="shared" si="7"/>
        <v>223.60000000000002</v>
      </c>
    </row>
    <row r="55" spans="1:18" x14ac:dyDescent="0.25">
      <c r="A55" s="55">
        <v>36485</v>
      </c>
      <c r="B55" s="53">
        <v>74.7</v>
      </c>
      <c r="C55" s="53">
        <v>85.300000000000011</v>
      </c>
      <c r="D55" s="53">
        <v>100.1</v>
      </c>
      <c r="E55" s="53">
        <v>0.6</v>
      </c>
      <c r="F55" s="53">
        <v>70.7</v>
      </c>
      <c r="G55" s="53">
        <f t="shared" si="5"/>
        <v>331.40000000000003</v>
      </c>
      <c r="H55">
        <f t="shared" si="6"/>
        <v>12</v>
      </c>
      <c r="J55" s="97"/>
      <c r="M55" s="97">
        <v>46.1</v>
      </c>
      <c r="N55" s="97">
        <v>91.4</v>
      </c>
      <c r="O55" s="97">
        <v>97.6</v>
      </c>
      <c r="P55" s="97">
        <v>0</v>
      </c>
      <c r="Q55" s="97">
        <v>8.5</v>
      </c>
      <c r="R55" s="97">
        <f t="shared" si="7"/>
        <v>243.6</v>
      </c>
    </row>
    <row r="56" spans="1:18" x14ac:dyDescent="0.25">
      <c r="A56" s="55">
        <v>36486</v>
      </c>
      <c r="B56" s="53">
        <v>73.099999999999994</v>
      </c>
      <c r="C56" s="53">
        <v>86.300000000000011</v>
      </c>
      <c r="D56" s="53">
        <v>104.6</v>
      </c>
      <c r="E56" s="53">
        <v>0.2</v>
      </c>
      <c r="F56" s="53">
        <v>47.7</v>
      </c>
      <c r="G56" s="53">
        <f t="shared" si="5"/>
        <v>311.89999999999998</v>
      </c>
      <c r="H56">
        <f t="shared" si="6"/>
        <v>24</v>
      </c>
      <c r="J56" s="97"/>
      <c r="M56" s="97">
        <v>27.6</v>
      </c>
      <c r="N56" s="97">
        <v>86.11</v>
      </c>
      <c r="O56" s="97">
        <v>95.99</v>
      </c>
      <c r="P56" s="97">
        <v>0</v>
      </c>
      <c r="Q56" s="97">
        <v>7.1</v>
      </c>
      <c r="R56" s="97">
        <f t="shared" si="7"/>
        <v>216.79999999999998</v>
      </c>
    </row>
    <row r="57" spans="1:18" x14ac:dyDescent="0.25">
      <c r="A57" s="55">
        <v>36487</v>
      </c>
      <c r="B57" s="53">
        <v>49.4</v>
      </c>
      <c r="C57" s="53">
        <v>89.200000000000017</v>
      </c>
      <c r="D57" s="53">
        <v>91.6</v>
      </c>
      <c r="E57" s="53">
        <v>0</v>
      </c>
      <c r="F57" s="53">
        <v>9.8000000000000007</v>
      </c>
      <c r="G57" s="53">
        <f t="shared" si="5"/>
        <v>240.00000000000003</v>
      </c>
      <c r="H57">
        <f t="shared" si="6"/>
        <v>92</v>
      </c>
      <c r="J57" s="97"/>
      <c r="M57" s="97">
        <v>20.8</v>
      </c>
      <c r="N57" s="97">
        <v>88.700000000000017</v>
      </c>
      <c r="O57" s="97">
        <v>100.19999999999999</v>
      </c>
      <c r="P57" s="97">
        <v>0</v>
      </c>
      <c r="Q57" s="97">
        <v>0</v>
      </c>
      <c r="R57" s="97">
        <f t="shared" si="7"/>
        <v>209.7</v>
      </c>
    </row>
    <row r="58" spans="1:18" x14ac:dyDescent="0.25">
      <c r="A58" s="55">
        <v>36488</v>
      </c>
      <c r="B58" s="53">
        <v>48.1</v>
      </c>
      <c r="C58" s="53">
        <v>86.3</v>
      </c>
      <c r="D58" s="53">
        <v>84.100000000000009</v>
      </c>
      <c r="E58" s="53">
        <v>0</v>
      </c>
      <c r="F58" s="53">
        <v>2.4</v>
      </c>
      <c r="G58" s="53">
        <f t="shared" si="5"/>
        <v>220.9</v>
      </c>
      <c r="H58">
        <f t="shared" si="6"/>
        <v>127</v>
      </c>
      <c r="J58" s="97"/>
      <c r="M58" s="97">
        <v>29.3</v>
      </c>
      <c r="N58" s="97">
        <v>89.800000000000011</v>
      </c>
      <c r="O58" s="97">
        <v>97.5</v>
      </c>
      <c r="P58" s="97">
        <v>0</v>
      </c>
      <c r="Q58" s="97">
        <v>10.199999999999999</v>
      </c>
      <c r="R58" s="97">
        <f t="shared" si="7"/>
        <v>226.8</v>
      </c>
    </row>
    <row r="59" spans="1:18" x14ac:dyDescent="0.25">
      <c r="A59" s="55">
        <v>36489</v>
      </c>
      <c r="B59" s="53">
        <v>68.099999999999994</v>
      </c>
      <c r="C59" s="53">
        <v>84.399999999999991</v>
      </c>
      <c r="D59" s="53">
        <v>86.3</v>
      </c>
      <c r="E59" s="53">
        <v>0</v>
      </c>
      <c r="F59" s="53">
        <v>4.7</v>
      </c>
      <c r="G59" s="53">
        <f t="shared" si="5"/>
        <v>243.5</v>
      </c>
      <c r="H59">
        <f t="shared" si="6"/>
        <v>84.5</v>
      </c>
      <c r="J59" s="97"/>
      <c r="M59" s="97">
        <v>57.5</v>
      </c>
      <c r="N59" s="97">
        <v>91.800000000000011</v>
      </c>
      <c r="O59" s="97">
        <v>99</v>
      </c>
      <c r="P59" s="97">
        <v>0</v>
      </c>
      <c r="Q59" s="97">
        <v>15.9</v>
      </c>
      <c r="R59" s="97">
        <f t="shared" si="7"/>
        <v>264.2</v>
      </c>
    </row>
    <row r="60" spans="1:18" x14ac:dyDescent="0.25">
      <c r="A60" s="55">
        <v>36490</v>
      </c>
      <c r="B60" s="53">
        <v>65.2</v>
      </c>
      <c r="C60" s="53">
        <v>83.5</v>
      </c>
      <c r="D60" s="53">
        <v>87</v>
      </c>
      <c r="E60" s="53">
        <v>0.2</v>
      </c>
      <c r="F60" s="53">
        <v>49.8</v>
      </c>
      <c r="G60" s="53">
        <f t="shared" si="5"/>
        <v>285.7</v>
      </c>
      <c r="H60">
        <f t="shared" si="6"/>
        <v>45</v>
      </c>
      <c r="J60" s="97"/>
      <c r="M60" s="97">
        <v>59</v>
      </c>
      <c r="N60" s="97">
        <v>92.399999999999991</v>
      </c>
      <c r="O60" s="97">
        <v>99.3</v>
      </c>
      <c r="P60" s="97">
        <v>0.1</v>
      </c>
      <c r="Q60" s="97">
        <v>29.5</v>
      </c>
      <c r="R60" s="97">
        <f t="shared" si="7"/>
        <v>280.29999999999995</v>
      </c>
    </row>
    <row r="61" spans="1:18" x14ac:dyDescent="0.25">
      <c r="A61" s="55">
        <v>36491</v>
      </c>
      <c r="B61" s="53">
        <v>66.7</v>
      </c>
      <c r="C61" s="53">
        <v>83</v>
      </c>
      <c r="D61" s="53">
        <v>90.800000000000011</v>
      </c>
      <c r="E61" s="53">
        <v>0</v>
      </c>
      <c r="F61" s="53">
        <v>60.7</v>
      </c>
      <c r="G61" s="53">
        <f t="shared" si="5"/>
        <v>301.2</v>
      </c>
      <c r="H61">
        <f t="shared" si="6"/>
        <v>35</v>
      </c>
      <c r="J61" s="97"/>
      <c r="M61" s="97">
        <v>72.400000000000006</v>
      </c>
      <c r="N61" s="97">
        <v>91.5</v>
      </c>
      <c r="O61" s="97">
        <v>98.9</v>
      </c>
      <c r="P61" s="97">
        <v>0.1</v>
      </c>
      <c r="Q61" s="97">
        <v>11.1</v>
      </c>
      <c r="R61" s="97">
        <f t="shared" si="7"/>
        <v>274.00000000000006</v>
      </c>
    </row>
    <row r="62" spans="1:18" x14ac:dyDescent="0.25">
      <c r="A62" s="55">
        <v>36492</v>
      </c>
      <c r="B62" s="53">
        <v>77.2</v>
      </c>
      <c r="C62" s="53">
        <v>82.6</v>
      </c>
      <c r="D62" s="53">
        <v>88</v>
      </c>
      <c r="E62" s="53">
        <v>0.9</v>
      </c>
      <c r="F62" s="53">
        <v>63.7</v>
      </c>
      <c r="G62" s="53">
        <f t="shared" si="5"/>
        <v>312.40000000000003</v>
      </c>
      <c r="H62">
        <f t="shared" si="6"/>
        <v>22</v>
      </c>
      <c r="J62" s="97"/>
      <c r="M62" s="97">
        <v>76.7</v>
      </c>
      <c r="N62" s="97">
        <v>87.4</v>
      </c>
      <c r="O62" s="97">
        <v>96</v>
      </c>
      <c r="P62" s="97">
        <v>1</v>
      </c>
      <c r="Q62" s="97">
        <v>39.5</v>
      </c>
      <c r="R62" s="97">
        <f t="shared" si="7"/>
        <v>300.60000000000002</v>
      </c>
    </row>
    <row r="63" spans="1:18" x14ac:dyDescent="0.25">
      <c r="A63" s="55">
        <v>36493</v>
      </c>
      <c r="B63" s="53">
        <v>68.7</v>
      </c>
      <c r="C63" s="53">
        <v>82.1</v>
      </c>
      <c r="D63" s="53">
        <v>80.400000000000006</v>
      </c>
      <c r="E63" s="53">
        <v>0</v>
      </c>
      <c r="F63" s="53">
        <v>16.7</v>
      </c>
      <c r="G63" s="53">
        <f t="shared" si="5"/>
        <v>247.9</v>
      </c>
      <c r="H63">
        <f t="shared" si="6"/>
        <v>81</v>
      </c>
      <c r="J63" s="97"/>
      <c r="M63" s="97">
        <v>75.7</v>
      </c>
      <c r="N63" s="97">
        <v>88.600000000000009</v>
      </c>
      <c r="O63" s="97">
        <v>101.3</v>
      </c>
      <c r="P63" s="97">
        <v>0</v>
      </c>
      <c r="Q63" s="97">
        <v>71.5</v>
      </c>
      <c r="R63" s="97">
        <f t="shared" si="7"/>
        <v>337.1</v>
      </c>
    </row>
    <row r="64" spans="1:18" x14ac:dyDescent="0.25">
      <c r="A64" s="55">
        <v>36494</v>
      </c>
      <c r="B64" s="53">
        <v>38.200000000000003</v>
      </c>
      <c r="C64" s="53">
        <v>84.3</v>
      </c>
      <c r="D64" s="53">
        <v>79.7</v>
      </c>
      <c r="E64" s="53">
        <v>0.3</v>
      </c>
      <c r="F64" s="53">
        <v>6.2</v>
      </c>
      <c r="G64" s="53">
        <f t="shared" si="5"/>
        <v>208.7</v>
      </c>
      <c r="H64">
        <f t="shared" si="6"/>
        <v>139</v>
      </c>
      <c r="J64" s="97"/>
      <c r="M64" s="97">
        <v>82.6</v>
      </c>
      <c r="N64" s="97">
        <v>87.399999999999991</v>
      </c>
      <c r="O64" s="97">
        <v>105.8</v>
      </c>
      <c r="P64" s="97">
        <v>0</v>
      </c>
      <c r="Q64" s="97">
        <v>91.7</v>
      </c>
      <c r="R64" s="97">
        <f t="shared" si="7"/>
        <v>367.5</v>
      </c>
    </row>
    <row r="65" spans="1:18" x14ac:dyDescent="0.25">
      <c r="A65" s="55">
        <v>36495</v>
      </c>
      <c r="B65" s="53">
        <v>46.4</v>
      </c>
      <c r="C65" s="53">
        <v>83.6</v>
      </c>
      <c r="D65" s="53">
        <v>79.099999999999994</v>
      </c>
      <c r="E65" s="53">
        <v>0.2</v>
      </c>
      <c r="F65" s="53">
        <v>7.8</v>
      </c>
      <c r="G65" s="53">
        <f t="shared" si="5"/>
        <v>217.1</v>
      </c>
      <c r="H65">
        <f t="shared" si="6"/>
        <v>132</v>
      </c>
      <c r="J65" s="97"/>
      <c r="M65" s="97">
        <v>107.5</v>
      </c>
      <c r="N65" s="97">
        <v>91.500000000000014</v>
      </c>
      <c r="O65" s="97">
        <v>103.3</v>
      </c>
      <c r="P65" s="97">
        <v>0</v>
      </c>
      <c r="Q65" s="97">
        <v>76.5</v>
      </c>
      <c r="R65" s="97">
        <f t="shared" si="7"/>
        <v>378.8</v>
      </c>
    </row>
    <row r="66" spans="1:18" x14ac:dyDescent="0.25">
      <c r="A66" s="55">
        <v>36496</v>
      </c>
      <c r="B66" s="53">
        <v>64</v>
      </c>
      <c r="C66" s="53">
        <v>82.399999999999991</v>
      </c>
      <c r="D66" s="53">
        <v>81.3</v>
      </c>
      <c r="E66" s="53">
        <v>0</v>
      </c>
      <c r="F66" s="53">
        <v>13.2</v>
      </c>
      <c r="G66" s="53">
        <f t="shared" si="5"/>
        <v>240.89999999999998</v>
      </c>
      <c r="H66">
        <f t="shared" si="6"/>
        <v>91</v>
      </c>
      <c r="J66" s="97"/>
      <c r="M66" s="97">
        <v>107.8</v>
      </c>
      <c r="N66" s="97">
        <v>86.800000000000011</v>
      </c>
      <c r="O66" s="97">
        <v>108.5</v>
      </c>
      <c r="P66" s="97">
        <v>0</v>
      </c>
      <c r="Q66" s="97">
        <v>60.4</v>
      </c>
      <c r="R66" s="97">
        <f t="shared" si="7"/>
        <v>363.5</v>
      </c>
    </row>
    <row r="67" spans="1:18" x14ac:dyDescent="0.25">
      <c r="A67" s="55">
        <v>36497</v>
      </c>
      <c r="B67" s="53">
        <v>68.2</v>
      </c>
      <c r="C67" s="53">
        <v>88.899999999999991</v>
      </c>
      <c r="D67" s="53">
        <v>96.7</v>
      </c>
      <c r="E67" s="53">
        <v>2.8</v>
      </c>
      <c r="F67" s="53">
        <v>45.3</v>
      </c>
      <c r="G67" s="53">
        <f t="shared" si="5"/>
        <v>301.90000000000003</v>
      </c>
      <c r="H67">
        <f t="shared" si="6"/>
        <v>33</v>
      </c>
      <c r="J67" s="97"/>
      <c r="M67" s="97">
        <v>101.8</v>
      </c>
      <c r="N67" s="97">
        <v>89.699999999999989</v>
      </c>
      <c r="O67" s="97">
        <v>108.9</v>
      </c>
      <c r="P67" s="97">
        <v>0</v>
      </c>
      <c r="Q67" s="97">
        <v>14.5</v>
      </c>
      <c r="R67" s="97">
        <f t="shared" si="7"/>
        <v>314.89999999999998</v>
      </c>
    </row>
    <row r="68" spans="1:18" x14ac:dyDescent="0.25">
      <c r="A68" s="55">
        <v>36498</v>
      </c>
      <c r="B68" s="53">
        <v>67.2</v>
      </c>
      <c r="C68" s="53">
        <v>86.199999999999989</v>
      </c>
      <c r="D68" s="53">
        <v>91.9</v>
      </c>
      <c r="E68" s="53">
        <v>0.8</v>
      </c>
      <c r="F68" s="53">
        <v>35.799999999999997</v>
      </c>
      <c r="G68" s="53">
        <f t="shared" ref="G68:G99" si="8">SUM(B68+C68+D68+E68+F68)</f>
        <v>281.89999999999998</v>
      </c>
      <c r="H68">
        <f t="shared" ref="H68:H99" si="9">_xlfn.RANK.AVG(G68,$G$4:$G$186)</f>
        <v>51</v>
      </c>
      <c r="J68" s="97"/>
      <c r="M68" s="97">
        <v>94.4</v>
      </c>
      <c r="N68" s="97">
        <v>94.600000000000009</v>
      </c>
      <c r="O68" s="97">
        <v>106.2</v>
      </c>
      <c r="P68" s="97">
        <v>0</v>
      </c>
      <c r="Q68" s="97">
        <v>17</v>
      </c>
      <c r="R68" s="97">
        <f t="shared" ref="R68:R99" si="10">SUM(M68:Q68)</f>
        <v>312.2</v>
      </c>
    </row>
    <row r="69" spans="1:18" x14ac:dyDescent="0.25">
      <c r="A69" s="55">
        <v>36499</v>
      </c>
      <c r="B69" s="53">
        <v>63.9</v>
      </c>
      <c r="C69" s="53">
        <v>79.899999999999991</v>
      </c>
      <c r="D69" s="53">
        <v>90.3</v>
      </c>
      <c r="E69" s="53">
        <v>1</v>
      </c>
      <c r="F69" s="53">
        <v>7.2</v>
      </c>
      <c r="G69" s="53">
        <f t="shared" si="8"/>
        <v>242.29999999999995</v>
      </c>
      <c r="H69">
        <f t="shared" si="9"/>
        <v>87</v>
      </c>
      <c r="J69" s="97"/>
      <c r="M69" s="97">
        <v>102.1</v>
      </c>
      <c r="N69" s="97">
        <v>91.70999999999998</v>
      </c>
      <c r="O69" s="97">
        <v>106.89000000000001</v>
      </c>
      <c r="P69" s="97">
        <v>0</v>
      </c>
      <c r="Q69" s="97">
        <v>32.200000000000003</v>
      </c>
      <c r="R69" s="97">
        <f t="shared" si="10"/>
        <v>332.9</v>
      </c>
    </row>
    <row r="70" spans="1:18" x14ac:dyDescent="0.25">
      <c r="A70" s="55">
        <v>36500</v>
      </c>
      <c r="B70" s="53">
        <v>57.6</v>
      </c>
      <c r="C70" s="53">
        <v>80.600000000000009</v>
      </c>
      <c r="D70" s="53">
        <v>91.7</v>
      </c>
      <c r="E70" s="53">
        <v>1.1000000000000001</v>
      </c>
      <c r="F70" s="53">
        <v>12.8</v>
      </c>
      <c r="G70" s="53">
        <f t="shared" si="8"/>
        <v>243.80000000000004</v>
      </c>
      <c r="H70">
        <f t="shared" si="9"/>
        <v>83</v>
      </c>
      <c r="J70" s="97"/>
      <c r="M70" s="97">
        <v>107</v>
      </c>
      <c r="N70" s="97">
        <v>88.6</v>
      </c>
      <c r="O70" s="97">
        <v>109.30000000000001</v>
      </c>
      <c r="P70" s="97">
        <v>0</v>
      </c>
      <c r="Q70" s="97">
        <v>35.4</v>
      </c>
      <c r="R70" s="97">
        <f t="shared" si="10"/>
        <v>340.29999999999995</v>
      </c>
    </row>
    <row r="71" spans="1:18" x14ac:dyDescent="0.25">
      <c r="A71" s="55">
        <v>36501</v>
      </c>
      <c r="B71" s="53">
        <v>49.9</v>
      </c>
      <c r="C71" s="53">
        <v>81.8</v>
      </c>
      <c r="D71" s="53">
        <v>93.8</v>
      </c>
      <c r="E71" s="53">
        <v>0.8</v>
      </c>
      <c r="F71" s="53">
        <v>6.6</v>
      </c>
      <c r="G71" s="53">
        <f t="shared" si="8"/>
        <v>232.9</v>
      </c>
      <c r="H71">
        <f t="shared" si="9"/>
        <v>104</v>
      </c>
      <c r="J71" s="97"/>
      <c r="M71" s="97">
        <v>77.2</v>
      </c>
      <c r="N71" s="97">
        <v>89.6</v>
      </c>
      <c r="O71" s="97">
        <v>109</v>
      </c>
      <c r="P71" s="97">
        <v>0</v>
      </c>
      <c r="Q71" s="97">
        <v>21.5</v>
      </c>
      <c r="R71" s="97">
        <f t="shared" si="10"/>
        <v>297.3</v>
      </c>
    </row>
    <row r="72" spans="1:18" x14ac:dyDescent="0.25">
      <c r="A72" s="55">
        <v>36502</v>
      </c>
      <c r="B72" s="53">
        <v>56.7</v>
      </c>
      <c r="C72" s="53">
        <v>78.100000000000009</v>
      </c>
      <c r="D72" s="53">
        <v>92.8</v>
      </c>
      <c r="E72" s="53">
        <v>1.2</v>
      </c>
      <c r="F72" s="53">
        <v>6.6</v>
      </c>
      <c r="G72" s="53">
        <f t="shared" si="8"/>
        <v>235.4</v>
      </c>
      <c r="H72">
        <f t="shared" si="9"/>
        <v>102</v>
      </c>
      <c r="J72" s="97"/>
      <c r="M72" s="97">
        <v>67</v>
      </c>
      <c r="N72" s="97">
        <v>92.899999999999991</v>
      </c>
      <c r="O72" s="97">
        <v>105.8</v>
      </c>
      <c r="P72" s="97">
        <v>0</v>
      </c>
      <c r="Q72" s="97">
        <v>6.7</v>
      </c>
      <c r="R72" s="97">
        <f t="shared" si="10"/>
        <v>272.39999999999998</v>
      </c>
    </row>
    <row r="73" spans="1:18" x14ac:dyDescent="0.25">
      <c r="A73" s="55">
        <v>36503</v>
      </c>
      <c r="B73" s="53">
        <v>96.8</v>
      </c>
      <c r="C73" s="53">
        <v>80.600000000000009</v>
      </c>
      <c r="D73" s="53">
        <v>84.2</v>
      </c>
      <c r="E73" s="53">
        <v>0.8</v>
      </c>
      <c r="F73" s="53">
        <v>16.2</v>
      </c>
      <c r="G73" s="53">
        <f t="shared" si="8"/>
        <v>278.60000000000002</v>
      </c>
      <c r="H73">
        <f t="shared" si="9"/>
        <v>53</v>
      </c>
      <c r="J73" s="97"/>
      <c r="M73" s="97">
        <v>21.7</v>
      </c>
      <c r="N73" s="97">
        <v>93.399999999999991</v>
      </c>
      <c r="O73" s="97">
        <v>106.2</v>
      </c>
      <c r="P73" s="97">
        <v>0</v>
      </c>
      <c r="Q73" s="97">
        <v>2.7</v>
      </c>
      <c r="R73" s="97">
        <f t="shared" si="10"/>
        <v>224</v>
      </c>
    </row>
    <row r="74" spans="1:18" x14ac:dyDescent="0.25">
      <c r="A74" s="55">
        <v>36504</v>
      </c>
      <c r="B74" s="53">
        <v>100.9</v>
      </c>
      <c r="C74" s="53">
        <v>81.5</v>
      </c>
      <c r="D74" s="53">
        <v>87.5</v>
      </c>
      <c r="E74" s="53">
        <v>1</v>
      </c>
      <c r="F74" s="53">
        <v>53.1</v>
      </c>
      <c r="G74" s="53">
        <f t="shared" si="8"/>
        <v>324</v>
      </c>
      <c r="H74">
        <f t="shared" si="9"/>
        <v>15</v>
      </c>
      <c r="J74" s="97"/>
      <c r="M74" s="97">
        <v>21.6</v>
      </c>
      <c r="N74" s="97">
        <v>89.300000000000011</v>
      </c>
      <c r="O74" s="97">
        <v>108.69999999999999</v>
      </c>
      <c r="P74" s="97">
        <v>0.1</v>
      </c>
      <c r="Q74" s="97">
        <v>3.6</v>
      </c>
      <c r="R74" s="97">
        <f t="shared" si="10"/>
        <v>223.29999999999998</v>
      </c>
    </row>
    <row r="75" spans="1:18" x14ac:dyDescent="0.25">
      <c r="A75" s="55">
        <v>36505</v>
      </c>
      <c r="B75" s="53">
        <v>100.2</v>
      </c>
      <c r="C75" s="53">
        <v>85.999999999999986</v>
      </c>
      <c r="D75" s="53">
        <v>89.2</v>
      </c>
      <c r="E75" s="53">
        <v>1.2</v>
      </c>
      <c r="F75" s="53">
        <v>73.8</v>
      </c>
      <c r="G75" s="53">
        <f t="shared" si="8"/>
        <v>350.4</v>
      </c>
      <c r="H75">
        <f t="shared" si="9"/>
        <v>6</v>
      </c>
      <c r="J75" s="97"/>
      <c r="M75" s="97">
        <v>53.2</v>
      </c>
      <c r="N75" s="97">
        <v>94.6</v>
      </c>
      <c r="O75" s="97">
        <v>108.1</v>
      </c>
      <c r="P75" s="97">
        <v>0</v>
      </c>
      <c r="Q75" s="97">
        <v>8.1999999999999993</v>
      </c>
      <c r="R75" s="97">
        <f t="shared" si="10"/>
        <v>264.10000000000002</v>
      </c>
    </row>
    <row r="76" spans="1:18" x14ac:dyDescent="0.25">
      <c r="A76" s="55">
        <v>36506</v>
      </c>
      <c r="B76" s="53">
        <v>101.6</v>
      </c>
      <c r="C76" s="53">
        <v>86.5</v>
      </c>
      <c r="D76" s="53">
        <v>89.6</v>
      </c>
      <c r="E76" s="53">
        <v>1</v>
      </c>
      <c r="F76" s="53">
        <v>67</v>
      </c>
      <c r="G76" s="53">
        <f t="shared" si="8"/>
        <v>345.7</v>
      </c>
      <c r="H76">
        <f t="shared" si="9"/>
        <v>7</v>
      </c>
      <c r="J76" s="97"/>
      <c r="M76" s="97">
        <v>46.3</v>
      </c>
      <c r="N76" s="97">
        <v>93.399999999999991</v>
      </c>
      <c r="O76" s="97">
        <v>109.60000000000001</v>
      </c>
      <c r="P76" s="97">
        <v>0.5</v>
      </c>
      <c r="Q76" s="97">
        <v>17.600000000000001</v>
      </c>
      <c r="R76" s="97">
        <f t="shared" si="10"/>
        <v>267.40000000000003</v>
      </c>
    </row>
    <row r="77" spans="1:18" x14ac:dyDescent="0.25">
      <c r="A77" s="55">
        <v>36507</v>
      </c>
      <c r="B77" s="53">
        <v>99.5</v>
      </c>
      <c r="C77" s="53">
        <v>81.599999999999994</v>
      </c>
      <c r="D77" s="53">
        <v>80.099999999999994</v>
      </c>
      <c r="E77" s="53">
        <v>1.4</v>
      </c>
      <c r="F77" s="53">
        <v>57.7</v>
      </c>
      <c r="G77" s="53">
        <f t="shared" si="8"/>
        <v>320.29999999999995</v>
      </c>
      <c r="H77">
        <f t="shared" si="9"/>
        <v>18</v>
      </c>
      <c r="J77" s="97"/>
      <c r="M77" s="97">
        <v>75.400000000000006</v>
      </c>
      <c r="N77" s="97">
        <v>95.006060606060601</v>
      </c>
      <c r="O77" s="97">
        <v>108.59393939393939</v>
      </c>
      <c r="P77" s="97">
        <v>0</v>
      </c>
      <c r="Q77" s="97">
        <v>9.6999999999999993</v>
      </c>
      <c r="R77" s="97">
        <f t="shared" si="10"/>
        <v>288.7</v>
      </c>
    </row>
    <row r="78" spans="1:18" x14ac:dyDescent="0.25">
      <c r="A78" s="55">
        <v>36508</v>
      </c>
      <c r="B78" s="53">
        <v>78.7</v>
      </c>
      <c r="C78" s="53">
        <v>85.199999999999989</v>
      </c>
      <c r="D78" s="53">
        <v>77.900000000000006</v>
      </c>
      <c r="E78" s="53">
        <v>0.1</v>
      </c>
      <c r="F78" s="53">
        <v>6.3</v>
      </c>
      <c r="G78" s="53">
        <f t="shared" si="8"/>
        <v>248.2</v>
      </c>
      <c r="H78">
        <f t="shared" si="9"/>
        <v>80</v>
      </c>
      <c r="J78" s="97"/>
      <c r="M78" s="97">
        <v>79.3</v>
      </c>
      <c r="N78" s="97">
        <v>90</v>
      </c>
      <c r="O78" s="97">
        <v>108.1</v>
      </c>
      <c r="P78" s="97">
        <v>0</v>
      </c>
      <c r="Q78" s="97">
        <v>31.6</v>
      </c>
      <c r="R78" s="97">
        <f t="shared" si="10"/>
        <v>309</v>
      </c>
    </row>
    <row r="79" spans="1:18" x14ac:dyDescent="0.25">
      <c r="A79" s="58">
        <v>36509</v>
      </c>
      <c r="B79" s="53">
        <v>74.8</v>
      </c>
      <c r="C79" s="53">
        <v>81.400000000000006</v>
      </c>
      <c r="D79" s="53">
        <v>79.900000000000006</v>
      </c>
      <c r="E79" s="53">
        <v>0.2</v>
      </c>
      <c r="F79" s="53">
        <v>4.7</v>
      </c>
      <c r="G79" s="53">
        <f t="shared" si="8"/>
        <v>240.99999999999997</v>
      </c>
      <c r="H79">
        <f t="shared" si="9"/>
        <v>90</v>
      </c>
      <c r="J79" s="97"/>
      <c r="M79" s="97">
        <v>73.900000000000006</v>
      </c>
      <c r="N79" s="97">
        <v>90.1</v>
      </c>
      <c r="O79" s="97">
        <v>105.9</v>
      </c>
      <c r="P79" s="97">
        <v>0</v>
      </c>
      <c r="Q79" s="97">
        <v>7.8</v>
      </c>
      <c r="R79" s="97">
        <f t="shared" si="10"/>
        <v>277.7</v>
      </c>
    </row>
    <row r="80" spans="1:18" x14ac:dyDescent="0.25">
      <c r="A80" s="55">
        <v>36510</v>
      </c>
      <c r="B80" s="53">
        <v>54.2</v>
      </c>
      <c r="C80" s="53">
        <v>83.6</v>
      </c>
      <c r="D80" s="53">
        <v>85.5</v>
      </c>
      <c r="E80" s="53">
        <v>0</v>
      </c>
      <c r="F80" s="53">
        <v>4.9000000000000004</v>
      </c>
      <c r="G80" s="53">
        <f t="shared" si="8"/>
        <v>228.20000000000002</v>
      </c>
      <c r="H80">
        <f t="shared" si="9"/>
        <v>116</v>
      </c>
      <c r="J80" s="97"/>
      <c r="M80" s="97">
        <v>58.4</v>
      </c>
      <c r="N80" s="97">
        <v>95.100000000000009</v>
      </c>
      <c r="O80" s="97">
        <v>101.7</v>
      </c>
      <c r="P80" s="97">
        <v>0</v>
      </c>
      <c r="Q80" s="97">
        <v>1.3</v>
      </c>
      <c r="R80" s="97">
        <f t="shared" si="10"/>
        <v>256.5</v>
      </c>
    </row>
    <row r="81" spans="1:18" x14ac:dyDescent="0.25">
      <c r="A81" s="55">
        <v>36511</v>
      </c>
      <c r="B81" s="53">
        <v>52.1</v>
      </c>
      <c r="C81" s="53">
        <v>83.310000000000016</v>
      </c>
      <c r="D81" s="53">
        <v>78.989999999999995</v>
      </c>
      <c r="E81" s="53">
        <v>0.1</v>
      </c>
      <c r="F81" s="53">
        <v>14.4</v>
      </c>
      <c r="G81" s="53">
        <f t="shared" si="8"/>
        <v>228.90000000000003</v>
      </c>
      <c r="H81">
        <f t="shared" si="9"/>
        <v>114</v>
      </c>
      <c r="J81" s="97"/>
      <c r="M81" s="97">
        <v>59.7</v>
      </c>
      <c r="N81" s="97">
        <v>89.2</v>
      </c>
      <c r="O81" s="97">
        <v>95.100000000000009</v>
      </c>
      <c r="P81" s="97">
        <v>0</v>
      </c>
      <c r="Q81" s="97">
        <v>1.3</v>
      </c>
      <c r="R81" s="97">
        <f t="shared" si="10"/>
        <v>245.3</v>
      </c>
    </row>
    <row r="82" spans="1:18" x14ac:dyDescent="0.25">
      <c r="A82" s="55">
        <v>36512</v>
      </c>
      <c r="B82" s="53">
        <v>51.2</v>
      </c>
      <c r="C82" s="53">
        <v>82.600000000000009</v>
      </c>
      <c r="D82" s="53">
        <v>80.8</v>
      </c>
      <c r="E82" s="53">
        <v>0.2</v>
      </c>
      <c r="F82" s="53">
        <v>4.4000000000000004</v>
      </c>
      <c r="G82" s="53">
        <f t="shared" si="8"/>
        <v>219.20000000000002</v>
      </c>
      <c r="H82">
        <f t="shared" si="9"/>
        <v>128</v>
      </c>
      <c r="J82" s="97"/>
      <c r="M82" s="97">
        <v>75.3</v>
      </c>
      <c r="N82" s="97">
        <v>91.199999999999989</v>
      </c>
      <c r="O82" s="97">
        <v>96.4</v>
      </c>
      <c r="P82" s="97">
        <v>0</v>
      </c>
      <c r="Q82" s="97">
        <v>1.3</v>
      </c>
      <c r="R82" s="97">
        <f t="shared" si="10"/>
        <v>264.2</v>
      </c>
    </row>
    <row r="83" spans="1:18" x14ac:dyDescent="0.25">
      <c r="A83" s="55">
        <v>36513</v>
      </c>
      <c r="B83" s="53">
        <v>49.6</v>
      </c>
      <c r="C83" s="53">
        <v>80.099999999999994</v>
      </c>
      <c r="D83" s="53">
        <v>81</v>
      </c>
      <c r="E83" s="53">
        <v>0.1</v>
      </c>
      <c r="F83" s="53">
        <v>21.9</v>
      </c>
      <c r="G83" s="53">
        <f t="shared" si="8"/>
        <v>232.7</v>
      </c>
      <c r="H83">
        <f t="shared" si="9"/>
        <v>106</v>
      </c>
      <c r="J83" s="97"/>
      <c r="M83" s="97">
        <v>79.400000000000006</v>
      </c>
      <c r="N83" s="97">
        <v>86.6</v>
      </c>
      <c r="O83" s="97">
        <v>101.1</v>
      </c>
      <c r="P83" s="97">
        <v>0</v>
      </c>
      <c r="Q83" s="97">
        <v>1.4</v>
      </c>
      <c r="R83" s="97">
        <f t="shared" si="10"/>
        <v>268.5</v>
      </c>
    </row>
    <row r="84" spans="1:18" x14ac:dyDescent="0.25">
      <c r="A84" s="55">
        <v>36514</v>
      </c>
      <c r="B84" s="53">
        <v>53.3</v>
      </c>
      <c r="C84" s="53">
        <v>79.699999999999989</v>
      </c>
      <c r="D84" s="53">
        <v>82.4</v>
      </c>
      <c r="E84" s="53">
        <v>0.2</v>
      </c>
      <c r="F84" s="53">
        <v>21.3</v>
      </c>
      <c r="G84" s="53">
        <f t="shared" si="8"/>
        <v>236.9</v>
      </c>
      <c r="H84">
        <f t="shared" si="9"/>
        <v>98</v>
      </c>
      <c r="J84" s="97"/>
      <c r="M84" s="97">
        <v>51.6</v>
      </c>
      <c r="N84" s="97">
        <v>89.8</v>
      </c>
      <c r="O84" s="97">
        <v>96.7</v>
      </c>
      <c r="P84" s="97">
        <v>0</v>
      </c>
      <c r="Q84" s="97">
        <v>5.5</v>
      </c>
      <c r="R84" s="97">
        <f t="shared" si="10"/>
        <v>243.60000000000002</v>
      </c>
    </row>
    <row r="85" spans="1:18" x14ac:dyDescent="0.25">
      <c r="A85" s="55">
        <v>36515</v>
      </c>
      <c r="B85" s="53">
        <v>48.2</v>
      </c>
      <c r="C85" s="53">
        <v>86.899999999999977</v>
      </c>
      <c r="D85" s="53">
        <v>83.800000000000011</v>
      </c>
      <c r="E85" s="53">
        <v>0.3</v>
      </c>
      <c r="F85" s="53">
        <v>8.6999999999999993</v>
      </c>
      <c r="G85" s="53">
        <f t="shared" si="8"/>
        <v>227.89999999999998</v>
      </c>
      <c r="H85">
        <f t="shared" si="9"/>
        <v>118</v>
      </c>
      <c r="J85" s="97"/>
      <c r="M85" s="97">
        <v>64.2</v>
      </c>
      <c r="N85" s="97">
        <v>94.2</v>
      </c>
      <c r="O85" s="97">
        <v>94.600000000000009</v>
      </c>
      <c r="P85" s="97">
        <v>0</v>
      </c>
      <c r="Q85" s="97">
        <v>6.3</v>
      </c>
      <c r="R85" s="97">
        <f t="shared" si="10"/>
        <v>259.3</v>
      </c>
    </row>
    <row r="86" spans="1:18" x14ac:dyDescent="0.25">
      <c r="A86" s="55">
        <v>36516</v>
      </c>
      <c r="B86" s="53">
        <v>49.1</v>
      </c>
      <c r="C86" s="53">
        <v>87.899999999999991</v>
      </c>
      <c r="D86" s="53">
        <v>84.2</v>
      </c>
      <c r="E86" s="53">
        <v>0.1</v>
      </c>
      <c r="F86" s="53">
        <v>10.199999999999999</v>
      </c>
      <c r="G86" s="53">
        <f t="shared" si="8"/>
        <v>231.49999999999997</v>
      </c>
      <c r="H86">
        <f t="shared" si="9"/>
        <v>109</v>
      </c>
      <c r="J86" s="97"/>
      <c r="M86" s="97">
        <v>53.5</v>
      </c>
      <c r="N86" s="97">
        <v>93</v>
      </c>
      <c r="O86" s="97">
        <v>95.5</v>
      </c>
      <c r="P86" s="97">
        <v>0</v>
      </c>
      <c r="Q86" s="97">
        <v>2.2999999999999998</v>
      </c>
      <c r="R86" s="97">
        <f t="shared" si="10"/>
        <v>244.3</v>
      </c>
    </row>
    <row r="87" spans="1:18" x14ac:dyDescent="0.25">
      <c r="A87" s="55">
        <v>36517</v>
      </c>
      <c r="B87" s="53">
        <v>38.6</v>
      </c>
      <c r="C87" s="53">
        <v>87.820000000000007</v>
      </c>
      <c r="D87" s="53">
        <v>86.08</v>
      </c>
      <c r="E87" s="53">
        <v>0.7</v>
      </c>
      <c r="F87" s="53">
        <v>34.700000000000003</v>
      </c>
      <c r="G87" s="53">
        <f t="shared" si="8"/>
        <v>247.89999999999998</v>
      </c>
      <c r="H87">
        <f t="shared" si="9"/>
        <v>82</v>
      </c>
      <c r="J87" s="97"/>
      <c r="M87" s="97">
        <v>45.6</v>
      </c>
      <c r="N87" s="97">
        <v>93.399999999999977</v>
      </c>
      <c r="O87" s="97">
        <v>88.800000000000011</v>
      </c>
      <c r="P87" s="97">
        <v>0</v>
      </c>
      <c r="Q87" s="97">
        <v>1.2</v>
      </c>
      <c r="R87" s="97">
        <f t="shared" si="10"/>
        <v>228.99999999999997</v>
      </c>
    </row>
    <row r="88" spans="1:18" x14ac:dyDescent="0.25">
      <c r="A88" s="55">
        <v>36518</v>
      </c>
      <c r="B88" s="53">
        <v>29.7</v>
      </c>
      <c r="C88" s="53">
        <v>89.399999999999991</v>
      </c>
      <c r="D88" s="53">
        <v>82.8</v>
      </c>
      <c r="E88" s="53">
        <v>1.2</v>
      </c>
      <c r="F88" s="53">
        <v>8.1999999999999993</v>
      </c>
      <c r="G88" s="53">
        <f t="shared" si="8"/>
        <v>211.29999999999995</v>
      </c>
      <c r="H88">
        <f t="shared" si="9"/>
        <v>138</v>
      </c>
      <c r="J88" s="97"/>
      <c r="M88" s="97">
        <v>38.299999999999997</v>
      </c>
      <c r="N88" s="97">
        <v>93.499999999999986</v>
      </c>
      <c r="O88" s="97">
        <v>93.7</v>
      </c>
      <c r="P88" s="97">
        <v>0</v>
      </c>
      <c r="Q88" s="97">
        <v>1.2</v>
      </c>
      <c r="R88" s="97">
        <f t="shared" si="10"/>
        <v>226.7</v>
      </c>
    </row>
    <row r="89" spans="1:18" x14ac:dyDescent="0.25">
      <c r="A89" s="55">
        <v>36519</v>
      </c>
      <c r="B89" s="53">
        <v>27.4</v>
      </c>
      <c r="C89" s="53">
        <v>89.31</v>
      </c>
      <c r="D89" s="53">
        <v>82.59</v>
      </c>
      <c r="E89" s="53">
        <v>1.1000000000000001</v>
      </c>
      <c r="F89" s="53">
        <v>8</v>
      </c>
      <c r="G89" s="53">
        <f t="shared" si="8"/>
        <v>208.4</v>
      </c>
      <c r="H89">
        <f t="shared" si="9"/>
        <v>141.5</v>
      </c>
      <c r="J89" s="97"/>
      <c r="M89" s="97">
        <v>31.7</v>
      </c>
      <c r="N89" s="97">
        <v>95.2</v>
      </c>
      <c r="O89" s="97">
        <v>93.100000000000009</v>
      </c>
      <c r="P89" s="97">
        <v>0</v>
      </c>
      <c r="Q89" s="97">
        <v>1.2</v>
      </c>
      <c r="R89" s="97">
        <f t="shared" si="10"/>
        <v>221.2</v>
      </c>
    </row>
    <row r="90" spans="1:18" x14ac:dyDescent="0.25">
      <c r="A90" s="55">
        <v>36520</v>
      </c>
      <c r="B90" s="53">
        <v>22.3</v>
      </c>
      <c r="C90" s="53">
        <v>87.109999999999985</v>
      </c>
      <c r="D90" s="53">
        <v>87.990000000000009</v>
      </c>
      <c r="E90" s="53">
        <v>1</v>
      </c>
      <c r="F90" s="53">
        <v>19.899999999999999</v>
      </c>
      <c r="G90" s="53">
        <f t="shared" si="8"/>
        <v>218.29999999999998</v>
      </c>
      <c r="H90">
        <f t="shared" si="9"/>
        <v>129</v>
      </c>
      <c r="J90" s="97"/>
      <c r="M90" s="97">
        <v>36.200000000000003</v>
      </c>
      <c r="N90" s="97">
        <v>96.300000000000011</v>
      </c>
      <c r="O90" s="97">
        <v>94</v>
      </c>
      <c r="P90" s="97">
        <v>0</v>
      </c>
      <c r="Q90" s="97">
        <v>2.2000000000000002</v>
      </c>
      <c r="R90" s="97">
        <f t="shared" si="10"/>
        <v>228.7</v>
      </c>
    </row>
    <row r="91" spans="1:18" x14ac:dyDescent="0.25">
      <c r="A91" s="55">
        <v>36521</v>
      </c>
      <c r="B91" s="53">
        <v>40.799999999999997</v>
      </c>
      <c r="C91" s="53">
        <v>90.81</v>
      </c>
      <c r="D91" s="53">
        <v>85.990000000000009</v>
      </c>
      <c r="E91" s="53">
        <v>0.8</v>
      </c>
      <c r="F91" s="53">
        <v>40.9</v>
      </c>
      <c r="G91" s="53">
        <f t="shared" si="8"/>
        <v>259.3</v>
      </c>
      <c r="H91">
        <f t="shared" si="9"/>
        <v>71</v>
      </c>
      <c r="J91" s="97"/>
      <c r="M91" s="97">
        <v>38.9</v>
      </c>
      <c r="N91" s="97">
        <v>93.41</v>
      </c>
      <c r="O91" s="97">
        <v>94.69</v>
      </c>
      <c r="P91" s="97">
        <v>0</v>
      </c>
      <c r="Q91" s="97">
        <v>1.2</v>
      </c>
      <c r="R91" s="97">
        <f t="shared" si="10"/>
        <v>228.2</v>
      </c>
    </row>
    <row r="92" spans="1:18" x14ac:dyDescent="0.25">
      <c r="A92" s="55">
        <v>36522</v>
      </c>
      <c r="B92" s="53">
        <v>40.799999999999997</v>
      </c>
      <c r="C92" s="53">
        <v>91.3</v>
      </c>
      <c r="D92" s="53">
        <v>86.7</v>
      </c>
      <c r="E92" s="53">
        <v>0.8</v>
      </c>
      <c r="F92" s="53">
        <v>20.3</v>
      </c>
      <c r="G92" s="53">
        <f t="shared" si="8"/>
        <v>239.90000000000003</v>
      </c>
      <c r="H92">
        <f t="shared" si="9"/>
        <v>94</v>
      </c>
      <c r="J92" s="97"/>
      <c r="M92" s="97">
        <v>46.2</v>
      </c>
      <c r="N92" s="97">
        <v>94.600000000000009</v>
      </c>
      <c r="O92" s="97">
        <v>88.3</v>
      </c>
      <c r="P92" s="97">
        <v>0</v>
      </c>
      <c r="Q92" s="97">
        <v>1.2</v>
      </c>
      <c r="R92" s="97">
        <f t="shared" si="10"/>
        <v>230.3</v>
      </c>
    </row>
    <row r="93" spans="1:18" x14ac:dyDescent="0.25">
      <c r="A93" s="55">
        <v>36523</v>
      </c>
      <c r="B93" s="53">
        <v>40</v>
      </c>
      <c r="C93" s="53">
        <v>91</v>
      </c>
      <c r="D93" s="53">
        <v>82.5</v>
      </c>
      <c r="E93" s="53">
        <v>0.5</v>
      </c>
      <c r="F93" s="53">
        <v>11.4</v>
      </c>
      <c r="G93" s="53">
        <f t="shared" si="8"/>
        <v>225.4</v>
      </c>
      <c r="H93">
        <f t="shared" si="9"/>
        <v>119</v>
      </c>
      <c r="J93" s="97"/>
      <c r="M93" s="97">
        <v>45.3</v>
      </c>
      <c r="N93" s="97">
        <v>98.800000000000011</v>
      </c>
      <c r="O93" s="97">
        <v>93.199999999999989</v>
      </c>
      <c r="P93" s="97">
        <v>0</v>
      </c>
      <c r="Q93" s="97">
        <v>1.2</v>
      </c>
      <c r="R93" s="97">
        <f t="shared" si="10"/>
        <v>238.5</v>
      </c>
    </row>
    <row r="94" spans="1:18" x14ac:dyDescent="0.25">
      <c r="A94" s="55">
        <v>36524</v>
      </c>
      <c r="B94" s="53">
        <v>46.8</v>
      </c>
      <c r="C94" s="53">
        <v>89.000000000000014</v>
      </c>
      <c r="D94" s="53">
        <v>87.3</v>
      </c>
      <c r="E94" s="53">
        <v>0.5</v>
      </c>
      <c r="F94" s="53">
        <v>8.3000000000000007</v>
      </c>
      <c r="G94" s="53">
        <f t="shared" si="8"/>
        <v>231.90000000000003</v>
      </c>
      <c r="H94">
        <f t="shared" si="9"/>
        <v>108</v>
      </c>
      <c r="J94" s="97"/>
      <c r="M94" s="97">
        <v>23.8</v>
      </c>
      <c r="N94" s="97">
        <v>96.500000000000014</v>
      </c>
      <c r="O94" s="97">
        <v>94.899999999999991</v>
      </c>
      <c r="P94" s="97">
        <v>0</v>
      </c>
      <c r="Q94" s="97">
        <v>1.3</v>
      </c>
      <c r="R94" s="97">
        <f t="shared" si="10"/>
        <v>216.5</v>
      </c>
    </row>
    <row r="95" spans="1:18" x14ac:dyDescent="0.25">
      <c r="A95" s="55">
        <v>36525</v>
      </c>
      <c r="B95" s="53">
        <v>42.4</v>
      </c>
      <c r="C95" s="53">
        <v>90.4</v>
      </c>
      <c r="D95" s="53">
        <v>82.1</v>
      </c>
      <c r="E95" s="53">
        <v>0.6</v>
      </c>
      <c r="F95" s="53">
        <v>8.6999999999999993</v>
      </c>
      <c r="G95" s="53">
        <f t="shared" si="8"/>
        <v>224.2</v>
      </c>
      <c r="H95">
        <f t="shared" si="9"/>
        <v>122</v>
      </c>
      <c r="J95" s="97"/>
      <c r="M95" s="97">
        <v>27.3</v>
      </c>
      <c r="N95" s="97">
        <v>96.800000000000011</v>
      </c>
      <c r="O95" s="97">
        <v>96</v>
      </c>
      <c r="P95" s="97">
        <v>0</v>
      </c>
      <c r="Q95" s="97">
        <v>1.2</v>
      </c>
      <c r="R95" s="97">
        <f t="shared" si="10"/>
        <v>221.3</v>
      </c>
    </row>
    <row r="96" spans="1:18" x14ac:dyDescent="0.25">
      <c r="A96" s="55">
        <v>36526</v>
      </c>
      <c r="B96" s="53">
        <v>61.9</v>
      </c>
      <c r="C96" s="53">
        <v>91.199999999999989</v>
      </c>
      <c r="D96" s="53">
        <v>81.5</v>
      </c>
      <c r="E96" s="53">
        <v>7.2</v>
      </c>
      <c r="F96" s="53">
        <v>7.6</v>
      </c>
      <c r="G96" s="53">
        <f t="shared" si="8"/>
        <v>249.39999999999998</v>
      </c>
      <c r="H96">
        <f t="shared" si="9"/>
        <v>77</v>
      </c>
      <c r="J96" s="97"/>
      <c r="M96" s="97">
        <v>38.4</v>
      </c>
      <c r="N96" s="97">
        <v>96.81</v>
      </c>
      <c r="O96" s="97">
        <v>95.09</v>
      </c>
      <c r="P96" s="97">
        <v>0</v>
      </c>
      <c r="Q96" s="97">
        <v>1.2</v>
      </c>
      <c r="R96" s="97">
        <f t="shared" si="10"/>
        <v>231.5</v>
      </c>
    </row>
    <row r="97" spans="1:18" x14ac:dyDescent="0.25">
      <c r="A97" s="55">
        <v>36527</v>
      </c>
      <c r="B97" s="53">
        <v>69</v>
      </c>
      <c r="C97" s="53">
        <v>89.2</v>
      </c>
      <c r="D97" s="53">
        <v>86.2</v>
      </c>
      <c r="E97" s="53">
        <v>9.3000000000000007</v>
      </c>
      <c r="F97" s="53">
        <v>29.9</v>
      </c>
      <c r="G97" s="53">
        <f t="shared" si="8"/>
        <v>283.59999999999997</v>
      </c>
      <c r="H97">
        <f t="shared" si="9"/>
        <v>49</v>
      </c>
      <c r="J97" s="97"/>
      <c r="M97" s="97">
        <v>39.200000000000003</v>
      </c>
      <c r="N97" s="97">
        <v>96.5</v>
      </c>
      <c r="O97" s="97">
        <v>93.1</v>
      </c>
      <c r="P97" s="97">
        <v>0</v>
      </c>
      <c r="Q97" s="97">
        <v>1.3</v>
      </c>
      <c r="R97" s="97">
        <f t="shared" si="10"/>
        <v>230.1</v>
      </c>
    </row>
    <row r="98" spans="1:18" x14ac:dyDescent="0.25">
      <c r="A98" s="55">
        <v>36528</v>
      </c>
      <c r="B98" s="53">
        <v>71.599999999999994</v>
      </c>
      <c r="C98" s="53">
        <v>84.2</v>
      </c>
      <c r="D98" s="53">
        <v>102.7</v>
      </c>
      <c r="E98" s="53">
        <v>9.3000000000000007</v>
      </c>
      <c r="F98" s="53">
        <v>53.8</v>
      </c>
      <c r="G98" s="53">
        <f t="shared" si="8"/>
        <v>321.60000000000002</v>
      </c>
      <c r="H98">
        <f t="shared" si="9"/>
        <v>16</v>
      </c>
      <c r="J98" s="97"/>
      <c r="M98" s="97">
        <v>45.1</v>
      </c>
      <c r="N98" s="97">
        <v>95.9</v>
      </c>
      <c r="O98" s="97">
        <v>92.9</v>
      </c>
      <c r="P98" s="97">
        <v>0</v>
      </c>
      <c r="Q98" s="97">
        <v>2.7</v>
      </c>
      <c r="R98" s="97">
        <f t="shared" si="10"/>
        <v>236.6</v>
      </c>
    </row>
    <row r="99" spans="1:18" x14ac:dyDescent="0.25">
      <c r="A99" s="55">
        <v>36529</v>
      </c>
      <c r="B99" s="53">
        <v>72.099999999999994</v>
      </c>
      <c r="C99" s="53">
        <v>84.9</v>
      </c>
      <c r="D99" s="53">
        <v>100.4</v>
      </c>
      <c r="E99" s="53">
        <v>9.4</v>
      </c>
      <c r="F99" s="53">
        <v>45.5</v>
      </c>
      <c r="G99" s="53">
        <f t="shared" si="8"/>
        <v>312.29999999999995</v>
      </c>
      <c r="H99">
        <f t="shared" si="9"/>
        <v>23</v>
      </c>
      <c r="J99" s="97"/>
      <c r="M99" s="97">
        <v>53.4</v>
      </c>
      <c r="N99" s="97">
        <v>95.8</v>
      </c>
      <c r="O99" s="97">
        <v>88.7</v>
      </c>
      <c r="P99" s="97">
        <v>0</v>
      </c>
      <c r="Q99" s="97">
        <v>26.9</v>
      </c>
      <c r="R99" s="97">
        <f t="shared" si="10"/>
        <v>264.79999999999995</v>
      </c>
    </row>
    <row r="100" spans="1:18" x14ac:dyDescent="0.25">
      <c r="A100" s="55">
        <v>36530</v>
      </c>
      <c r="B100" s="53">
        <v>65.099999999999994</v>
      </c>
      <c r="C100" s="53">
        <v>86.6</v>
      </c>
      <c r="D100" s="53">
        <v>96.800000000000011</v>
      </c>
      <c r="E100" s="53">
        <v>9.4</v>
      </c>
      <c r="F100" s="53">
        <v>17</v>
      </c>
      <c r="G100" s="53">
        <f t="shared" ref="G100:G131" si="11">SUM(B100+C100+D100+E100+F100)</f>
        <v>274.89999999999998</v>
      </c>
      <c r="H100">
        <f t="shared" ref="H100:H131" si="12">_xlfn.RANK.AVG(G100,$G$4:$G$186)</f>
        <v>58</v>
      </c>
      <c r="J100" s="97"/>
      <c r="M100" s="97">
        <v>41.2</v>
      </c>
      <c r="N100" s="97">
        <v>97.399999999999977</v>
      </c>
      <c r="O100" s="97">
        <v>100.30000000000001</v>
      </c>
      <c r="P100" s="97">
        <v>0</v>
      </c>
      <c r="Q100" s="97">
        <v>27.5</v>
      </c>
      <c r="R100" s="97">
        <f t="shared" ref="R100:R131" si="13">SUM(M100:Q100)</f>
        <v>266.39999999999998</v>
      </c>
    </row>
    <row r="101" spans="1:18" x14ac:dyDescent="0.25">
      <c r="A101" s="55">
        <v>36531</v>
      </c>
      <c r="B101" s="53">
        <v>71.2</v>
      </c>
      <c r="C101" s="53">
        <v>87.59999999999998</v>
      </c>
      <c r="D101" s="53">
        <v>99.100000000000009</v>
      </c>
      <c r="E101" s="53">
        <v>9.3000000000000007</v>
      </c>
      <c r="F101" s="53">
        <v>18</v>
      </c>
      <c r="G101" s="53">
        <f t="shared" si="11"/>
        <v>285.2</v>
      </c>
      <c r="H101">
        <f t="shared" si="12"/>
        <v>46</v>
      </c>
      <c r="J101" s="97"/>
      <c r="M101" s="97">
        <v>57.9</v>
      </c>
      <c r="N101" s="97">
        <v>92.899999999999991</v>
      </c>
      <c r="O101" s="97">
        <v>100.8</v>
      </c>
      <c r="P101" s="97">
        <v>0</v>
      </c>
      <c r="Q101" s="97">
        <v>15.2</v>
      </c>
      <c r="R101" s="97">
        <f t="shared" si="13"/>
        <v>266.79999999999995</v>
      </c>
    </row>
    <row r="102" spans="1:18" x14ac:dyDescent="0.25">
      <c r="A102" s="55">
        <v>36532</v>
      </c>
      <c r="B102" s="53">
        <v>77.8</v>
      </c>
      <c r="C102" s="53">
        <v>82.1</v>
      </c>
      <c r="D102" s="53">
        <v>98.9</v>
      </c>
      <c r="E102" s="53">
        <v>9.5</v>
      </c>
      <c r="F102" s="53">
        <v>41.8</v>
      </c>
      <c r="G102" s="53">
        <f t="shared" si="11"/>
        <v>310.09999999999997</v>
      </c>
      <c r="H102">
        <f t="shared" si="12"/>
        <v>26</v>
      </c>
      <c r="J102" s="97"/>
      <c r="M102" s="97">
        <v>63.5</v>
      </c>
      <c r="N102" s="97">
        <v>91.5</v>
      </c>
      <c r="O102" s="97">
        <v>104.6</v>
      </c>
      <c r="P102" s="97">
        <v>0</v>
      </c>
      <c r="Q102" s="97">
        <v>34.700000000000003</v>
      </c>
      <c r="R102" s="97">
        <f t="shared" si="13"/>
        <v>294.3</v>
      </c>
    </row>
    <row r="103" spans="1:18" x14ac:dyDescent="0.25">
      <c r="A103" s="55">
        <v>36533</v>
      </c>
      <c r="B103" s="53">
        <v>82.5</v>
      </c>
      <c r="C103" s="53">
        <v>77</v>
      </c>
      <c r="D103" s="53">
        <v>104.6</v>
      </c>
      <c r="E103" s="53">
        <v>20.5</v>
      </c>
      <c r="F103" s="53">
        <v>100.5</v>
      </c>
      <c r="G103" s="53">
        <f t="shared" si="11"/>
        <v>385.1</v>
      </c>
      <c r="H103">
        <f t="shared" si="12"/>
        <v>2</v>
      </c>
      <c r="J103" s="97"/>
      <c r="M103" s="97">
        <v>98.1</v>
      </c>
      <c r="N103" s="97">
        <v>89.800000000000011</v>
      </c>
      <c r="O103" s="97">
        <v>103</v>
      </c>
      <c r="P103" s="97">
        <v>0</v>
      </c>
      <c r="Q103" s="97">
        <v>54.9</v>
      </c>
      <c r="R103" s="97">
        <f t="shared" si="13"/>
        <v>345.79999999999995</v>
      </c>
    </row>
    <row r="104" spans="1:18" x14ac:dyDescent="0.25">
      <c r="A104" s="55">
        <v>36534</v>
      </c>
      <c r="B104" s="53">
        <v>81.8</v>
      </c>
      <c r="C104" s="53">
        <v>79.099999999999994</v>
      </c>
      <c r="D104" s="53">
        <v>112</v>
      </c>
      <c r="E104" s="53">
        <v>24.6</v>
      </c>
      <c r="F104" s="53">
        <v>72.400000000000006</v>
      </c>
      <c r="G104" s="53">
        <f t="shared" si="11"/>
        <v>369.9</v>
      </c>
      <c r="H104">
        <f t="shared" si="12"/>
        <v>3</v>
      </c>
      <c r="J104" s="97"/>
      <c r="M104" s="97">
        <v>105.7</v>
      </c>
      <c r="N104" s="97">
        <v>88.5</v>
      </c>
      <c r="O104" s="97">
        <v>90.800000000000011</v>
      </c>
      <c r="P104" s="97">
        <v>0</v>
      </c>
      <c r="Q104" s="97">
        <v>69</v>
      </c>
      <c r="R104" s="97">
        <f t="shared" si="13"/>
        <v>354</v>
      </c>
    </row>
    <row r="105" spans="1:18" x14ac:dyDescent="0.25">
      <c r="A105" s="55">
        <v>36535</v>
      </c>
      <c r="B105" s="53">
        <v>95</v>
      </c>
      <c r="C105" s="53">
        <v>79.109999999999985</v>
      </c>
      <c r="D105" s="53">
        <v>96.59</v>
      </c>
      <c r="E105" s="53">
        <v>22.4</v>
      </c>
      <c r="F105" s="53">
        <v>101.2</v>
      </c>
      <c r="G105" s="53">
        <f t="shared" si="11"/>
        <v>394.29999999999995</v>
      </c>
      <c r="H105">
        <f t="shared" si="12"/>
        <v>1</v>
      </c>
      <c r="J105" s="97"/>
      <c r="M105" s="97">
        <v>105.7</v>
      </c>
      <c r="N105" s="97">
        <v>82.200000000000017</v>
      </c>
      <c r="O105" s="97">
        <v>101.19999999999999</v>
      </c>
      <c r="P105" s="97">
        <v>0.7</v>
      </c>
      <c r="Q105" s="97">
        <v>76.400000000000006</v>
      </c>
      <c r="R105" s="97">
        <f t="shared" si="13"/>
        <v>366.20000000000005</v>
      </c>
    </row>
    <row r="106" spans="1:18" x14ac:dyDescent="0.25">
      <c r="A106" s="55">
        <v>36536</v>
      </c>
      <c r="B106" s="53">
        <v>76.7</v>
      </c>
      <c r="C106" s="53">
        <v>77.999999999999986</v>
      </c>
      <c r="D106" s="53">
        <v>107.7</v>
      </c>
      <c r="E106" s="53">
        <v>12.1</v>
      </c>
      <c r="F106" s="53">
        <v>87.5</v>
      </c>
      <c r="G106" s="53">
        <f t="shared" si="11"/>
        <v>362</v>
      </c>
      <c r="H106">
        <f t="shared" si="12"/>
        <v>4</v>
      </c>
      <c r="J106" s="97"/>
      <c r="M106" s="97">
        <v>110.2</v>
      </c>
      <c r="N106" s="97">
        <v>85.6</v>
      </c>
      <c r="O106" s="97">
        <v>99.4</v>
      </c>
      <c r="P106" s="97">
        <v>0.5</v>
      </c>
      <c r="Q106" s="97">
        <v>59.2</v>
      </c>
      <c r="R106" s="97">
        <f t="shared" si="13"/>
        <v>354.90000000000003</v>
      </c>
    </row>
    <row r="107" spans="1:18" x14ac:dyDescent="0.25">
      <c r="A107" s="55">
        <v>36537</v>
      </c>
      <c r="B107" s="53">
        <v>75.599999999999994</v>
      </c>
      <c r="C107" s="53">
        <v>79.2</v>
      </c>
      <c r="D107" s="53">
        <v>104.3</v>
      </c>
      <c r="E107" s="53">
        <v>10.6</v>
      </c>
      <c r="F107" s="53">
        <v>49.6</v>
      </c>
      <c r="G107" s="53">
        <f t="shared" si="11"/>
        <v>319.30000000000007</v>
      </c>
      <c r="H107">
        <f t="shared" si="12"/>
        <v>19</v>
      </c>
      <c r="J107" s="97"/>
      <c r="M107" s="97">
        <v>100.9</v>
      </c>
      <c r="N107" s="97">
        <v>91.600000000000009</v>
      </c>
      <c r="O107" s="97">
        <v>89.2</v>
      </c>
      <c r="P107" s="97">
        <v>1</v>
      </c>
      <c r="Q107" s="97">
        <v>51.8</v>
      </c>
      <c r="R107" s="97">
        <f t="shared" si="13"/>
        <v>334.5</v>
      </c>
    </row>
    <row r="108" spans="1:18" x14ac:dyDescent="0.25">
      <c r="A108" s="55">
        <v>36538</v>
      </c>
      <c r="B108" s="53">
        <v>78.099999999999994</v>
      </c>
      <c r="C108" s="53">
        <v>80.7</v>
      </c>
      <c r="D108" s="53">
        <v>105.10000000000001</v>
      </c>
      <c r="E108" s="53">
        <v>7.5</v>
      </c>
      <c r="F108" s="53">
        <v>36.9</v>
      </c>
      <c r="G108" s="53">
        <f t="shared" si="11"/>
        <v>308.3</v>
      </c>
      <c r="H108">
        <f t="shared" si="12"/>
        <v>28</v>
      </c>
      <c r="J108" s="97"/>
      <c r="M108" s="97">
        <v>85.5</v>
      </c>
      <c r="N108" s="97">
        <v>92.2</v>
      </c>
      <c r="O108" s="97">
        <v>98.7</v>
      </c>
      <c r="P108" s="97">
        <v>0</v>
      </c>
      <c r="Q108" s="97">
        <v>30.9</v>
      </c>
      <c r="R108" s="97">
        <f t="shared" si="13"/>
        <v>307.29999999999995</v>
      </c>
    </row>
    <row r="109" spans="1:18" x14ac:dyDescent="0.25">
      <c r="A109" s="55">
        <v>36539</v>
      </c>
      <c r="B109" s="53">
        <v>69.3</v>
      </c>
      <c r="C109" s="53">
        <v>84.5</v>
      </c>
      <c r="D109" s="53">
        <v>104.5</v>
      </c>
      <c r="E109" s="53">
        <v>4.8</v>
      </c>
      <c r="F109" s="53">
        <v>38.5</v>
      </c>
      <c r="G109" s="53">
        <f t="shared" si="11"/>
        <v>301.60000000000002</v>
      </c>
      <c r="H109">
        <f t="shared" si="12"/>
        <v>34</v>
      </c>
      <c r="J109" s="97"/>
      <c r="M109" s="97">
        <v>85.6</v>
      </c>
      <c r="N109" s="97">
        <v>93.6</v>
      </c>
      <c r="O109" s="97">
        <v>86.9</v>
      </c>
      <c r="P109" s="97">
        <v>0</v>
      </c>
      <c r="Q109" s="97">
        <v>21.6</v>
      </c>
      <c r="R109" s="97">
        <f t="shared" si="13"/>
        <v>287.70000000000005</v>
      </c>
    </row>
    <row r="110" spans="1:18" x14ac:dyDescent="0.25">
      <c r="A110" s="55">
        <v>36540</v>
      </c>
      <c r="B110" s="53">
        <v>77.8</v>
      </c>
      <c r="C110" s="53">
        <v>83.31</v>
      </c>
      <c r="D110" s="53">
        <v>91.59</v>
      </c>
      <c r="E110" s="53">
        <v>8</v>
      </c>
      <c r="F110" s="53">
        <v>29.1</v>
      </c>
      <c r="G110" s="53">
        <f t="shared" si="11"/>
        <v>289.80000000000007</v>
      </c>
      <c r="H110">
        <f t="shared" si="12"/>
        <v>43</v>
      </c>
      <c r="J110" s="97"/>
      <c r="M110" s="97">
        <v>101.8</v>
      </c>
      <c r="N110" s="97">
        <v>92.1</v>
      </c>
      <c r="O110" s="97">
        <v>90.5</v>
      </c>
      <c r="P110" s="97">
        <v>0</v>
      </c>
      <c r="Q110" s="97">
        <v>68.900000000000006</v>
      </c>
      <c r="R110" s="97">
        <f t="shared" si="13"/>
        <v>353.29999999999995</v>
      </c>
    </row>
    <row r="111" spans="1:18" x14ac:dyDescent="0.25">
      <c r="A111" s="55">
        <v>36541</v>
      </c>
      <c r="B111" s="53">
        <v>73.3</v>
      </c>
      <c r="C111" s="53">
        <v>84.21</v>
      </c>
      <c r="D111" s="53">
        <v>96.29</v>
      </c>
      <c r="E111" s="53">
        <v>9.6999999999999993</v>
      </c>
      <c r="F111" s="53">
        <v>34.200000000000003</v>
      </c>
      <c r="G111" s="53">
        <f t="shared" si="11"/>
        <v>297.7</v>
      </c>
      <c r="H111">
        <f t="shared" si="12"/>
        <v>40</v>
      </c>
      <c r="J111" s="97"/>
      <c r="M111" s="97">
        <v>105.9</v>
      </c>
      <c r="N111" s="97">
        <v>94.500000000000014</v>
      </c>
      <c r="O111" s="97">
        <v>93.8</v>
      </c>
      <c r="P111" s="97">
        <v>2.7</v>
      </c>
      <c r="Q111" s="97">
        <v>74.2</v>
      </c>
      <c r="R111" s="97">
        <f t="shared" si="13"/>
        <v>371.1</v>
      </c>
    </row>
    <row r="112" spans="1:18" x14ac:dyDescent="0.25">
      <c r="A112" s="55">
        <v>36542</v>
      </c>
      <c r="B112" s="53">
        <v>66.2</v>
      </c>
      <c r="C112" s="53">
        <v>84.81</v>
      </c>
      <c r="D112" s="53">
        <v>93.19</v>
      </c>
      <c r="E112" s="53">
        <v>7.8</v>
      </c>
      <c r="F112" s="53">
        <v>50.1</v>
      </c>
      <c r="G112" s="53">
        <f t="shared" si="11"/>
        <v>302.10000000000002</v>
      </c>
      <c r="H112">
        <f t="shared" si="12"/>
        <v>32</v>
      </c>
      <c r="J112" s="97"/>
      <c r="M112" s="97">
        <v>108.8</v>
      </c>
      <c r="N112" s="97">
        <v>93.3</v>
      </c>
      <c r="O112" s="97">
        <v>102.3</v>
      </c>
      <c r="P112" s="97">
        <v>2.2000000000000002</v>
      </c>
      <c r="Q112" s="97">
        <v>77.900000000000006</v>
      </c>
      <c r="R112" s="97">
        <f t="shared" si="13"/>
        <v>384.5</v>
      </c>
    </row>
    <row r="113" spans="1:18" x14ac:dyDescent="0.25">
      <c r="A113" s="58">
        <v>36543</v>
      </c>
      <c r="B113" s="53">
        <v>64.3</v>
      </c>
      <c r="C113" s="53">
        <v>85.01</v>
      </c>
      <c r="D113" s="53">
        <v>109.49</v>
      </c>
      <c r="E113" s="53">
        <v>10.7</v>
      </c>
      <c r="F113" s="53">
        <v>44.2</v>
      </c>
      <c r="G113" s="53">
        <f t="shared" si="11"/>
        <v>313.7</v>
      </c>
      <c r="H113">
        <f t="shared" si="12"/>
        <v>20</v>
      </c>
      <c r="J113" s="97"/>
      <c r="M113" s="97">
        <v>110.2</v>
      </c>
      <c r="N113" s="97">
        <v>80.599999999999994</v>
      </c>
      <c r="O113" s="97">
        <v>107.5</v>
      </c>
      <c r="P113" s="97">
        <v>2</v>
      </c>
      <c r="Q113" s="97">
        <v>84.3</v>
      </c>
      <c r="R113" s="97">
        <f t="shared" si="13"/>
        <v>384.6</v>
      </c>
    </row>
    <row r="114" spans="1:18" x14ac:dyDescent="0.25">
      <c r="A114" s="55">
        <v>36544</v>
      </c>
      <c r="B114" s="53">
        <v>64.2</v>
      </c>
      <c r="C114" s="53">
        <v>84.91</v>
      </c>
      <c r="D114" s="53">
        <v>109.28999999999999</v>
      </c>
      <c r="E114" s="53">
        <v>13</v>
      </c>
      <c r="F114" s="53">
        <v>65.599999999999994</v>
      </c>
      <c r="G114" s="53">
        <f t="shared" si="11"/>
        <v>337</v>
      </c>
      <c r="H114">
        <f t="shared" si="12"/>
        <v>10</v>
      </c>
      <c r="J114" s="97"/>
      <c r="M114" s="97">
        <v>111.3</v>
      </c>
      <c r="N114" s="97">
        <v>88</v>
      </c>
      <c r="O114" s="97">
        <v>91.800000000000011</v>
      </c>
      <c r="P114" s="97">
        <v>0</v>
      </c>
      <c r="Q114" s="97">
        <v>52.6</v>
      </c>
      <c r="R114" s="97">
        <f t="shared" si="13"/>
        <v>343.70000000000005</v>
      </c>
    </row>
    <row r="115" spans="1:18" x14ac:dyDescent="0.25">
      <c r="A115" s="55">
        <v>36545</v>
      </c>
      <c r="B115" s="53">
        <v>87.8</v>
      </c>
      <c r="C115" s="53">
        <v>83.510000000000019</v>
      </c>
      <c r="D115" s="53">
        <v>109.28999999999999</v>
      </c>
      <c r="E115" s="53">
        <v>20.9</v>
      </c>
      <c r="F115" s="53">
        <v>57.8</v>
      </c>
      <c r="G115" s="53">
        <f t="shared" si="11"/>
        <v>359.3</v>
      </c>
      <c r="H115">
        <f t="shared" si="12"/>
        <v>5</v>
      </c>
      <c r="J115" s="97"/>
      <c r="M115" s="97">
        <v>73.8</v>
      </c>
      <c r="N115" s="97">
        <v>93.9</v>
      </c>
      <c r="O115" s="97">
        <v>91.5</v>
      </c>
      <c r="P115" s="97">
        <v>0</v>
      </c>
      <c r="Q115" s="97">
        <v>21.7</v>
      </c>
      <c r="R115" s="97">
        <f t="shared" si="13"/>
        <v>280.89999999999998</v>
      </c>
    </row>
    <row r="116" spans="1:18" x14ac:dyDescent="0.25">
      <c r="A116" s="55">
        <v>36546</v>
      </c>
      <c r="B116" s="53">
        <v>70</v>
      </c>
      <c r="C116" s="53">
        <v>89.41</v>
      </c>
      <c r="D116" s="53">
        <v>108.39000000000001</v>
      </c>
      <c r="E116" s="53">
        <v>32.5</v>
      </c>
      <c r="F116" s="53">
        <v>45.3</v>
      </c>
      <c r="G116" s="53">
        <f t="shared" si="11"/>
        <v>345.6</v>
      </c>
      <c r="H116">
        <f t="shared" si="12"/>
        <v>8</v>
      </c>
      <c r="J116" s="97"/>
      <c r="M116" s="97">
        <v>66.2</v>
      </c>
      <c r="N116" s="97">
        <v>91.8</v>
      </c>
      <c r="O116" s="97">
        <v>91.2</v>
      </c>
      <c r="P116" s="97">
        <v>0</v>
      </c>
      <c r="Q116" s="97">
        <v>8.6</v>
      </c>
      <c r="R116" s="97">
        <f t="shared" si="13"/>
        <v>257.8</v>
      </c>
    </row>
    <row r="117" spans="1:18" x14ac:dyDescent="0.25">
      <c r="A117" s="55">
        <v>36547</v>
      </c>
      <c r="B117" s="53">
        <v>71.900000000000006</v>
      </c>
      <c r="C117" s="53">
        <v>93.509999999999991</v>
      </c>
      <c r="D117" s="53">
        <v>106.49000000000001</v>
      </c>
      <c r="E117" s="53">
        <v>23.7</v>
      </c>
      <c r="F117" s="53">
        <v>48.7</v>
      </c>
      <c r="G117" s="53">
        <f t="shared" si="11"/>
        <v>344.29999999999995</v>
      </c>
      <c r="H117">
        <f t="shared" si="12"/>
        <v>9</v>
      </c>
      <c r="J117" s="97"/>
      <c r="M117" s="97">
        <v>62.7</v>
      </c>
      <c r="N117" s="97">
        <v>93.410000000000011</v>
      </c>
      <c r="O117" s="97">
        <v>85.49</v>
      </c>
      <c r="P117" s="97">
        <v>0</v>
      </c>
      <c r="Q117" s="97">
        <v>8.1999999999999993</v>
      </c>
      <c r="R117" s="97">
        <f t="shared" si="13"/>
        <v>249.8</v>
      </c>
    </row>
    <row r="118" spans="1:18" x14ac:dyDescent="0.25">
      <c r="A118" s="55">
        <v>36548</v>
      </c>
      <c r="B118" s="53">
        <v>62.4</v>
      </c>
      <c r="C118" s="53">
        <v>90.81</v>
      </c>
      <c r="D118" s="53">
        <v>99.09</v>
      </c>
      <c r="E118" s="53">
        <v>13.6</v>
      </c>
      <c r="F118" s="53">
        <v>15.5</v>
      </c>
      <c r="G118" s="53">
        <f t="shared" si="11"/>
        <v>281.40000000000003</v>
      </c>
      <c r="H118">
        <f t="shared" si="12"/>
        <v>52</v>
      </c>
      <c r="J118" s="97"/>
      <c r="M118" s="97">
        <v>67</v>
      </c>
      <c r="N118" s="97">
        <v>98</v>
      </c>
      <c r="O118" s="97">
        <v>85.1</v>
      </c>
      <c r="P118" s="97">
        <v>0</v>
      </c>
      <c r="Q118" s="97">
        <v>8.6</v>
      </c>
      <c r="R118" s="97">
        <f t="shared" si="13"/>
        <v>258.7</v>
      </c>
    </row>
    <row r="119" spans="1:18" x14ac:dyDescent="0.25">
      <c r="A119" s="55">
        <v>36549</v>
      </c>
      <c r="B119" s="53">
        <v>62.2</v>
      </c>
      <c r="C119" s="53">
        <v>87.199999999999989</v>
      </c>
      <c r="D119" s="53">
        <v>100.30000000000001</v>
      </c>
      <c r="E119" s="53">
        <v>3.9</v>
      </c>
      <c r="F119" s="53">
        <v>11</v>
      </c>
      <c r="G119" s="53">
        <f t="shared" si="11"/>
        <v>264.60000000000002</v>
      </c>
      <c r="H119">
        <f t="shared" si="12"/>
        <v>68</v>
      </c>
      <c r="J119" s="97"/>
      <c r="M119" s="97">
        <v>65</v>
      </c>
      <c r="N119" s="97">
        <v>94.800000000000011</v>
      </c>
      <c r="O119" s="97">
        <v>85.5</v>
      </c>
      <c r="P119" s="97">
        <v>0</v>
      </c>
      <c r="Q119" s="97">
        <v>8.1</v>
      </c>
      <c r="R119" s="97">
        <f t="shared" si="13"/>
        <v>253.4</v>
      </c>
    </row>
    <row r="120" spans="1:18" x14ac:dyDescent="0.25">
      <c r="A120" s="55">
        <v>36550</v>
      </c>
      <c r="B120" s="53">
        <v>66.8</v>
      </c>
      <c r="C120" s="53">
        <v>84.300000000000011</v>
      </c>
      <c r="D120" s="53">
        <v>107</v>
      </c>
      <c r="E120" s="53">
        <v>5</v>
      </c>
      <c r="F120" s="53">
        <v>11.3</v>
      </c>
      <c r="G120" s="53">
        <f t="shared" si="11"/>
        <v>274.40000000000003</v>
      </c>
      <c r="H120">
        <f t="shared" si="12"/>
        <v>59</v>
      </c>
      <c r="J120" s="97"/>
      <c r="M120" s="97">
        <v>56.7</v>
      </c>
      <c r="N120" s="97">
        <v>76.7</v>
      </c>
      <c r="O120" s="97">
        <v>87.899999999999991</v>
      </c>
      <c r="P120" s="97">
        <v>0.2</v>
      </c>
      <c r="Q120" s="97">
        <v>16.8</v>
      </c>
      <c r="R120" s="97">
        <f t="shared" si="13"/>
        <v>238.3</v>
      </c>
    </row>
    <row r="121" spans="1:18" x14ac:dyDescent="0.25">
      <c r="A121" s="55">
        <v>36551</v>
      </c>
      <c r="B121" s="53">
        <v>61.6</v>
      </c>
      <c r="C121" s="53">
        <v>83.999999999999986</v>
      </c>
      <c r="D121" s="53">
        <v>104.10000000000001</v>
      </c>
      <c r="E121" s="53">
        <v>5.0999999999999996</v>
      </c>
      <c r="F121" s="53">
        <v>11.5</v>
      </c>
      <c r="G121" s="53">
        <f t="shared" si="11"/>
        <v>266.29999999999995</v>
      </c>
      <c r="H121">
        <f t="shared" si="12"/>
        <v>67</v>
      </c>
      <c r="J121" s="97"/>
      <c r="M121" s="97">
        <v>38.299999999999997</v>
      </c>
      <c r="N121" s="97">
        <v>82</v>
      </c>
      <c r="O121" s="97">
        <v>87.4</v>
      </c>
      <c r="P121" s="97">
        <v>0</v>
      </c>
      <c r="Q121" s="97">
        <v>7.9</v>
      </c>
      <c r="R121" s="97">
        <f t="shared" si="13"/>
        <v>215.6</v>
      </c>
    </row>
    <row r="122" spans="1:18" x14ac:dyDescent="0.25">
      <c r="A122" s="55">
        <v>36552</v>
      </c>
      <c r="B122" s="53">
        <v>56.8</v>
      </c>
      <c r="C122" s="53">
        <v>84.1</v>
      </c>
      <c r="D122" s="53">
        <v>106.4</v>
      </c>
      <c r="E122" s="53">
        <v>5.2</v>
      </c>
      <c r="F122" s="53">
        <v>11.9</v>
      </c>
      <c r="G122" s="53">
        <f t="shared" si="11"/>
        <v>264.39999999999998</v>
      </c>
      <c r="H122">
        <f t="shared" si="12"/>
        <v>69</v>
      </c>
      <c r="J122" s="97"/>
      <c r="M122" s="97">
        <v>28.5</v>
      </c>
      <c r="N122" s="97">
        <v>88.6</v>
      </c>
      <c r="O122" s="97">
        <v>88.5</v>
      </c>
      <c r="P122" s="97">
        <v>1.1000000000000001</v>
      </c>
      <c r="Q122" s="97">
        <v>23.4</v>
      </c>
      <c r="R122" s="97">
        <f t="shared" si="13"/>
        <v>230.1</v>
      </c>
    </row>
    <row r="123" spans="1:18" x14ac:dyDescent="0.25">
      <c r="A123" s="55">
        <v>36553</v>
      </c>
      <c r="B123" s="53">
        <v>49.4</v>
      </c>
      <c r="C123" s="53">
        <v>83.61</v>
      </c>
      <c r="D123" s="53">
        <v>106.99</v>
      </c>
      <c r="E123" s="53">
        <v>3.7</v>
      </c>
      <c r="F123" s="53">
        <v>13.1</v>
      </c>
      <c r="G123" s="53">
        <f t="shared" si="11"/>
        <v>256.8</v>
      </c>
      <c r="H123">
        <f t="shared" si="12"/>
        <v>72</v>
      </c>
      <c r="J123" s="97"/>
      <c r="M123" s="97">
        <v>32.1</v>
      </c>
      <c r="N123" s="97">
        <v>90.7</v>
      </c>
      <c r="O123" s="97">
        <v>87.3</v>
      </c>
      <c r="P123" s="97">
        <v>0</v>
      </c>
      <c r="Q123" s="97">
        <v>9.6</v>
      </c>
      <c r="R123" s="97">
        <f t="shared" si="13"/>
        <v>219.70000000000002</v>
      </c>
    </row>
    <row r="124" spans="1:18" x14ac:dyDescent="0.25">
      <c r="A124" s="55">
        <v>36554</v>
      </c>
      <c r="B124" s="53">
        <v>48.9</v>
      </c>
      <c r="C124" s="53">
        <v>85</v>
      </c>
      <c r="D124" s="53">
        <v>112.1</v>
      </c>
      <c r="E124" s="53">
        <v>5.0999999999999996</v>
      </c>
      <c r="F124" s="53">
        <v>17.3</v>
      </c>
      <c r="G124" s="53">
        <f t="shared" si="11"/>
        <v>268.39999999999998</v>
      </c>
      <c r="H124">
        <f t="shared" si="12"/>
        <v>66</v>
      </c>
      <c r="J124" s="97"/>
      <c r="M124" s="97">
        <v>55.5</v>
      </c>
      <c r="N124" s="97">
        <v>95.399999999999991</v>
      </c>
      <c r="O124" s="97">
        <v>82.8</v>
      </c>
      <c r="P124" s="97">
        <v>0.4</v>
      </c>
      <c r="Q124" s="97">
        <v>18</v>
      </c>
      <c r="R124" s="97">
        <f t="shared" si="13"/>
        <v>252.1</v>
      </c>
    </row>
    <row r="125" spans="1:18" x14ac:dyDescent="0.25">
      <c r="A125" s="55">
        <v>36555</v>
      </c>
      <c r="B125" s="53">
        <v>62.2</v>
      </c>
      <c r="C125" s="53">
        <v>83.4</v>
      </c>
      <c r="D125" s="53">
        <v>112.6</v>
      </c>
      <c r="E125" s="53">
        <v>22.1</v>
      </c>
      <c r="F125" s="53">
        <v>17.399999999999999</v>
      </c>
      <c r="G125" s="53">
        <f t="shared" si="11"/>
        <v>297.70000000000005</v>
      </c>
      <c r="H125">
        <f t="shared" si="12"/>
        <v>39</v>
      </c>
      <c r="J125" s="97"/>
      <c r="M125" s="97">
        <v>54.7</v>
      </c>
      <c r="N125" s="97">
        <v>89.300000000000011</v>
      </c>
      <c r="O125" s="97">
        <v>84.6</v>
      </c>
      <c r="P125" s="97">
        <v>0</v>
      </c>
      <c r="Q125" s="97">
        <v>20.9</v>
      </c>
      <c r="R125" s="97">
        <f t="shared" si="13"/>
        <v>249.5</v>
      </c>
    </row>
    <row r="126" spans="1:18" x14ac:dyDescent="0.25">
      <c r="A126" s="55">
        <v>36556</v>
      </c>
      <c r="B126" s="53">
        <v>65.099999999999994</v>
      </c>
      <c r="C126" s="53">
        <v>87.5</v>
      </c>
      <c r="D126" s="53">
        <v>113</v>
      </c>
      <c r="E126" s="53">
        <v>18.3</v>
      </c>
      <c r="F126" s="53">
        <v>26.3</v>
      </c>
      <c r="G126" s="53">
        <f t="shared" si="11"/>
        <v>310.20000000000005</v>
      </c>
      <c r="H126">
        <f t="shared" si="12"/>
        <v>25</v>
      </c>
      <c r="J126" s="97"/>
      <c r="M126" s="97">
        <v>46.4</v>
      </c>
      <c r="N126" s="97">
        <v>91.1</v>
      </c>
      <c r="O126" s="97">
        <v>77.599999999999994</v>
      </c>
      <c r="P126" s="97">
        <v>0</v>
      </c>
      <c r="Q126" s="97">
        <v>30.3</v>
      </c>
      <c r="R126" s="97">
        <f t="shared" si="13"/>
        <v>245.4</v>
      </c>
    </row>
    <row r="127" spans="1:18" x14ac:dyDescent="0.25">
      <c r="A127" s="55">
        <v>36557</v>
      </c>
      <c r="B127" s="53">
        <v>56.7</v>
      </c>
      <c r="C127" s="53">
        <v>89.699999999999989</v>
      </c>
      <c r="D127" s="53">
        <v>108.9</v>
      </c>
      <c r="E127" s="53">
        <v>7.8</v>
      </c>
      <c r="F127" s="53">
        <v>7.5</v>
      </c>
      <c r="G127" s="53">
        <f t="shared" si="11"/>
        <v>270.59999999999997</v>
      </c>
      <c r="H127">
        <f t="shared" si="12"/>
        <v>64</v>
      </c>
      <c r="J127" s="97"/>
      <c r="M127" s="97">
        <v>54.7</v>
      </c>
      <c r="N127" s="97">
        <v>91.699999999999989</v>
      </c>
      <c r="O127" s="97">
        <v>92</v>
      </c>
      <c r="P127" s="97">
        <v>0</v>
      </c>
      <c r="Q127" s="97">
        <v>10.4</v>
      </c>
      <c r="R127" s="97">
        <f t="shared" si="13"/>
        <v>248.79999999999998</v>
      </c>
    </row>
    <row r="128" spans="1:18" x14ac:dyDescent="0.25">
      <c r="A128" s="55">
        <v>36558</v>
      </c>
      <c r="B128" s="53">
        <v>62.4</v>
      </c>
      <c r="C128" s="53">
        <v>90.500000000000014</v>
      </c>
      <c r="D128" s="53">
        <v>109.89999999999999</v>
      </c>
      <c r="E128" s="53">
        <v>6.9</v>
      </c>
      <c r="F128" s="53">
        <v>8.1</v>
      </c>
      <c r="G128" s="53">
        <f t="shared" si="11"/>
        <v>277.8</v>
      </c>
      <c r="H128">
        <f t="shared" si="12"/>
        <v>55</v>
      </c>
      <c r="J128" s="97"/>
      <c r="M128" s="97">
        <v>48.2</v>
      </c>
      <c r="N128" s="97">
        <v>91.3</v>
      </c>
      <c r="O128" s="97">
        <v>83.2</v>
      </c>
      <c r="P128" s="97">
        <v>0</v>
      </c>
      <c r="Q128" s="97">
        <v>7.4</v>
      </c>
      <c r="R128" s="97">
        <f t="shared" si="13"/>
        <v>230.1</v>
      </c>
    </row>
    <row r="129" spans="1:18" x14ac:dyDescent="0.25">
      <c r="A129" s="55">
        <v>36559</v>
      </c>
      <c r="B129" s="53">
        <v>80.5</v>
      </c>
      <c r="C129" s="53">
        <v>87.1</v>
      </c>
      <c r="D129" s="53">
        <v>109.4</v>
      </c>
      <c r="E129" s="53">
        <v>6.9</v>
      </c>
      <c r="F129" s="53">
        <v>8.1999999999999993</v>
      </c>
      <c r="G129" s="53">
        <f t="shared" si="11"/>
        <v>292.09999999999997</v>
      </c>
      <c r="H129">
        <f t="shared" si="12"/>
        <v>42</v>
      </c>
      <c r="J129" s="97"/>
      <c r="M129" s="97">
        <v>42.3</v>
      </c>
      <c r="N129" s="97">
        <v>91.299999999999983</v>
      </c>
      <c r="O129" s="97">
        <v>76.400000000000006</v>
      </c>
      <c r="P129" s="97">
        <v>0.3</v>
      </c>
      <c r="Q129" s="97">
        <v>6.8</v>
      </c>
      <c r="R129" s="97">
        <f t="shared" si="13"/>
        <v>217.1</v>
      </c>
    </row>
    <row r="130" spans="1:18" x14ac:dyDescent="0.25">
      <c r="A130" s="55">
        <v>36560</v>
      </c>
      <c r="B130" s="53">
        <v>69.5</v>
      </c>
      <c r="C130" s="53">
        <v>82.9</v>
      </c>
      <c r="D130" s="53">
        <v>102.6</v>
      </c>
      <c r="E130" s="53">
        <v>10.9</v>
      </c>
      <c r="F130" s="53">
        <v>11.1</v>
      </c>
      <c r="G130" s="53">
        <f t="shared" si="11"/>
        <v>277</v>
      </c>
      <c r="H130">
        <f t="shared" si="12"/>
        <v>56.5</v>
      </c>
      <c r="J130" s="97"/>
      <c r="M130" s="97">
        <v>47.2</v>
      </c>
      <c r="N130" s="97">
        <v>90.600000000000009</v>
      </c>
      <c r="O130" s="97">
        <v>49.8</v>
      </c>
      <c r="P130" s="97">
        <v>0</v>
      </c>
      <c r="Q130" s="97">
        <v>8.8000000000000007</v>
      </c>
      <c r="R130" s="97">
        <f t="shared" si="13"/>
        <v>196.40000000000003</v>
      </c>
    </row>
    <row r="131" spans="1:18" x14ac:dyDescent="0.25">
      <c r="A131" s="55">
        <v>36561</v>
      </c>
      <c r="B131" s="53">
        <v>79.3</v>
      </c>
      <c r="C131" s="53">
        <v>85.6</v>
      </c>
      <c r="D131" s="53">
        <v>110.9</v>
      </c>
      <c r="E131" s="53">
        <v>18.100000000000001</v>
      </c>
      <c r="F131" s="53">
        <v>11.9</v>
      </c>
      <c r="G131" s="53">
        <f t="shared" si="11"/>
        <v>305.79999999999995</v>
      </c>
      <c r="H131">
        <f t="shared" si="12"/>
        <v>29</v>
      </c>
      <c r="J131" s="97"/>
      <c r="M131" s="97">
        <v>56</v>
      </c>
      <c r="N131" s="97">
        <v>91</v>
      </c>
      <c r="O131" s="97">
        <v>56.6</v>
      </c>
      <c r="P131" s="97">
        <v>0</v>
      </c>
      <c r="Q131" s="97">
        <v>8.3000000000000007</v>
      </c>
      <c r="R131" s="97">
        <f t="shared" si="13"/>
        <v>211.9</v>
      </c>
    </row>
    <row r="132" spans="1:18" x14ac:dyDescent="0.25">
      <c r="A132" s="55">
        <v>36562</v>
      </c>
      <c r="B132" s="53">
        <v>85.1</v>
      </c>
      <c r="C132" s="53">
        <v>82.899999999999991</v>
      </c>
      <c r="D132" s="53">
        <v>112.7</v>
      </c>
      <c r="E132" s="53">
        <v>12.1</v>
      </c>
      <c r="F132" s="53">
        <v>10.199999999999999</v>
      </c>
      <c r="G132" s="53">
        <f t="shared" ref="G132:G154" si="14">SUM(B132+C132+D132+E132+F132)</f>
        <v>303</v>
      </c>
      <c r="H132">
        <f t="shared" ref="H132:H163" si="15">_xlfn.RANK.AVG(G132,$G$4:$G$186)</f>
        <v>31</v>
      </c>
      <c r="J132" s="97"/>
      <c r="M132" s="97">
        <v>53.1</v>
      </c>
      <c r="N132" s="97">
        <v>86.199999999999989</v>
      </c>
      <c r="O132" s="97">
        <v>65.400000000000006</v>
      </c>
      <c r="P132" s="97">
        <v>0.2</v>
      </c>
      <c r="Q132" s="97">
        <v>11.8</v>
      </c>
      <c r="R132" s="97">
        <f t="shared" ref="R132:R163" si="16">SUM(M132:Q132)</f>
        <v>216.7</v>
      </c>
    </row>
    <row r="133" spans="1:18" x14ac:dyDescent="0.25">
      <c r="A133" s="55">
        <v>36563</v>
      </c>
      <c r="B133" s="53">
        <v>83.5</v>
      </c>
      <c r="C133" s="53">
        <v>88.309999999999988</v>
      </c>
      <c r="D133" s="53">
        <v>104.89</v>
      </c>
      <c r="E133" s="53">
        <v>12</v>
      </c>
      <c r="F133" s="53">
        <v>10.8</v>
      </c>
      <c r="G133" s="53">
        <f t="shared" si="14"/>
        <v>299.5</v>
      </c>
      <c r="H133">
        <f t="shared" si="15"/>
        <v>37</v>
      </c>
      <c r="J133" s="97"/>
      <c r="M133" s="97">
        <v>65.2</v>
      </c>
      <c r="N133" s="97">
        <v>89.199999999999989</v>
      </c>
      <c r="O133" s="97">
        <v>71.5</v>
      </c>
      <c r="P133" s="97">
        <v>2.6</v>
      </c>
      <c r="Q133" s="97">
        <v>57.3</v>
      </c>
      <c r="R133" s="97">
        <f t="shared" si="16"/>
        <v>285.79999999999995</v>
      </c>
    </row>
    <row r="134" spans="1:18" x14ac:dyDescent="0.25">
      <c r="A134" s="55">
        <v>36564</v>
      </c>
      <c r="B134" s="53">
        <v>85.2</v>
      </c>
      <c r="C134" s="53">
        <v>89.1</v>
      </c>
      <c r="D134" s="53">
        <v>96.5</v>
      </c>
      <c r="E134" s="53">
        <v>10.3</v>
      </c>
      <c r="F134" s="53">
        <v>19.399999999999999</v>
      </c>
      <c r="G134" s="53">
        <f t="shared" si="14"/>
        <v>300.5</v>
      </c>
      <c r="H134">
        <f t="shared" si="15"/>
        <v>36</v>
      </c>
      <c r="J134" s="97"/>
      <c r="M134" s="97">
        <v>55.3</v>
      </c>
      <c r="N134" s="97">
        <v>89.2</v>
      </c>
      <c r="O134" s="97">
        <v>81.7</v>
      </c>
      <c r="P134" s="97">
        <v>0.7</v>
      </c>
      <c r="Q134" s="97">
        <v>40.5</v>
      </c>
      <c r="R134" s="97">
        <f t="shared" si="16"/>
        <v>267.39999999999998</v>
      </c>
    </row>
    <row r="135" spans="1:18" x14ac:dyDescent="0.25">
      <c r="A135" s="55">
        <v>36565</v>
      </c>
      <c r="B135" s="53">
        <v>85.1</v>
      </c>
      <c r="C135" s="53">
        <v>84.199999999999989</v>
      </c>
      <c r="D135" s="53">
        <v>94.5</v>
      </c>
      <c r="E135" s="53">
        <v>9.9</v>
      </c>
      <c r="F135" s="53">
        <v>8.6</v>
      </c>
      <c r="G135" s="53">
        <f t="shared" si="14"/>
        <v>282.29999999999995</v>
      </c>
      <c r="H135">
        <f t="shared" si="15"/>
        <v>50</v>
      </c>
      <c r="J135" s="97"/>
      <c r="M135" s="97">
        <v>44.7</v>
      </c>
      <c r="N135" s="97">
        <v>90.2</v>
      </c>
      <c r="O135" s="97">
        <v>85.7</v>
      </c>
      <c r="P135" s="97">
        <v>0.6</v>
      </c>
      <c r="Q135" s="97">
        <v>10.9</v>
      </c>
      <c r="R135" s="97">
        <f t="shared" si="16"/>
        <v>232.10000000000002</v>
      </c>
    </row>
    <row r="136" spans="1:18" x14ac:dyDescent="0.25">
      <c r="A136" s="55">
        <v>36566</v>
      </c>
      <c r="B136" s="53">
        <v>92.4</v>
      </c>
      <c r="C136" s="53">
        <v>84.100000000000009</v>
      </c>
      <c r="D136" s="53">
        <v>98.3</v>
      </c>
      <c r="E136" s="53">
        <v>7.7</v>
      </c>
      <c r="F136" s="53">
        <v>16.899999999999999</v>
      </c>
      <c r="G136" s="53">
        <f t="shared" si="14"/>
        <v>299.39999999999998</v>
      </c>
      <c r="H136">
        <f t="shared" si="15"/>
        <v>38</v>
      </c>
      <c r="J136" s="97"/>
      <c r="M136" s="97">
        <v>46.1</v>
      </c>
      <c r="N136" s="97">
        <v>88.8</v>
      </c>
      <c r="O136" s="97">
        <v>86.100000000000009</v>
      </c>
      <c r="P136" s="97">
        <v>0.7</v>
      </c>
      <c r="Q136" s="97">
        <v>9.6</v>
      </c>
      <c r="R136" s="97">
        <f t="shared" si="16"/>
        <v>231.29999999999998</v>
      </c>
    </row>
    <row r="137" spans="1:18" x14ac:dyDescent="0.25">
      <c r="A137" s="55">
        <v>36567</v>
      </c>
      <c r="B137" s="53">
        <v>93.1</v>
      </c>
      <c r="C137" s="53">
        <v>82.199999999999989</v>
      </c>
      <c r="D137" s="53">
        <v>98.9</v>
      </c>
      <c r="E137" s="53">
        <v>11.8</v>
      </c>
      <c r="F137" s="53">
        <v>26.5</v>
      </c>
      <c r="G137" s="53">
        <f t="shared" si="14"/>
        <v>312.5</v>
      </c>
      <c r="H137">
        <f t="shared" si="15"/>
        <v>21</v>
      </c>
      <c r="J137" s="97"/>
      <c r="M137" s="97">
        <v>46.1</v>
      </c>
      <c r="N137" s="97">
        <v>88.899999999999991</v>
      </c>
      <c r="O137" s="97">
        <v>82.3</v>
      </c>
      <c r="P137" s="97">
        <v>0.1</v>
      </c>
      <c r="Q137" s="97">
        <v>9.4</v>
      </c>
      <c r="R137" s="97">
        <f t="shared" si="16"/>
        <v>226.8</v>
      </c>
    </row>
    <row r="138" spans="1:18" x14ac:dyDescent="0.25">
      <c r="A138" s="55">
        <v>36568</v>
      </c>
      <c r="B138" s="53">
        <v>108.6</v>
      </c>
      <c r="C138" s="53">
        <v>77.809999999999974</v>
      </c>
      <c r="D138" s="53">
        <v>93.390000000000015</v>
      </c>
      <c r="E138" s="53">
        <v>12</v>
      </c>
      <c r="F138" s="53">
        <v>29.1</v>
      </c>
      <c r="G138" s="53">
        <f t="shared" si="14"/>
        <v>320.89999999999998</v>
      </c>
      <c r="H138">
        <f t="shared" si="15"/>
        <v>17</v>
      </c>
      <c r="J138" s="97"/>
      <c r="M138" s="97">
        <v>47.5</v>
      </c>
      <c r="N138" s="97">
        <v>86.6</v>
      </c>
      <c r="O138" s="97">
        <v>85.1</v>
      </c>
      <c r="P138" s="97">
        <v>0</v>
      </c>
      <c r="Q138" s="97">
        <v>27.2</v>
      </c>
      <c r="R138" s="97">
        <f t="shared" si="16"/>
        <v>246.39999999999998</v>
      </c>
    </row>
    <row r="139" spans="1:18" x14ac:dyDescent="0.25">
      <c r="A139" s="55">
        <v>36569</v>
      </c>
      <c r="B139" s="53">
        <v>102.9</v>
      </c>
      <c r="C139" s="53">
        <v>82.9</v>
      </c>
      <c r="D139" s="53">
        <v>85</v>
      </c>
      <c r="E139" s="53">
        <v>7.6</v>
      </c>
      <c r="F139" s="53">
        <v>58.3</v>
      </c>
      <c r="G139" s="53">
        <f t="shared" si="14"/>
        <v>336.70000000000005</v>
      </c>
      <c r="H139">
        <f t="shared" si="15"/>
        <v>11</v>
      </c>
      <c r="J139" s="97"/>
      <c r="M139" s="97">
        <v>53.4</v>
      </c>
      <c r="N139" s="97">
        <v>86.399999999999991</v>
      </c>
      <c r="O139" s="97">
        <v>84.3</v>
      </c>
      <c r="P139" s="97">
        <v>0.6</v>
      </c>
      <c r="Q139" s="97">
        <v>30.8</v>
      </c>
      <c r="R139" s="97">
        <f t="shared" si="16"/>
        <v>255.49999999999997</v>
      </c>
    </row>
    <row r="140" spans="1:18" x14ac:dyDescent="0.25">
      <c r="A140" s="55">
        <v>36570</v>
      </c>
      <c r="B140" s="53">
        <v>103</v>
      </c>
      <c r="C140" s="53">
        <v>84.199999999999989</v>
      </c>
      <c r="D140" s="53">
        <v>87.800000000000011</v>
      </c>
      <c r="E140" s="53">
        <v>7.6</v>
      </c>
      <c r="F140" s="53">
        <v>48.4</v>
      </c>
      <c r="G140" s="53">
        <f t="shared" si="14"/>
        <v>331</v>
      </c>
      <c r="H140">
        <f t="shared" si="15"/>
        <v>13</v>
      </c>
      <c r="J140" s="97"/>
      <c r="M140" s="97">
        <v>46.4</v>
      </c>
      <c r="N140" s="97">
        <v>85.699999999999989</v>
      </c>
      <c r="O140" s="97">
        <v>81.5</v>
      </c>
      <c r="P140" s="97">
        <v>0</v>
      </c>
      <c r="Q140" s="97">
        <v>7.5</v>
      </c>
      <c r="R140" s="97">
        <f t="shared" si="16"/>
        <v>221.1</v>
      </c>
    </row>
    <row r="141" spans="1:18" x14ac:dyDescent="0.25">
      <c r="A141" s="55">
        <v>36571</v>
      </c>
      <c r="B141" s="53">
        <v>85.5</v>
      </c>
      <c r="C141" s="53">
        <v>84.6</v>
      </c>
      <c r="D141" s="53">
        <v>84.9</v>
      </c>
      <c r="E141" s="53">
        <v>1.1000000000000001</v>
      </c>
      <c r="F141" s="53">
        <v>36.6</v>
      </c>
      <c r="G141" s="53">
        <f t="shared" si="14"/>
        <v>292.70000000000005</v>
      </c>
      <c r="H141">
        <f t="shared" si="15"/>
        <v>41</v>
      </c>
      <c r="J141" s="97"/>
      <c r="M141" s="97">
        <v>60.6</v>
      </c>
      <c r="N141" s="97">
        <v>86.100000000000009</v>
      </c>
      <c r="O141" s="97">
        <v>64.7</v>
      </c>
      <c r="P141" s="97">
        <v>0</v>
      </c>
      <c r="Q141" s="97">
        <v>7.6</v>
      </c>
      <c r="R141" s="97">
        <f t="shared" si="16"/>
        <v>219.00000000000003</v>
      </c>
    </row>
    <row r="142" spans="1:18" x14ac:dyDescent="0.25">
      <c r="A142" s="55">
        <v>36572</v>
      </c>
      <c r="B142" s="53">
        <v>85.4</v>
      </c>
      <c r="C142" s="53">
        <v>85.609999999999985</v>
      </c>
      <c r="D142" s="53">
        <v>85.09</v>
      </c>
      <c r="E142" s="53">
        <v>0.6</v>
      </c>
      <c r="F142" s="53">
        <v>16.5</v>
      </c>
      <c r="G142" s="53">
        <f t="shared" si="14"/>
        <v>273.20000000000005</v>
      </c>
      <c r="H142">
        <f t="shared" si="15"/>
        <v>62</v>
      </c>
      <c r="J142" s="97"/>
      <c r="M142" s="97">
        <v>57.8</v>
      </c>
      <c r="N142" s="97">
        <v>84.7</v>
      </c>
      <c r="O142" s="97">
        <v>61.8</v>
      </c>
      <c r="P142" s="97">
        <v>0.1</v>
      </c>
      <c r="Q142" s="97">
        <v>7.9</v>
      </c>
      <c r="R142" s="97">
        <f t="shared" si="16"/>
        <v>212.3</v>
      </c>
    </row>
    <row r="143" spans="1:18" x14ac:dyDescent="0.25">
      <c r="A143" s="55">
        <v>36573</v>
      </c>
      <c r="B143" s="53">
        <v>94.5</v>
      </c>
      <c r="C143" s="53">
        <v>88.1</v>
      </c>
      <c r="D143" s="53">
        <v>84.4</v>
      </c>
      <c r="E143" s="53">
        <v>1.2</v>
      </c>
      <c r="F143" s="53">
        <v>56.3</v>
      </c>
      <c r="G143" s="53">
        <f t="shared" si="14"/>
        <v>324.5</v>
      </c>
      <c r="H143">
        <f t="shared" si="15"/>
        <v>14</v>
      </c>
      <c r="J143" s="97"/>
      <c r="M143" s="97">
        <v>45.1</v>
      </c>
      <c r="N143" s="97">
        <v>87.800000000000011</v>
      </c>
      <c r="O143" s="97">
        <v>73.099999999999994</v>
      </c>
      <c r="P143" s="97">
        <v>0.1</v>
      </c>
      <c r="Q143" s="97">
        <v>6.4</v>
      </c>
      <c r="R143" s="97">
        <f t="shared" si="16"/>
        <v>212.5</v>
      </c>
    </row>
    <row r="144" spans="1:18" x14ac:dyDescent="0.25">
      <c r="A144" s="55">
        <v>36574</v>
      </c>
      <c r="B144" s="53">
        <v>85.4</v>
      </c>
      <c r="C144" s="53">
        <v>86.6</v>
      </c>
      <c r="D144" s="53">
        <v>84</v>
      </c>
      <c r="E144" s="53">
        <v>0.3</v>
      </c>
      <c r="F144" s="53">
        <v>27.4</v>
      </c>
      <c r="G144" s="53">
        <f t="shared" si="14"/>
        <v>283.7</v>
      </c>
      <c r="H144">
        <f t="shared" si="15"/>
        <v>48</v>
      </c>
      <c r="J144" s="97"/>
      <c r="M144" s="97">
        <v>44.4</v>
      </c>
      <c r="N144" s="97">
        <v>88.1</v>
      </c>
      <c r="O144" s="97">
        <v>81.800000000000011</v>
      </c>
      <c r="P144" s="97">
        <v>0</v>
      </c>
      <c r="Q144" s="97">
        <v>2.9</v>
      </c>
      <c r="R144" s="97">
        <f t="shared" si="16"/>
        <v>217.20000000000002</v>
      </c>
    </row>
    <row r="145" spans="1:18" x14ac:dyDescent="0.25">
      <c r="A145" s="55">
        <v>36575</v>
      </c>
      <c r="B145" s="53">
        <v>78.599999999999994</v>
      </c>
      <c r="C145" s="53">
        <v>84.2</v>
      </c>
      <c r="D145" s="53">
        <v>73.3</v>
      </c>
      <c r="E145" s="53">
        <v>0.8</v>
      </c>
      <c r="F145" s="53">
        <v>32</v>
      </c>
      <c r="G145" s="53">
        <f t="shared" si="14"/>
        <v>268.90000000000003</v>
      </c>
      <c r="H145">
        <f t="shared" si="15"/>
        <v>65</v>
      </c>
      <c r="J145" s="97"/>
      <c r="M145" s="97">
        <v>49.9</v>
      </c>
      <c r="N145" s="97">
        <v>85.7</v>
      </c>
      <c r="O145" s="97">
        <v>80.600000000000009</v>
      </c>
      <c r="P145" s="97">
        <v>0</v>
      </c>
      <c r="Q145" s="97">
        <v>3.5</v>
      </c>
      <c r="R145" s="97">
        <f t="shared" si="16"/>
        <v>219.7</v>
      </c>
    </row>
    <row r="146" spans="1:18" x14ac:dyDescent="0.25">
      <c r="A146" s="55">
        <v>36576</v>
      </c>
      <c r="B146" s="53">
        <v>73.5</v>
      </c>
      <c r="C146" s="53">
        <v>84</v>
      </c>
      <c r="D146" s="53">
        <v>74.099999999999994</v>
      </c>
      <c r="E146" s="53">
        <v>0.7</v>
      </c>
      <c r="F146" s="53">
        <v>3.6</v>
      </c>
      <c r="G146" s="53">
        <f t="shared" si="14"/>
        <v>235.89999999999998</v>
      </c>
      <c r="H146">
        <f t="shared" si="15"/>
        <v>100</v>
      </c>
      <c r="J146" s="97"/>
      <c r="M146" s="97">
        <v>42.9</v>
      </c>
      <c r="N146" s="97">
        <v>88.899999999999991</v>
      </c>
      <c r="O146" s="97">
        <v>87.2</v>
      </c>
      <c r="P146" s="97">
        <v>0.1</v>
      </c>
      <c r="Q146" s="97">
        <v>3.8</v>
      </c>
      <c r="R146" s="97">
        <f t="shared" si="16"/>
        <v>222.9</v>
      </c>
    </row>
    <row r="147" spans="1:18" x14ac:dyDescent="0.25">
      <c r="A147" s="55">
        <v>36577</v>
      </c>
      <c r="B147" s="53">
        <v>77.3</v>
      </c>
      <c r="C147" s="53">
        <v>84.1</v>
      </c>
      <c r="D147" s="53">
        <v>74.400000000000006</v>
      </c>
      <c r="E147" s="53">
        <v>0.7</v>
      </c>
      <c r="F147" s="53">
        <v>5</v>
      </c>
      <c r="G147" s="53">
        <f t="shared" si="14"/>
        <v>241.49999999999997</v>
      </c>
      <c r="H147">
        <f t="shared" si="15"/>
        <v>89</v>
      </c>
      <c r="J147" s="97"/>
      <c r="M147" s="97">
        <v>27.6</v>
      </c>
      <c r="N147" s="97">
        <v>88.699999999999989</v>
      </c>
      <c r="O147" s="97">
        <v>76.900000000000006</v>
      </c>
      <c r="P147" s="97">
        <v>0.1</v>
      </c>
      <c r="Q147" s="97">
        <v>7.7</v>
      </c>
      <c r="R147" s="97">
        <f t="shared" si="16"/>
        <v>200.99999999999997</v>
      </c>
    </row>
    <row r="148" spans="1:18" x14ac:dyDescent="0.25">
      <c r="A148" s="55">
        <v>36578</v>
      </c>
      <c r="B148" s="53">
        <v>53.3</v>
      </c>
      <c r="C148" s="53">
        <v>84.1</v>
      </c>
      <c r="D148" s="53">
        <v>74</v>
      </c>
      <c r="E148" s="53">
        <v>1.2</v>
      </c>
      <c r="F148" s="53">
        <v>4.9000000000000004</v>
      </c>
      <c r="G148" s="53">
        <f t="shared" si="14"/>
        <v>217.49999999999997</v>
      </c>
      <c r="H148">
        <f t="shared" si="15"/>
        <v>131</v>
      </c>
      <c r="J148" s="97"/>
      <c r="M148" s="97">
        <v>33.799999999999997</v>
      </c>
      <c r="N148" s="97">
        <v>90.9</v>
      </c>
      <c r="O148" s="97">
        <v>88.199999999999989</v>
      </c>
      <c r="P148" s="97">
        <v>0.1</v>
      </c>
      <c r="Q148" s="97">
        <v>16.600000000000001</v>
      </c>
      <c r="R148" s="97">
        <f t="shared" si="16"/>
        <v>229.59999999999997</v>
      </c>
    </row>
    <row r="149" spans="1:18" x14ac:dyDescent="0.25">
      <c r="A149" s="55">
        <v>36579</v>
      </c>
      <c r="B149" s="53">
        <v>67</v>
      </c>
      <c r="C149" s="53">
        <v>84.3</v>
      </c>
      <c r="D149" s="53">
        <v>75.2</v>
      </c>
      <c r="E149" s="53">
        <v>1.1000000000000001</v>
      </c>
      <c r="F149" s="53">
        <v>4.9000000000000004</v>
      </c>
      <c r="G149" s="53">
        <f t="shared" si="14"/>
        <v>232.5</v>
      </c>
      <c r="H149">
        <f t="shared" si="15"/>
        <v>107</v>
      </c>
      <c r="J149" s="97"/>
      <c r="M149" s="97">
        <v>41.7</v>
      </c>
      <c r="N149" s="97">
        <v>94.699999999999989</v>
      </c>
      <c r="O149" s="97">
        <v>86.4</v>
      </c>
      <c r="P149" s="97">
        <v>0.1</v>
      </c>
      <c r="Q149" s="97">
        <v>28.6</v>
      </c>
      <c r="R149" s="97">
        <f t="shared" si="16"/>
        <v>251.49999999999997</v>
      </c>
    </row>
    <row r="150" spans="1:18" x14ac:dyDescent="0.25">
      <c r="A150" s="55">
        <v>36580</v>
      </c>
      <c r="B150" s="53">
        <v>89.5</v>
      </c>
      <c r="C150" s="53">
        <v>83</v>
      </c>
      <c r="D150" s="53">
        <v>74</v>
      </c>
      <c r="E150" s="53">
        <v>0.3</v>
      </c>
      <c r="F150" s="53">
        <v>4.9000000000000004</v>
      </c>
      <c r="G150" s="53">
        <f t="shared" si="14"/>
        <v>251.70000000000002</v>
      </c>
      <c r="H150">
        <f t="shared" si="15"/>
        <v>76</v>
      </c>
      <c r="J150" s="97"/>
      <c r="M150" s="97">
        <v>40.299999999999997</v>
      </c>
      <c r="N150" s="97">
        <v>95.81</v>
      </c>
      <c r="O150" s="97">
        <v>89.789999999999992</v>
      </c>
      <c r="P150" s="97">
        <v>0.1</v>
      </c>
      <c r="Q150" s="97">
        <v>34.700000000000003</v>
      </c>
      <c r="R150" s="97">
        <f t="shared" si="16"/>
        <v>260.7</v>
      </c>
    </row>
    <row r="151" spans="1:18" x14ac:dyDescent="0.25">
      <c r="A151" s="55">
        <v>36581</v>
      </c>
      <c r="B151" s="53">
        <v>91.9</v>
      </c>
      <c r="C151" s="53">
        <v>82.8</v>
      </c>
      <c r="D151" s="53">
        <v>73.2</v>
      </c>
      <c r="E151" s="53">
        <v>0.3</v>
      </c>
      <c r="F151" s="53">
        <v>4.9000000000000004</v>
      </c>
      <c r="G151" s="53">
        <f t="shared" si="14"/>
        <v>253.1</v>
      </c>
      <c r="H151">
        <f t="shared" si="15"/>
        <v>75</v>
      </c>
      <c r="J151" s="97"/>
      <c r="M151" s="97">
        <v>38.299999999999997</v>
      </c>
      <c r="N151" s="97">
        <v>94.100000000000009</v>
      </c>
      <c r="O151" s="97">
        <v>86.899999999999991</v>
      </c>
      <c r="P151" s="97">
        <v>0</v>
      </c>
      <c r="Q151" s="97">
        <v>25.7</v>
      </c>
      <c r="R151" s="97">
        <f t="shared" si="16"/>
        <v>245</v>
      </c>
    </row>
    <row r="152" spans="1:18" x14ac:dyDescent="0.25">
      <c r="A152" s="55">
        <v>36582</v>
      </c>
      <c r="B152" s="53">
        <v>87</v>
      </c>
      <c r="C152" s="53">
        <v>83.7</v>
      </c>
      <c r="D152" s="53">
        <v>80.2</v>
      </c>
      <c r="E152" s="53">
        <v>0.5</v>
      </c>
      <c r="F152" s="53">
        <v>22.7</v>
      </c>
      <c r="G152" s="53">
        <f t="shared" si="14"/>
        <v>274.09999999999997</v>
      </c>
      <c r="H152">
        <f t="shared" si="15"/>
        <v>60</v>
      </c>
      <c r="J152" s="97"/>
      <c r="M152" s="97">
        <v>37.5</v>
      </c>
      <c r="N152" s="97">
        <v>92.899999999999991</v>
      </c>
      <c r="O152" s="97">
        <v>87.2</v>
      </c>
      <c r="P152" s="97">
        <v>0.9</v>
      </c>
      <c r="Q152" s="97">
        <v>49.6</v>
      </c>
      <c r="R152" s="97">
        <f t="shared" si="16"/>
        <v>268.09999999999997</v>
      </c>
    </row>
    <row r="153" spans="1:18" x14ac:dyDescent="0.25">
      <c r="A153" s="55">
        <v>36583</v>
      </c>
      <c r="B153" s="53">
        <v>84.1</v>
      </c>
      <c r="C153" s="53">
        <v>83.51</v>
      </c>
      <c r="D153" s="53">
        <v>74.89</v>
      </c>
      <c r="E153" s="53">
        <v>0.3</v>
      </c>
      <c r="F153" s="53">
        <v>34.200000000000003</v>
      </c>
      <c r="G153" s="53">
        <f t="shared" si="14"/>
        <v>277</v>
      </c>
      <c r="H153">
        <f t="shared" si="15"/>
        <v>56.5</v>
      </c>
      <c r="J153" s="97"/>
      <c r="M153" s="97">
        <v>37.700000000000003</v>
      </c>
      <c r="N153" s="97">
        <v>96.2</v>
      </c>
      <c r="O153" s="97">
        <v>84.8</v>
      </c>
      <c r="P153" s="97">
        <v>0.9</v>
      </c>
      <c r="Q153" s="97">
        <v>58</v>
      </c>
      <c r="R153" s="97">
        <f t="shared" si="16"/>
        <v>277.60000000000002</v>
      </c>
    </row>
    <row r="154" spans="1:18" x14ac:dyDescent="0.25">
      <c r="A154" s="55">
        <v>36584</v>
      </c>
      <c r="B154" s="53">
        <v>87.2</v>
      </c>
      <c r="C154" s="53">
        <v>78.300000000000011</v>
      </c>
      <c r="D154" s="53">
        <v>77</v>
      </c>
      <c r="E154" s="53">
        <v>0.7</v>
      </c>
      <c r="F154" s="53">
        <v>30.6</v>
      </c>
      <c r="G154" s="53">
        <f t="shared" si="14"/>
        <v>273.8</v>
      </c>
      <c r="H154">
        <f t="shared" si="15"/>
        <v>61</v>
      </c>
      <c r="J154" s="97"/>
      <c r="M154" s="97">
        <v>28.4</v>
      </c>
      <c r="N154" s="97">
        <v>93.699999999999989</v>
      </c>
      <c r="O154" s="97">
        <v>84.5</v>
      </c>
      <c r="P154" s="97">
        <v>0.8</v>
      </c>
      <c r="Q154" s="97">
        <v>34.1</v>
      </c>
      <c r="R154" s="97">
        <f t="shared" si="16"/>
        <v>241.5</v>
      </c>
    </row>
    <row r="155" spans="1:18" x14ac:dyDescent="0.25">
      <c r="A155" s="55">
        <v>36585</v>
      </c>
      <c r="B155" s="53"/>
      <c r="C155" s="53"/>
      <c r="D155" s="53"/>
      <c r="E155" s="53"/>
      <c r="F155" s="53"/>
      <c r="G155" s="53"/>
      <c r="H155" t="e">
        <f t="shared" si="15"/>
        <v>#N/A</v>
      </c>
      <c r="J155" s="97"/>
      <c r="M155" s="97">
        <v>26.5</v>
      </c>
      <c r="N155" s="97">
        <v>89</v>
      </c>
      <c r="O155" s="97">
        <v>86.5</v>
      </c>
      <c r="P155" s="97">
        <v>0</v>
      </c>
      <c r="Q155" s="97">
        <v>29.4</v>
      </c>
      <c r="R155" s="97">
        <f t="shared" si="16"/>
        <v>231.4</v>
      </c>
    </row>
    <row r="156" spans="1:18" x14ac:dyDescent="0.25">
      <c r="A156" s="55">
        <v>36586</v>
      </c>
      <c r="B156" s="53">
        <v>60.2</v>
      </c>
      <c r="C156" s="53">
        <v>77.099999999999994</v>
      </c>
      <c r="D156" s="53">
        <v>82.1</v>
      </c>
      <c r="E156" s="53">
        <v>0</v>
      </c>
      <c r="F156" s="53">
        <v>23.9</v>
      </c>
      <c r="G156" s="53">
        <f t="shared" ref="G156:G186" si="17">SUM(B156+C156+D156+E156+F156)</f>
        <v>243.3</v>
      </c>
      <c r="H156">
        <f t="shared" si="15"/>
        <v>86</v>
      </c>
      <c r="J156" s="97"/>
      <c r="M156" s="97">
        <v>30.9</v>
      </c>
      <c r="N156" s="97">
        <v>83.899999999999991</v>
      </c>
      <c r="O156" s="97">
        <v>86.8</v>
      </c>
      <c r="P156" s="97">
        <v>1.7</v>
      </c>
      <c r="Q156" s="97">
        <v>48.2</v>
      </c>
      <c r="R156" s="97">
        <f t="shared" si="16"/>
        <v>251.49999999999994</v>
      </c>
    </row>
    <row r="157" spans="1:18" x14ac:dyDescent="0.25">
      <c r="A157" s="55">
        <v>36587</v>
      </c>
      <c r="B157" s="53">
        <v>58.9</v>
      </c>
      <c r="C157" s="53">
        <v>78.400000000000006</v>
      </c>
      <c r="D157" s="53">
        <v>77.5</v>
      </c>
      <c r="E157" s="53">
        <v>0</v>
      </c>
      <c r="F157" s="53">
        <v>9.9</v>
      </c>
      <c r="G157" s="53">
        <f t="shared" si="17"/>
        <v>224.70000000000002</v>
      </c>
      <c r="H157">
        <f t="shared" si="15"/>
        <v>121</v>
      </c>
      <c r="J157" s="97"/>
      <c r="M157" s="97">
        <v>26.4</v>
      </c>
      <c r="N157" s="97">
        <v>85.9</v>
      </c>
      <c r="O157" s="97">
        <v>91.9</v>
      </c>
      <c r="P157" s="97">
        <v>4.7</v>
      </c>
      <c r="Q157" s="97">
        <v>32.4</v>
      </c>
      <c r="R157" s="97">
        <f t="shared" si="16"/>
        <v>241.3</v>
      </c>
    </row>
    <row r="158" spans="1:18" x14ac:dyDescent="0.25">
      <c r="A158" s="55">
        <v>36588</v>
      </c>
      <c r="B158" s="53">
        <v>70.2</v>
      </c>
      <c r="C158" s="53">
        <v>82.000000000000014</v>
      </c>
      <c r="D158" s="53">
        <v>77.8</v>
      </c>
      <c r="E158" s="53">
        <v>0</v>
      </c>
      <c r="F158" s="53">
        <v>23.7</v>
      </c>
      <c r="G158" s="53">
        <f t="shared" si="17"/>
        <v>253.7</v>
      </c>
      <c r="H158">
        <f t="shared" si="15"/>
        <v>73</v>
      </c>
      <c r="J158" s="97"/>
      <c r="M158" s="97">
        <v>30.4</v>
      </c>
      <c r="N158" s="97">
        <v>85</v>
      </c>
      <c r="O158" s="97">
        <v>93.6</v>
      </c>
      <c r="P158" s="97">
        <v>6.4</v>
      </c>
      <c r="Q158" s="97">
        <v>36.700000000000003</v>
      </c>
      <c r="R158" s="97">
        <f t="shared" si="16"/>
        <v>252.10000000000002</v>
      </c>
    </row>
    <row r="159" spans="1:18" x14ac:dyDescent="0.25">
      <c r="A159" s="55">
        <v>36589</v>
      </c>
      <c r="B159" s="53">
        <v>68.900000000000006</v>
      </c>
      <c r="C159" s="53">
        <v>82.9</v>
      </c>
      <c r="D159" s="53">
        <v>73.5</v>
      </c>
      <c r="E159" s="53">
        <v>0</v>
      </c>
      <c r="F159" s="53">
        <v>7.4</v>
      </c>
      <c r="G159" s="53">
        <f t="shared" si="17"/>
        <v>232.70000000000002</v>
      </c>
      <c r="H159">
        <f t="shared" si="15"/>
        <v>105</v>
      </c>
      <c r="J159" s="97"/>
      <c r="M159" s="97">
        <v>31.2</v>
      </c>
      <c r="N159" s="97">
        <v>85.8</v>
      </c>
      <c r="O159" s="97">
        <v>88.8</v>
      </c>
      <c r="P159" s="97">
        <v>1.7</v>
      </c>
      <c r="Q159" s="97">
        <v>41.5</v>
      </c>
      <c r="R159" s="97">
        <f t="shared" si="16"/>
        <v>249</v>
      </c>
    </row>
    <row r="160" spans="1:18" x14ac:dyDescent="0.25">
      <c r="A160" s="55">
        <v>36590</v>
      </c>
      <c r="B160" s="53">
        <v>66.900000000000006</v>
      </c>
      <c r="C160" s="53">
        <v>85.300000000000011</v>
      </c>
      <c r="D160" s="53">
        <v>73.599999999999994</v>
      </c>
      <c r="E160" s="53">
        <v>0</v>
      </c>
      <c r="F160" s="53">
        <v>4.2</v>
      </c>
      <c r="G160" s="53">
        <f t="shared" si="17"/>
        <v>230</v>
      </c>
      <c r="H160">
        <f t="shared" si="15"/>
        <v>111</v>
      </c>
      <c r="J160" s="97"/>
      <c r="M160" s="97">
        <v>24.6</v>
      </c>
      <c r="N160" s="97">
        <v>86.399999999999991</v>
      </c>
      <c r="O160" s="97">
        <v>93.2</v>
      </c>
      <c r="P160" s="97">
        <v>1.3</v>
      </c>
      <c r="Q160" s="97">
        <v>45.5</v>
      </c>
      <c r="R160" s="97">
        <f t="shared" si="16"/>
        <v>251</v>
      </c>
    </row>
    <row r="161" spans="1:18" x14ac:dyDescent="0.25">
      <c r="A161" s="55">
        <v>36591</v>
      </c>
      <c r="B161" s="53">
        <v>64.8</v>
      </c>
      <c r="C161" s="53">
        <v>87.899999999999991</v>
      </c>
      <c r="D161" s="53">
        <v>72.2</v>
      </c>
      <c r="E161" s="53">
        <v>0</v>
      </c>
      <c r="F161" s="53">
        <v>3.8</v>
      </c>
      <c r="G161" s="53">
        <f t="shared" si="17"/>
        <v>228.7</v>
      </c>
      <c r="H161">
        <f t="shared" si="15"/>
        <v>115</v>
      </c>
      <c r="J161" s="97"/>
      <c r="M161" s="97">
        <v>21.2</v>
      </c>
      <c r="N161" s="97">
        <v>93.700000000000017</v>
      </c>
      <c r="O161" s="97">
        <v>91.6</v>
      </c>
      <c r="P161" s="97">
        <v>4.9000000000000004</v>
      </c>
      <c r="Q161" s="97">
        <v>36.799999999999997</v>
      </c>
      <c r="R161" s="97">
        <f t="shared" si="16"/>
        <v>248.2</v>
      </c>
    </row>
    <row r="162" spans="1:18" x14ac:dyDescent="0.25">
      <c r="A162" s="55">
        <v>36592</v>
      </c>
      <c r="B162" s="53">
        <v>69.3</v>
      </c>
      <c r="C162" s="53">
        <v>86.999999999999986</v>
      </c>
      <c r="D162" s="53">
        <v>83.2</v>
      </c>
      <c r="E162" s="53">
        <v>0</v>
      </c>
      <c r="F162" s="53">
        <v>4</v>
      </c>
      <c r="G162" s="53">
        <f t="shared" si="17"/>
        <v>243.5</v>
      </c>
      <c r="H162">
        <f t="shared" si="15"/>
        <v>84.5</v>
      </c>
      <c r="J162" s="97"/>
      <c r="M162" s="97">
        <v>16.100000000000001</v>
      </c>
      <c r="N162" s="97">
        <v>92.399999999999991</v>
      </c>
      <c r="O162" s="97">
        <v>85.7</v>
      </c>
      <c r="P162" s="97">
        <v>4.0999999999999996</v>
      </c>
      <c r="Q162" s="97">
        <v>32</v>
      </c>
      <c r="R162" s="97">
        <f t="shared" si="16"/>
        <v>230.29999999999998</v>
      </c>
    </row>
    <row r="163" spans="1:18" x14ac:dyDescent="0.25">
      <c r="A163" s="55">
        <v>36593</v>
      </c>
      <c r="B163" s="53">
        <v>42.9</v>
      </c>
      <c r="C163" s="53">
        <v>84.299999999999983</v>
      </c>
      <c r="D163" s="53">
        <v>75.900000000000006</v>
      </c>
      <c r="E163" s="53">
        <v>0</v>
      </c>
      <c r="F163" s="53">
        <v>4</v>
      </c>
      <c r="G163" s="53">
        <f t="shared" si="17"/>
        <v>207.1</v>
      </c>
      <c r="H163">
        <f t="shared" si="15"/>
        <v>145</v>
      </c>
      <c r="J163" s="97"/>
      <c r="M163" s="97">
        <v>12.4</v>
      </c>
      <c r="N163" s="97">
        <v>91.09999999999998</v>
      </c>
      <c r="O163" s="97">
        <v>86.600000000000009</v>
      </c>
      <c r="P163" s="97">
        <v>1.7</v>
      </c>
      <c r="Q163" s="97">
        <v>22.4</v>
      </c>
      <c r="R163" s="97">
        <f t="shared" si="16"/>
        <v>214.2</v>
      </c>
    </row>
    <row r="164" spans="1:18" x14ac:dyDescent="0.25">
      <c r="A164" s="55">
        <v>36594</v>
      </c>
      <c r="B164" s="53">
        <v>42.9</v>
      </c>
      <c r="C164" s="53">
        <v>86.01</v>
      </c>
      <c r="D164" s="53">
        <v>75.589999999999989</v>
      </c>
      <c r="E164" s="53">
        <v>0</v>
      </c>
      <c r="F164" s="53">
        <v>4.0999999999999996</v>
      </c>
      <c r="G164" s="53">
        <f t="shared" si="17"/>
        <v>208.6</v>
      </c>
      <c r="H164">
        <f t="shared" ref="H164:H186" si="18">_xlfn.RANK.AVG(G164,$G$4:$G$186)</f>
        <v>140</v>
      </c>
      <c r="J164" s="97"/>
      <c r="M164" s="97">
        <v>10</v>
      </c>
      <c r="N164" s="97">
        <v>94.4</v>
      </c>
      <c r="O164" s="97">
        <v>88.5</v>
      </c>
      <c r="P164" s="97">
        <v>1.7</v>
      </c>
      <c r="Q164" s="97">
        <v>12.6</v>
      </c>
      <c r="R164" s="97">
        <f t="shared" ref="R164:R186" si="19">SUM(M164:Q164)</f>
        <v>207.2</v>
      </c>
    </row>
    <row r="165" spans="1:18" x14ac:dyDescent="0.25">
      <c r="A165" s="55">
        <v>36595</v>
      </c>
      <c r="B165" s="53">
        <v>56.3</v>
      </c>
      <c r="C165" s="53">
        <v>87.9</v>
      </c>
      <c r="D165" s="53">
        <v>75.099999999999994</v>
      </c>
      <c r="E165" s="53">
        <v>0</v>
      </c>
      <c r="F165" s="53">
        <v>3.3</v>
      </c>
      <c r="G165" s="53">
        <f t="shared" si="17"/>
        <v>222.6</v>
      </c>
      <c r="H165">
        <f t="shared" si="18"/>
        <v>124</v>
      </c>
      <c r="J165" s="97"/>
      <c r="M165" s="97">
        <v>14</v>
      </c>
      <c r="N165" s="97">
        <v>95.100000000000009</v>
      </c>
      <c r="O165" s="97">
        <v>87.7</v>
      </c>
      <c r="P165" s="97">
        <v>1.7</v>
      </c>
      <c r="Q165" s="97">
        <v>14.8</v>
      </c>
      <c r="R165" s="97">
        <f t="shared" si="19"/>
        <v>213.3</v>
      </c>
    </row>
    <row r="166" spans="1:18" x14ac:dyDescent="0.25">
      <c r="A166" s="55">
        <v>36596</v>
      </c>
      <c r="B166" s="53">
        <v>65</v>
      </c>
      <c r="C166" s="53">
        <v>86.9</v>
      </c>
      <c r="D166" s="53">
        <v>79.400000000000006</v>
      </c>
      <c r="E166" s="53">
        <v>0</v>
      </c>
      <c r="F166" s="53">
        <v>17.7</v>
      </c>
      <c r="G166" s="53">
        <f t="shared" si="17"/>
        <v>249</v>
      </c>
      <c r="H166">
        <f t="shared" si="18"/>
        <v>78</v>
      </c>
      <c r="J166" s="97"/>
      <c r="M166" s="97">
        <v>18.5</v>
      </c>
      <c r="N166" s="97">
        <v>88.72</v>
      </c>
      <c r="O166" s="97">
        <v>93.68</v>
      </c>
      <c r="P166" s="97">
        <v>7.2</v>
      </c>
      <c r="Q166" s="97">
        <v>55</v>
      </c>
      <c r="R166" s="97">
        <f t="shared" si="19"/>
        <v>263.10000000000002</v>
      </c>
    </row>
    <row r="167" spans="1:18" x14ac:dyDescent="0.25">
      <c r="A167" s="55">
        <v>36597</v>
      </c>
      <c r="B167" s="53">
        <v>65.599999999999994</v>
      </c>
      <c r="C167" s="53">
        <v>85.5</v>
      </c>
      <c r="D167" s="53">
        <v>86.300000000000011</v>
      </c>
      <c r="E167" s="53">
        <v>0</v>
      </c>
      <c r="F167" s="53">
        <v>40.5</v>
      </c>
      <c r="G167" s="53">
        <f t="shared" si="17"/>
        <v>277.89999999999998</v>
      </c>
      <c r="H167">
        <f t="shared" si="18"/>
        <v>54</v>
      </c>
      <c r="J167" s="97"/>
      <c r="M167" s="97">
        <v>19.3</v>
      </c>
      <c r="N167" s="97">
        <v>92.5</v>
      </c>
      <c r="O167" s="97">
        <v>81.900000000000006</v>
      </c>
      <c r="P167" s="97">
        <v>0</v>
      </c>
      <c r="Q167" s="97">
        <v>31.4</v>
      </c>
      <c r="R167" s="97">
        <f t="shared" si="19"/>
        <v>225.1</v>
      </c>
    </row>
    <row r="168" spans="1:18" x14ac:dyDescent="0.25">
      <c r="A168" s="55">
        <v>36598</v>
      </c>
      <c r="B168" s="53">
        <v>67.400000000000006</v>
      </c>
      <c r="C168" s="53">
        <v>89.8</v>
      </c>
      <c r="D168" s="53">
        <v>96.100000000000009</v>
      </c>
      <c r="E168" s="53">
        <v>0</v>
      </c>
      <c r="F168" s="53">
        <v>50.6</v>
      </c>
      <c r="G168" s="53">
        <f t="shared" si="17"/>
        <v>303.90000000000003</v>
      </c>
      <c r="H168">
        <f t="shared" si="18"/>
        <v>30</v>
      </c>
      <c r="J168" s="97"/>
      <c r="M168" s="97">
        <v>11.4</v>
      </c>
      <c r="N168" s="97">
        <v>93</v>
      </c>
      <c r="O168" s="97">
        <v>83.800000000000011</v>
      </c>
      <c r="P168" s="97">
        <v>0</v>
      </c>
      <c r="Q168" s="97">
        <v>7.3</v>
      </c>
      <c r="R168" s="97">
        <f t="shared" si="19"/>
        <v>195.50000000000003</v>
      </c>
    </row>
    <row r="169" spans="1:18" x14ac:dyDescent="0.25">
      <c r="A169" s="55">
        <v>36599</v>
      </c>
      <c r="B169" s="53">
        <v>69</v>
      </c>
      <c r="C169" s="53">
        <v>87.59999999999998</v>
      </c>
      <c r="D169" s="53">
        <v>88.600000000000009</v>
      </c>
      <c r="E169" s="53">
        <v>0</v>
      </c>
      <c r="F169" s="53">
        <v>38.6</v>
      </c>
      <c r="G169" s="53">
        <f t="shared" si="17"/>
        <v>283.8</v>
      </c>
      <c r="H169">
        <f t="shared" si="18"/>
        <v>47</v>
      </c>
      <c r="J169" s="97"/>
      <c r="M169" s="97">
        <v>11.6</v>
      </c>
      <c r="N169" s="97">
        <v>91.699999999999989</v>
      </c>
      <c r="O169" s="97">
        <v>83.800000000000011</v>
      </c>
      <c r="P169" s="97">
        <v>0.7</v>
      </c>
      <c r="Q169" s="97">
        <v>5.9</v>
      </c>
      <c r="R169" s="97">
        <f t="shared" si="19"/>
        <v>193.7</v>
      </c>
    </row>
    <row r="170" spans="1:18" x14ac:dyDescent="0.25">
      <c r="A170" s="55">
        <v>36600</v>
      </c>
      <c r="B170" s="53">
        <v>51.3</v>
      </c>
      <c r="C170" s="53">
        <v>86.699999999999989</v>
      </c>
      <c r="D170" s="53">
        <v>80.5</v>
      </c>
      <c r="E170" s="53">
        <v>1.3</v>
      </c>
      <c r="F170" s="53">
        <v>21.8</v>
      </c>
      <c r="G170" s="53">
        <f t="shared" si="17"/>
        <v>241.60000000000002</v>
      </c>
      <c r="H170">
        <f t="shared" si="18"/>
        <v>88</v>
      </c>
      <c r="J170" s="97"/>
      <c r="M170" s="97">
        <v>9.1</v>
      </c>
      <c r="N170" s="97">
        <v>90.499999999999986</v>
      </c>
      <c r="O170" s="97">
        <v>81.7</v>
      </c>
      <c r="P170" s="97">
        <v>0</v>
      </c>
      <c r="Q170" s="97">
        <v>5.9</v>
      </c>
      <c r="R170" s="97">
        <f t="shared" si="19"/>
        <v>187.2</v>
      </c>
    </row>
    <row r="171" spans="1:18" x14ac:dyDescent="0.25">
      <c r="A171" s="55">
        <v>36601</v>
      </c>
      <c r="B171" s="53">
        <v>51.2</v>
      </c>
      <c r="C171" s="53">
        <v>88.500000000000014</v>
      </c>
      <c r="D171" s="53">
        <v>80.899999999999991</v>
      </c>
      <c r="E171" s="53">
        <v>1.8</v>
      </c>
      <c r="F171" s="53">
        <v>15.7</v>
      </c>
      <c r="G171" s="53">
        <f t="shared" si="17"/>
        <v>238.10000000000002</v>
      </c>
      <c r="H171">
        <f t="shared" si="18"/>
        <v>96</v>
      </c>
      <c r="J171" s="97"/>
      <c r="M171" s="97">
        <v>9.1</v>
      </c>
      <c r="N171" s="97">
        <v>80.699999999999989</v>
      </c>
      <c r="O171" s="97">
        <v>77</v>
      </c>
      <c r="P171" s="97">
        <v>0</v>
      </c>
      <c r="Q171" s="97">
        <v>17.8</v>
      </c>
      <c r="R171" s="97">
        <f t="shared" si="19"/>
        <v>184.6</v>
      </c>
    </row>
    <row r="172" spans="1:18" x14ac:dyDescent="0.25">
      <c r="A172" s="55">
        <v>36602</v>
      </c>
      <c r="B172" s="53">
        <v>70.900000000000006</v>
      </c>
      <c r="C172" s="53">
        <v>86.4</v>
      </c>
      <c r="D172" s="53">
        <v>82</v>
      </c>
      <c r="E172" s="53">
        <v>4.3</v>
      </c>
      <c r="F172" s="53">
        <v>18.5</v>
      </c>
      <c r="G172" s="53">
        <f t="shared" si="17"/>
        <v>262.10000000000002</v>
      </c>
      <c r="H172">
        <f t="shared" si="18"/>
        <v>70</v>
      </c>
      <c r="J172" s="97"/>
      <c r="M172" s="97">
        <v>10.4</v>
      </c>
      <c r="N172" s="97">
        <v>86.399999999999991</v>
      </c>
      <c r="O172" s="97">
        <v>68.2</v>
      </c>
      <c r="P172" s="97">
        <v>0</v>
      </c>
      <c r="Q172" s="97">
        <v>11.9</v>
      </c>
      <c r="R172" s="97">
        <f t="shared" si="19"/>
        <v>176.9</v>
      </c>
    </row>
    <row r="173" spans="1:18" x14ac:dyDescent="0.25">
      <c r="A173" s="55">
        <v>36603</v>
      </c>
      <c r="B173" s="53">
        <v>65.099999999999994</v>
      </c>
      <c r="C173" s="53">
        <v>83.7</v>
      </c>
      <c r="D173" s="53">
        <v>76.7</v>
      </c>
      <c r="E173" s="53">
        <v>1</v>
      </c>
      <c r="F173" s="53">
        <v>10.199999999999999</v>
      </c>
      <c r="G173" s="53">
        <f t="shared" si="17"/>
        <v>236.7</v>
      </c>
      <c r="H173">
        <f t="shared" si="18"/>
        <v>99</v>
      </c>
      <c r="J173" s="97"/>
      <c r="M173" s="97">
        <v>10.4</v>
      </c>
      <c r="N173" s="97">
        <v>75.010000000000005</v>
      </c>
      <c r="O173" s="97">
        <v>75.39</v>
      </c>
      <c r="P173" s="97">
        <v>1.2</v>
      </c>
      <c r="Q173" s="97">
        <v>14</v>
      </c>
      <c r="R173" s="97">
        <f t="shared" si="19"/>
        <v>176</v>
      </c>
    </row>
    <row r="174" spans="1:18" x14ac:dyDescent="0.25">
      <c r="A174" s="55">
        <v>36604</v>
      </c>
      <c r="B174" s="53">
        <v>60.5</v>
      </c>
      <c r="C174" s="53">
        <v>80.5</v>
      </c>
      <c r="D174" s="53">
        <v>82.9</v>
      </c>
      <c r="E174" s="53">
        <v>0</v>
      </c>
      <c r="F174" s="53">
        <v>16.100000000000001</v>
      </c>
      <c r="G174" s="53">
        <f t="shared" si="17"/>
        <v>240</v>
      </c>
      <c r="H174">
        <f t="shared" si="18"/>
        <v>93</v>
      </c>
      <c r="J174" s="97"/>
      <c r="M174" s="97">
        <v>10.9</v>
      </c>
      <c r="N174" s="97">
        <v>74.400000000000006</v>
      </c>
      <c r="O174" s="97">
        <v>77.5</v>
      </c>
      <c r="P174" s="97">
        <v>2.7</v>
      </c>
      <c r="Q174" s="97">
        <v>24.1</v>
      </c>
      <c r="R174" s="97">
        <f t="shared" si="19"/>
        <v>189.6</v>
      </c>
    </row>
    <row r="175" spans="1:18" x14ac:dyDescent="0.25">
      <c r="A175" s="55">
        <v>36605</v>
      </c>
      <c r="B175" s="53">
        <v>54.8</v>
      </c>
      <c r="C175" s="53">
        <v>81.700000000000017</v>
      </c>
      <c r="D175" s="53">
        <v>75.599999999999994</v>
      </c>
      <c r="E175" s="53">
        <v>0</v>
      </c>
      <c r="F175" s="53">
        <v>3.8</v>
      </c>
      <c r="G175" s="53">
        <f t="shared" si="17"/>
        <v>215.9</v>
      </c>
      <c r="H175">
        <f t="shared" si="18"/>
        <v>133</v>
      </c>
      <c r="J175" s="97"/>
      <c r="M175" s="97">
        <v>12.7</v>
      </c>
      <c r="N175" s="97">
        <v>83.11</v>
      </c>
      <c r="O175" s="97">
        <v>87.89</v>
      </c>
      <c r="P175" s="97">
        <v>2</v>
      </c>
      <c r="Q175" s="97">
        <v>16.7</v>
      </c>
      <c r="R175" s="97">
        <f t="shared" si="19"/>
        <v>202.39999999999998</v>
      </c>
    </row>
    <row r="176" spans="1:18" x14ac:dyDescent="0.25">
      <c r="A176" s="55">
        <v>36606</v>
      </c>
      <c r="B176" s="53">
        <v>54.8</v>
      </c>
      <c r="C176" s="53">
        <v>80.699999999999989</v>
      </c>
      <c r="D176" s="53">
        <v>76.5</v>
      </c>
      <c r="E176" s="53">
        <v>0</v>
      </c>
      <c r="F176" s="53">
        <v>3.6</v>
      </c>
      <c r="G176" s="53">
        <f t="shared" si="17"/>
        <v>215.6</v>
      </c>
      <c r="H176">
        <f t="shared" si="18"/>
        <v>134</v>
      </c>
      <c r="J176" s="97"/>
      <c r="M176" s="97">
        <v>9.1</v>
      </c>
      <c r="N176" s="97">
        <v>93.1</v>
      </c>
      <c r="O176" s="97">
        <v>102.6</v>
      </c>
      <c r="P176" s="97">
        <v>0</v>
      </c>
      <c r="Q176" s="97">
        <v>6.1</v>
      </c>
      <c r="R176" s="97">
        <f t="shared" si="19"/>
        <v>210.89999999999998</v>
      </c>
    </row>
    <row r="177" spans="1:18" x14ac:dyDescent="0.25">
      <c r="A177" s="55">
        <v>36607</v>
      </c>
      <c r="B177" s="53">
        <v>38.6</v>
      </c>
      <c r="C177" s="53">
        <v>83</v>
      </c>
      <c r="D177" s="53">
        <v>77.099999999999994</v>
      </c>
      <c r="E177" s="53">
        <v>0.3</v>
      </c>
      <c r="F177" s="53">
        <v>3.5</v>
      </c>
      <c r="G177" s="53">
        <f t="shared" si="17"/>
        <v>202.5</v>
      </c>
      <c r="H177">
        <f t="shared" si="18"/>
        <v>147</v>
      </c>
      <c r="J177" s="97"/>
      <c r="M177" s="97">
        <v>9.1</v>
      </c>
      <c r="N177" s="97">
        <v>86.899999999999991</v>
      </c>
      <c r="O177" s="97">
        <v>100.3</v>
      </c>
      <c r="P177" s="97">
        <v>0.3</v>
      </c>
      <c r="Q177" s="97">
        <v>10.6</v>
      </c>
      <c r="R177" s="97">
        <f t="shared" si="19"/>
        <v>207.2</v>
      </c>
    </row>
    <row r="178" spans="1:18" x14ac:dyDescent="0.25">
      <c r="A178" s="55">
        <v>36608</v>
      </c>
      <c r="B178" s="53">
        <v>38.5</v>
      </c>
      <c r="C178" s="53">
        <v>86.199999999999989</v>
      </c>
      <c r="D178" s="53">
        <v>78.800000000000011</v>
      </c>
      <c r="E178" s="53">
        <v>0.3</v>
      </c>
      <c r="F178" s="53">
        <v>3.4</v>
      </c>
      <c r="G178" s="53">
        <f t="shared" si="17"/>
        <v>207.20000000000002</v>
      </c>
      <c r="H178">
        <f t="shared" si="18"/>
        <v>144</v>
      </c>
      <c r="J178" s="97"/>
      <c r="M178" s="97">
        <v>9.1</v>
      </c>
      <c r="N178" s="97">
        <v>88.90000000000002</v>
      </c>
      <c r="O178" s="97">
        <v>86.899999999999991</v>
      </c>
      <c r="P178" s="97">
        <v>0</v>
      </c>
      <c r="Q178" s="97">
        <v>8.9</v>
      </c>
      <c r="R178" s="97">
        <f t="shared" si="19"/>
        <v>193.8</v>
      </c>
    </row>
    <row r="179" spans="1:18" x14ac:dyDescent="0.25">
      <c r="A179" s="55">
        <v>36609</v>
      </c>
      <c r="B179" s="53">
        <v>50.3</v>
      </c>
      <c r="C179" s="53">
        <v>87.7</v>
      </c>
      <c r="D179" s="53">
        <v>75.7</v>
      </c>
      <c r="E179" s="53">
        <v>0.3</v>
      </c>
      <c r="F179" s="53">
        <v>3.5</v>
      </c>
      <c r="G179" s="53">
        <f t="shared" si="17"/>
        <v>217.5</v>
      </c>
      <c r="H179">
        <f t="shared" si="18"/>
        <v>130</v>
      </c>
      <c r="J179" s="97"/>
      <c r="M179" s="97">
        <v>9.1</v>
      </c>
      <c r="N179" s="97">
        <v>94.500000000000014</v>
      </c>
      <c r="O179" s="97">
        <v>87.399999999999991</v>
      </c>
      <c r="P179" s="97">
        <v>0.6</v>
      </c>
      <c r="Q179" s="97">
        <v>8.9</v>
      </c>
      <c r="R179" s="97">
        <f t="shared" si="19"/>
        <v>200.5</v>
      </c>
    </row>
    <row r="180" spans="1:18" x14ac:dyDescent="0.25">
      <c r="A180" s="55">
        <v>36610</v>
      </c>
      <c r="B180" s="53">
        <v>44.6</v>
      </c>
      <c r="C180" s="53">
        <v>86.2</v>
      </c>
      <c r="D180" s="53">
        <v>78.100000000000009</v>
      </c>
      <c r="E180" s="53">
        <v>0.4</v>
      </c>
      <c r="F180" s="53">
        <v>3.9</v>
      </c>
      <c r="G180" s="53">
        <f t="shared" si="17"/>
        <v>213.20000000000005</v>
      </c>
      <c r="H180">
        <f t="shared" si="18"/>
        <v>137</v>
      </c>
      <c r="J180" s="97"/>
      <c r="M180" s="97">
        <v>12.6</v>
      </c>
      <c r="N180" s="97">
        <v>93.399999999999991</v>
      </c>
      <c r="O180" s="97">
        <v>92.3</v>
      </c>
      <c r="P180" s="97">
        <v>0.6</v>
      </c>
      <c r="Q180" s="97">
        <v>20</v>
      </c>
      <c r="R180" s="97">
        <f t="shared" si="19"/>
        <v>218.89999999999998</v>
      </c>
    </row>
    <row r="181" spans="1:18" x14ac:dyDescent="0.25">
      <c r="A181" s="55">
        <v>36611</v>
      </c>
      <c r="B181" s="53">
        <v>43.5</v>
      </c>
      <c r="C181" s="53">
        <v>87.1</v>
      </c>
      <c r="D181" s="53">
        <v>73.5</v>
      </c>
      <c r="E181" s="53">
        <v>0.4</v>
      </c>
      <c r="F181" s="53">
        <v>3.9</v>
      </c>
      <c r="G181" s="53">
        <f t="shared" si="17"/>
        <v>208.4</v>
      </c>
      <c r="H181">
        <f t="shared" si="18"/>
        <v>141.5</v>
      </c>
      <c r="J181" s="97"/>
      <c r="M181" s="97">
        <v>22.5</v>
      </c>
      <c r="N181" s="97">
        <v>92.100000000000009</v>
      </c>
      <c r="O181" s="97">
        <v>84.7</v>
      </c>
      <c r="P181" s="97">
        <v>0.7</v>
      </c>
      <c r="Q181" s="97">
        <v>14.7</v>
      </c>
      <c r="R181" s="97">
        <f t="shared" si="19"/>
        <v>214.7</v>
      </c>
    </row>
    <row r="182" spans="1:18" x14ac:dyDescent="0.25">
      <c r="A182" s="55">
        <v>36612</v>
      </c>
      <c r="B182" s="53">
        <v>44.4</v>
      </c>
      <c r="C182" s="53">
        <v>84.8</v>
      </c>
      <c r="D182" s="53">
        <v>70.8</v>
      </c>
      <c r="E182" s="53">
        <v>0.3</v>
      </c>
      <c r="F182" s="53">
        <v>3.1</v>
      </c>
      <c r="G182" s="53">
        <f t="shared" si="17"/>
        <v>203.4</v>
      </c>
      <c r="H182">
        <f t="shared" si="18"/>
        <v>146</v>
      </c>
      <c r="J182" s="97"/>
      <c r="M182" s="97">
        <v>24.4</v>
      </c>
      <c r="N182" s="97">
        <v>94.100000000000009</v>
      </c>
      <c r="O182" s="97">
        <v>72.7</v>
      </c>
      <c r="P182" s="97">
        <v>0</v>
      </c>
      <c r="Q182" s="97">
        <v>14.1</v>
      </c>
      <c r="R182" s="97">
        <f t="shared" si="19"/>
        <v>205.29999999999998</v>
      </c>
    </row>
    <row r="183" spans="1:18" x14ac:dyDescent="0.25">
      <c r="A183" s="55">
        <v>36613</v>
      </c>
      <c r="B183" s="53">
        <v>42.3</v>
      </c>
      <c r="C183" s="53">
        <v>81.41</v>
      </c>
      <c r="D183" s="53">
        <v>80.289999999999992</v>
      </c>
      <c r="E183" s="53">
        <v>0</v>
      </c>
      <c r="F183" s="53">
        <v>3.8</v>
      </c>
      <c r="G183" s="53">
        <f t="shared" si="17"/>
        <v>207.8</v>
      </c>
      <c r="H183">
        <f t="shared" si="18"/>
        <v>143</v>
      </c>
      <c r="J183" s="97"/>
      <c r="M183" s="97">
        <v>18.2</v>
      </c>
      <c r="N183" s="97">
        <v>91.000000000000014</v>
      </c>
      <c r="O183" s="97">
        <v>85.3</v>
      </c>
      <c r="P183" s="97">
        <v>0.7</v>
      </c>
      <c r="Q183" s="97">
        <v>11.4</v>
      </c>
      <c r="R183" s="97">
        <f t="shared" si="19"/>
        <v>206.6</v>
      </c>
    </row>
    <row r="184" spans="1:18" x14ac:dyDescent="0.25">
      <c r="A184" s="55">
        <v>36614</v>
      </c>
      <c r="B184" s="53">
        <v>36.700000000000003</v>
      </c>
      <c r="C184" s="53">
        <v>82.800000000000011</v>
      </c>
      <c r="D184" s="53">
        <v>69.099999999999994</v>
      </c>
      <c r="E184" s="53">
        <v>0</v>
      </c>
      <c r="F184" s="53">
        <v>3.7</v>
      </c>
      <c r="G184" s="53">
        <f t="shared" si="17"/>
        <v>192.3</v>
      </c>
      <c r="H184">
        <f t="shared" si="18"/>
        <v>156</v>
      </c>
      <c r="J184" s="97"/>
      <c r="M184" s="97">
        <v>9.5</v>
      </c>
      <c r="N184" s="97">
        <v>91.700000000000017</v>
      </c>
      <c r="O184" s="97">
        <v>83.6</v>
      </c>
      <c r="P184" s="97">
        <v>0.6</v>
      </c>
      <c r="Q184" s="97">
        <v>9.1</v>
      </c>
      <c r="R184" s="97">
        <f t="shared" si="19"/>
        <v>194.5</v>
      </c>
    </row>
    <row r="185" spans="1:18" x14ac:dyDescent="0.25">
      <c r="A185" s="55">
        <v>36615</v>
      </c>
      <c r="B185" s="53">
        <v>36.799999999999997</v>
      </c>
      <c r="C185" s="53">
        <v>84.21</v>
      </c>
      <c r="D185" s="53">
        <v>71.989999999999995</v>
      </c>
      <c r="E185" s="53">
        <v>0</v>
      </c>
      <c r="F185" s="53">
        <v>3.8</v>
      </c>
      <c r="G185" s="53">
        <f t="shared" si="17"/>
        <v>196.8</v>
      </c>
      <c r="H185">
        <f t="shared" si="18"/>
        <v>151</v>
      </c>
      <c r="J185" s="97"/>
      <c r="M185" s="97">
        <v>9.5</v>
      </c>
      <c r="N185" s="97">
        <v>87.2</v>
      </c>
      <c r="O185" s="97">
        <v>83.8</v>
      </c>
      <c r="P185" s="97">
        <v>0</v>
      </c>
      <c r="Q185" s="97">
        <v>4.4000000000000004</v>
      </c>
      <c r="R185" s="97">
        <f t="shared" si="19"/>
        <v>184.9</v>
      </c>
    </row>
    <row r="186" spans="1:18" x14ac:dyDescent="0.25">
      <c r="A186" s="55">
        <v>36616</v>
      </c>
      <c r="B186" s="53">
        <v>37.200000000000003</v>
      </c>
      <c r="C186" s="53">
        <v>85.61</v>
      </c>
      <c r="D186" s="53">
        <v>72.89</v>
      </c>
      <c r="E186" s="53">
        <v>0</v>
      </c>
      <c r="F186" s="53">
        <v>3.9</v>
      </c>
      <c r="G186" s="53">
        <f t="shared" si="17"/>
        <v>199.6</v>
      </c>
      <c r="H186">
        <f t="shared" si="18"/>
        <v>149</v>
      </c>
      <c r="J186" s="97"/>
      <c r="M186" s="97">
        <v>9.5</v>
      </c>
      <c r="N186" s="97">
        <v>91.899999999999991</v>
      </c>
      <c r="O186" s="97">
        <v>88.3</v>
      </c>
      <c r="P186" s="97">
        <v>0</v>
      </c>
      <c r="Q186" s="97">
        <v>1.6</v>
      </c>
      <c r="R186" s="97">
        <f t="shared" si="19"/>
        <v>191.29999999999998</v>
      </c>
    </row>
    <row r="262" spans="1:7" x14ac:dyDescent="0.25">
      <c r="A262" t="s">
        <v>44</v>
      </c>
    </row>
    <row r="263" spans="1:7" x14ac:dyDescent="0.25">
      <c r="B263" t="s">
        <v>24</v>
      </c>
      <c r="C263" t="s">
        <v>24</v>
      </c>
      <c r="D263" t="s">
        <v>24</v>
      </c>
      <c r="E263" t="s">
        <v>24</v>
      </c>
      <c r="F263" t="s">
        <v>24</v>
      </c>
      <c r="G263" t="s">
        <v>24</v>
      </c>
    </row>
    <row r="264" spans="1:7" x14ac:dyDescent="0.25">
      <c r="A264" s="16">
        <v>36434</v>
      </c>
      <c r="B264" s="97">
        <v>0</v>
      </c>
      <c r="C264" s="97">
        <v>86.6</v>
      </c>
      <c r="D264" s="97">
        <v>58.5</v>
      </c>
      <c r="E264" s="97">
        <v>7.2</v>
      </c>
      <c r="F264" s="97">
        <v>29.7</v>
      </c>
      <c r="G264" s="97">
        <v>182</v>
      </c>
    </row>
    <row r="265" spans="1:7" x14ac:dyDescent="0.25">
      <c r="A265" s="16">
        <v>36435</v>
      </c>
      <c r="B265" s="97">
        <v>0</v>
      </c>
      <c r="C265" s="97">
        <v>87</v>
      </c>
      <c r="D265" s="97">
        <v>52.5</v>
      </c>
      <c r="E265" s="97">
        <v>4.4000000000000004</v>
      </c>
      <c r="F265" s="97">
        <v>30.2</v>
      </c>
      <c r="G265" s="97">
        <v>174.1</v>
      </c>
    </row>
    <row r="266" spans="1:7" x14ac:dyDescent="0.25">
      <c r="A266" s="16">
        <v>36436</v>
      </c>
      <c r="B266" s="97">
        <v>0</v>
      </c>
      <c r="C266" s="97">
        <v>86.800000000000011</v>
      </c>
      <c r="D266" s="97">
        <v>63.099999999999994</v>
      </c>
      <c r="E266" s="97">
        <v>0</v>
      </c>
      <c r="F266" s="97">
        <v>30.1</v>
      </c>
      <c r="G266" s="97">
        <v>180</v>
      </c>
    </row>
    <row r="267" spans="1:7" x14ac:dyDescent="0.25">
      <c r="A267" s="16">
        <v>36437</v>
      </c>
      <c r="B267" s="97">
        <v>0</v>
      </c>
      <c r="C267" s="97">
        <v>84.6</v>
      </c>
      <c r="D267" s="97">
        <v>63.800000000000004</v>
      </c>
      <c r="E267" s="97">
        <v>0</v>
      </c>
      <c r="F267" s="97">
        <v>30.1</v>
      </c>
      <c r="G267" s="97">
        <v>178.5</v>
      </c>
    </row>
    <row r="268" spans="1:7" x14ac:dyDescent="0.25">
      <c r="A268" s="16">
        <v>36438</v>
      </c>
      <c r="B268" s="97">
        <v>0</v>
      </c>
      <c r="C268" s="97">
        <v>85.3</v>
      </c>
      <c r="D268" s="97">
        <v>63.7</v>
      </c>
      <c r="E268" s="97">
        <v>0</v>
      </c>
      <c r="F268" s="97">
        <v>14.5</v>
      </c>
      <c r="G268" s="97">
        <v>163.5</v>
      </c>
    </row>
    <row r="269" spans="1:7" x14ac:dyDescent="0.25">
      <c r="A269" s="16">
        <v>36439</v>
      </c>
      <c r="B269" s="97">
        <v>0</v>
      </c>
      <c r="C269" s="97">
        <v>88.2</v>
      </c>
      <c r="D269" s="97">
        <v>66.7</v>
      </c>
      <c r="E269" s="97">
        <v>0</v>
      </c>
      <c r="F269" s="97">
        <v>12.5</v>
      </c>
      <c r="G269" s="97">
        <v>167.4</v>
      </c>
    </row>
    <row r="270" spans="1:7" x14ac:dyDescent="0.25">
      <c r="A270" s="16">
        <v>36440</v>
      </c>
      <c r="B270" s="97">
        <v>0</v>
      </c>
      <c r="C270" s="97">
        <v>88.300000000000011</v>
      </c>
      <c r="D270" s="97">
        <v>70.099999999999994</v>
      </c>
      <c r="E270" s="97">
        <v>0</v>
      </c>
      <c r="F270" s="97">
        <v>12.4</v>
      </c>
      <c r="G270" s="97">
        <v>170.8</v>
      </c>
    </row>
    <row r="271" spans="1:7" x14ac:dyDescent="0.25">
      <c r="A271" s="16">
        <v>36441</v>
      </c>
      <c r="B271" s="97">
        <v>0.1</v>
      </c>
      <c r="C271" s="97">
        <v>90.6</v>
      </c>
      <c r="D271" s="97">
        <v>75.099999999999994</v>
      </c>
      <c r="E271" s="97">
        <v>0</v>
      </c>
      <c r="F271" s="97">
        <v>9.1</v>
      </c>
      <c r="G271" s="97">
        <v>174.89999999999998</v>
      </c>
    </row>
    <row r="272" spans="1:7" x14ac:dyDescent="0.25">
      <c r="A272" s="16">
        <v>36442</v>
      </c>
      <c r="B272" s="97">
        <v>0</v>
      </c>
      <c r="C272" s="97">
        <v>92.899999999999991</v>
      </c>
      <c r="D272" s="97">
        <v>71.2</v>
      </c>
      <c r="E272" s="97">
        <v>0</v>
      </c>
      <c r="F272" s="97">
        <v>9</v>
      </c>
      <c r="G272" s="97">
        <v>173.1</v>
      </c>
    </row>
    <row r="273" spans="1:7" x14ac:dyDescent="0.25">
      <c r="A273" s="16">
        <v>36443</v>
      </c>
      <c r="B273" s="97">
        <v>0</v>
      </c>
      <c r="C273" s="97">
        <v>92.40000000000002</v>
      </c>
      <c r="D273" s="97">
        <v>73.899999999999991</v>
      </c>
      <c r="E273" s="97">
        <v>4.0999999999999996</v>
      </c>
      <c r="F273" s="97">
        <v>8.9</v>
      </c>
      <c r="G273" s="97">
        <v>179.3</v>
      </c>
    </row>
    <row r="274" spans="1:7" x14ac:dyDescent="0.25">
      <c r="A274" s="16">
        <v>36444</v>
      </c>
      <c r="B274" s="97">
        <v>0</v>
      </c>
      <c r="C274" s="97">
        <v>90.600000000000009</v>
      </c>
      <c r="D274" s="97">
        <v>77.3</v>
      </c>
      <c r="E274" s="97">
        <v>23</v>
      </c>
      <c r="F274" s="97">
        <v>8.9</v>
      </c>
      <c r="G274" s="97">
        <v>199.8</v>
      </c>
    </row>
    <row r="275" spans="1:7" x14ac:dyDescent="0.25">
      <c r="A275" s="16">
        <v>36445</v>
      </c>
      <c r="B275" s="97">
        <v>0</v>
      </c>
      <c r="C275" s="97">
        <v>90.6</v>
      </c>
      <c r="D275" s="97">
        <v>70.599999999999994</v>
      </c>
      <c r="E275" s="97">
        <v>0</v>
      </c>
      <c r="F275" s="97">
        <v>21.4</v>
      </c>
      <c r="G275" s="97">
        <v>182.6</v>
      </c>
    </row>
    <row r="276" spans="1:7" x14ac:dyDescent="0.25">
      <c r="A276" s="16">
        <v>36446</v>
      </c>
      <c r="B276" s="97">
        <v>0.3</v>
      </c>
      <c r="C276" s="97">
        <v>89.399999999999991</v>
      </c>
      <c r="D276" s="97">
        <v>76.100000000000009</v>
      </c>
      <c r="E276" s="97">
        <v>27.8</v>
      </c>
      <c r="F276" s="97">
        <v>21.4</v>
      </c>
      <c r="G276" s="97">
        <v>215</v>
      </c>
    </row>
    <row r="277" spans="1:7" x14ac:dyDescent="0.25">
      <c r="A277" s="16">
        <v>36447</v>
      </c>
      <c r="B277" s="97">
        <v>0</v>
      </c>
      <c r="C277" s="97">
        <v>86.399999999999991</v>
      </c>
      <c r="D277" s="97">
        <v>79.8</v>
      </c>
      <c r="E277" s="97">
        <v>33.799999999999997</v>
      </c>
      <c r="F277" s="97">
        <v>35.1</v>
      </c>
      <c r="G277" s="97">
        <v>235.10000000000002</v>
      </c>
    </row>
    <row r="278" spans="1:7" x14ac:dyDescent="0.25">
      <c r="A278" s="16">
        <v>36448</v>
      </c>
      <c r="B278" s="97">
        <v>0</v>
      </c>
      <c r="C278" s="97">
        <v>84.81</v>
      </c>
      <c r="D278" s="97">
        <v>81.59</v>
      </c>
      <c r="E278" s="97">
        <v>5.3</v>
      </c>
      <c r="F278" s="97">
        <v>7.6</v>
      </c>
      <c r="G278" s="97">
        <v>179.3</v>
      </c>
    </row>
    <row r="279" spans="1:7" x14ac:dyDescent="0.25">
      <c r="A279" s="16">
        <v>36449</v>
      </c>
      <c r="B279" s="97">
        <v>0</v>
      </c>
      <c r="C279" s="97">
        <v>84.01</v>
      </c>
      <c r="D279" s="97">
        <v>82.99</v>
      </c>
      <c r="E279" s="97">
        <v>0</v>
      </c>
      <c r="F279" s="97">
        <v>10.8</v>
      </c>
      <c r="G279" s="97">
        <v>177.8</v>
      </c>
    </row>
    <row r="280" spans="1:7" x14ac:dyDescent="0.25">
      <c r="A280" s="16">
        <v>36450</v>
      </c>
      <c r="B280" s="97">
        <v>0</v>
      </c>
      <c r="C280" s="97">
        <v>79.41</v>
      </c>
      <c r="D280" s="97">
        <v>80.59</v>
      </c>
      <c r="E280" s="97">
        <v>0</v>
      </c>
      <c r="F280" s="97">
        <v>8.8000000000000007</v>
      </c>
      <c r="G280" s="97">
        <v>168.8</v>
      </c>
    </row>
    <row r="281" spans="1:7" x14ac:dyDescent="0.25">
      <c r="A281" s="16">
        <v>36451</v>
      </c>
      <c r="B281" s="97">
        <v>0</v>
      </c>
      <c r="C281" s="97">
        <v>80.81</v>
      </c>
      <c r="D281" s="97">
        <v>78.490000000000009</v>
      </c>
      <c r="E281" s="97">
        <v>0</v>
      </c>
      <c r="F281" s="97">
        <v>8.8000000000000007</v>
      </c>
      <c r="G281" s="97">
        <v>168.10000000000002</v>
      </c>
    </row>
    <row r="282" spans="1:7" x14ac:dyDescent="0.25">
      <c r="A282" s="16">
        <v>36452</v>
      </c>
      <c r="B282" s="97">
        <v>0</v>
      </c>
      <c r="C282" s="97">
        <v>85.9</v>
      </c>
      <c r="D282" s="97">
        <v>84.9</v>
      </c>
      <c r="E282" s="97">
        <v>0</v>
      </c>
      <c r="F282" s="97">
        <v>7.3</v>
      </c>
      <c r="G282" s="97">
        <v>178.10000000000002</v>
      </c>
    </row>
    <row r="283" spans="1:7" x14ac:dyDescent="0.25">
      <c r="A283" s="16">
        <v>36453</v>
      </c>
      <c r="B283" s="97">
        <v>0.1</v>
      </c>
      <c r="C283" s="97">
        <v>87.300000000000011</v>
      </c>
      <c r="D283" s="97">
        <v>84.1</v>
      </c>
      <c r="E283" s="97">
        <v>0</v>
      </c>
      <c r="F283" s="97">
        <v>7.3</v>
      </c>
      <c r="G283" s="97">
        <v>178.79999999999998</v>
      </c>
    </row>
    <row r="284" spans="1:7" x14ac:dyDescent="0.25">
      <c r="A284" s="16">
        <v>36454</v>
      </c>
      <c r="B284" s="97">
        <v>0</v>
      </c>
      <c r="C284" s="97">
        <v>81.099999999999994</v>
      </c>
      <c r="D284" s="97">
        <v>89.5</v>
      </c>
      <c r="E284" s="97">
        <v>0</v>
      </c>
      <c r="F284" s="97">
        <v>8.8000000000000007</v>
      </c>
      <c r="G284" s="97">
        <v>179.39999999999998</v>
      </c>
    </row>
    <row r="285" spans="1:7" x14ac:dyDescent="0.25">
      <c r="A285" s="16">
        <v>36455</v>
      </c>
      <c r="B285" s="97">
        <v>0</v>
      </c>
      <c r="C285" s="97">
        <v>80.900000000000006</v>
      </c>
      <c r="D285" s="97">
        <v>91</v>
      </c>
      <c r="E285" s="97">
        <v>1.7</v>
      </c>
      <c r="F285" s="97">
        <v>5.6</v>
      </c>
      <c r="G285" s="97">
        <v>179.2</v>
      </c>
    </row>
    <row r="286" spans="1:7" x14ac:dyDescent="0.25">
      <c r="A286" s="16">
        <v>36456</v>
      </c>
      <c r="B286" s="97">
        <v>0</v>
      </c>
      <c r="C286" s="97">
        <v>84.9</v>
      </c>
      <c r="D286" s="97">
        <v>86.6</v>
      </c>
      <c r="E286" s="97">
        <v>0</v>
      </c>
      <c r="F286" s="97">
        <v>5.0999999999999996</v>
      </c>
      <c r="G286" s="97">
        <v>176.6</v>
      </c>
    </row>
    <row r="287" spans="1:7" x14ac:dyDescent="0.25">
      <c r="A287" s="16">
        <v>36457</v>
      </c>
      <c r="B287" s="97">
        <v>0.8</v>
      </c>
      <c r="C287" s="97">
        <v>84.700000000000017</v>
      </c>
      <c r="D287" s="97">
        <v>88.199999999999989</v>
      </c>
      <c r="E287" s="97">
        <v>0</v>
      </c>
      <c r="F287" s="97">
        <v>5.0999999999999996</v>
      </c>
      <c r="G287" s="97">
        <v>178.8</v>
      </c>
    </row>
    <row r="288" spans="1:7" x14ac:dyDescent="0.25">
      <c r="A288" s="16">
        <v>36458</v>
      </c>
      <c r="B288" s="97">
        <v>0</v>
      </c>
      <c r="C288" s="97">
        <v>84.200000000000017</v>
      </c>
      <c r="D288" s="97">
        <v>92.6</v>
      </c>
      <c r="E288" s="97">
        <v>0</v>
      </c>
      <c r="F288" s="97">
        <v>9.4</v>
      </c>
      <c r="G288" s="97">
        <v>186.20000000000002</v>
      </c>
    </row>
    <row r="289" spans="1:7" x14ac:dyDescent="0.25">
      <c r="A289" s="16">
        <v>36459</v>
      </c>
      <c r="B289" s="97">
        <v>0.7</v>
      </c>
      <c r="C289" s="97">
        <v>77.5</v>
      </c>
      <c r="D289" s="97">
        <v>92.9</v>
      </c>
      <c r="E289" s="97">
        <v>0</v>
      </c>
      <c r="F289" s="97">
        <v>9.1</v>
      </c>
      <c r="G289" s="97">
        <v>180.2</v>
      </c>
    </row>
    <row r="290" spans="1:7" x14ac:dyDescent="0.25">
      <c r="A290" s="16">
        <v>36460</v>
      </c>
      <c r="B290" s="97">
        <v>0.6</v>
      </c>
      <c r="C290" s="97">
        <v>87.9</v>
      </c>
      <c r="D290" s="97">
        <v>83.1</v>
      </c>
      <c r="E290" s="97">
        <v>0</v>
      </c>
      <c r="F290" s="97">
        <v>11.7</v>
      </c>
      <c r="G290" s="97">
        <v>183.29999999999998</v>
      </c>
    </row>
    <row r="291" spans="1:7" x14ac:dyDescent="0.25">
      <c r="A291" s="16">
        <v>36461</v>
      </c>
      <c r="B291" s="97">
        <v>0.9</v>
      </c>
      <c r="C291" s="97">
        <v>82.3</v>
      </c>
      <c r="D291" s="97">
        <v>84.7</v>
      </c>
      <c r="E291" s="97">
        <v>0</v>
      </c>
      <c r="F291" s="97">
        <v>12.4</v>
      </c>
      <c r="G291" s="97">
        <v>180.3</v>
      </c>
    </row>
    <row r="292" spans="1:7" x14ac:dyDescent="0.25">
      <c r="A292" s="16">
        <v>36462</v>
      </c>
      <c r="B292" s="97">
        <v>0.3</v>
      </c>
      <c r="C292" s="97">
        <v>84.199999999999989</v>
      </c>
      <c r="D292" s="97">
        <v>84</v>
      </c>
      <c r="E292" s="97">
        <v>9.9</v>
      </c>
      <c r="F292" s="97">
        <v>14.6</v>
      </c>
      <c r="G292" s="97">
        <v>193</v>
      </c>
    </row>
    <row r="293" spans="1:7" x14ac:dyDescent="0.25">
      <c r="A293" s="16">
        <v>36463</v>
      </c>
      <c r="B293" s="97">
        <v>0</v>
      </c>
      <c r="C293" s="97">
        <v>88.6</v>
      </c>
      <c r="D293" s="97">
        <v>86.800000000000011</v>
      </c>
      <c r="E293" s="97">
        <v>5.2</v>
      </c>
      <c r="F293" s="97">
        <v>17</v>
      </c>
      <c r="G293" s="97">
        <v>197.6</v>
      </c>
    </row>
    <row r="294" spans="1:7" x14ac:dyDescent="0.25">
      <c r="A294" s="16">
        <v>36464</v>
      </c>
      <c r="B294" s="97">
        <v>0</v>
      </c>
      <c r="C294" s="97">
        <v>87.700000000000017</v>
      </c>
      <c r="D294" s="97">
        <v>79.099999999999994</v>
      </c>
      <c r="E294" s="97">
        <v>3.4</v>
      </c>
      <c r="F294" s="97">
        <v>19.600000000000001</v>
      </c>
      <c r="G294" s="97">
        <v>189.8</v>
      </c>
    </row>
    <row r="295" spans="1:7" x14ac:dyDescent="0.25">
      <c r="A295" s="16">
        <v>36465</v>
      </c>
      <c r="B295" s="97">
        <v>1.4</v>
      </c>
      <c r="C295" s="97">
        <v>86.399999999999977</v>
      </c>
      <c r="D295" s="97">
        <v>82.800000000000011</v>
      </c>
      <c r="E295" s="97">
        <v>4.0999999999999996</v>
      </c>
      <c r="F295" s="97">
        <v>22.1</v>
      </c>
      <c r="G295" s="97">
        <v>196.79999999999998</v>
      </c>
    </row>
    <row r="296" spans="1:7" x14ac:dyDescent="0.25">
      <c r="A296" s="16">
        <v>36466</v>
      </c>
      <c r="B296" s="97">
        <v>0</v>
      </c>
      <c r="C296" s="97">
        <v>87.199999999999989</v>
      </c>
      <c r="D296" s="97">
        <v>88.9</v>
      </c>
      <c r="E296" s="97">
        <v>0</v>
      </c>
      <c r="F296" s="97">
        <v>20.399999999999999</v>
      </c>
      <c r="G296" s="97">
        <v>196.5</v>
      </c>
    </row>
    <row r="297" spans="1:7" x14ac:dyDescent="0.25">
      <c r="A297" s="16">
        <v>36467</v>
      </c>
      <c r="B297" s="97">
        <v>1</v>
      </c>
      <c r="C297" s="97">
        <v>85.399999999999991</v>
      </c>
      <c r="D297" s="97">
        <v>89.7</v>
      </c>
      <c r="E297" s="97">
        <v>0</v>
      </c>
      <c r="F297" s="97">
        <v>20.5</v>
      </c>
      <c r="G297" s="97">
        <v>196.6</v>
      </c>
    </row>
    <row r="298" spans="1:7" x14ac:dyDescent="0.25">
      <c r="A298" s="16">
        <v>36468</v>
      </c>
      <c r="B298" s="97">
        <v>0</v>
      </c>
      <c r="C298" s="97">
        <v>75.099999999999994</v>
      </c>
      <c r="D298" s="97">
        <v>88.1</v>
      </c>
      <c r="E298" s="97">
        <v>29.9</v>
      </c>
      <c r="F298" s="97">
        <v>38</v>
      </c>
      <c r="G298" s="97">
        <v>231.1</v>
      </c>
    </row>
    <row r="299" spans="1:7" x14ac:dyDescent="0.25">
      <c r="A299" s="16">
        <v>36469</v>
      </c>
      <c r="B299" s="97">
        <v>0.7</v>
      </c>
      <c r="C299" s="97">
        <v>72.7</v>
      </c>
      <c r="D299" s="97">
        <v>84.399999999999991</v>
      </c>
      <c r="E299" s="97">
        <v>34.799999999999997</v>
      </c>
      <c r="F299" s="97">
        <v>43.1</v>
      </c>
      <c r="G299" s="97">
        <v>235.7</v>
      </c>
    </row>
    <row r="300" spans="1:7" x14ac:dyDescent="0.25">
      <c r="A300" s="16">
        <v>36470</v>
      </c>
      <c r="B300" s="97">
        <v>0</v>
      </c>
      <c r="C300" s="97">
        <v>70.599999999999994</v>
      </c>
      <c r="D300" s="97">
        <v>94.5</v>
      </c>
      <c r="E300" s="97">
        <v>27.8</v>
      </c>
      <c r="F300" s="97">
        <v>30.2</v>
      </c>
      <c r="G300" s="97">
        <v>223.10000000000002</v>
      </c>
    </row>
    <row r="301" spans="1:7" x14ac:dyDescent="0.25">
      <c r="A301" s="16">
        <v>36471</v>
      </c>
      <c r="B301" s="97">
        <v>1.1000000000000001</v>
      </c>
      <c r="C301" s="97">
        <v>81.31</v>
      </c>
      <c r="D301" s="97">
        <v>98.389999999999986</v>
      </c>
      <c r="E301" s="97">
        <v>0</v>
      </c>
      <c r="F301" s="97">
        <v>34.299999999999997</v>
      </c>
      <c r="G301" s="97">
        <v>215.1</v>
      </c>
    </row>
    <row r="302" spans="1:7" x14ac:dyDescent="0.25">
      <c r="A302" s="16">
        <v>36472</v>
      </c>
      <c r="B302" s="97">
        <v>0</v>
      </c>
      <c r="C302" s="97">
        <v>79.799999999999983</v>
      </c>
      <c r="D302" s="97">
        <v>101.9</v>
      </c>
      <c r="E302" s="97">
        <v>8.6999999999999993</v>
      </c>
      <c r="F302" s="97">
        <v>38.799999999999997</v>
      </c>
      <c r="G302" s="97">
        <v>229.2</v>
      </c>
    </row>
    <row r="303" spans="1:7" x14ac:dyDescent="0.25">
      <c r="A303" s="16">
        <v>36473</v>
      </c>
      <c r="B303" s="97">
        <v>2.5</v>
      </c>
      <c r="C303" s="97">
        <v>84.899999999999991</v>
      </c>
      <c r="D303" s="97">
        <v>111.10000000000001</v>
      </c>
      <c r="E303" s="97">
        <v>4.5999999999999996</v>
      </c>
      <c r="F303" s="97">
        <v>22.1</v>
      </c>
      <c r="G303" s="97">
        <v>225.20000000000002</v>
      </c>
    </row>
    <row r="304" spans="1:7" x14ac:dyDescent="0.25">
      <c r="A304" s="16">
        <v>36474</v>
      </c>
      <c r="B304" s="97">
        <v>2.1</v>
      </c>
      <c r="C304" s="97">
        <v>88.799999999999983</v>
      </c>
      <c r="D304" s="97">
        <v>110.4</v>
      </c>
      <c r="E304" s="97">
        <v>6.8</v>
      </c>
      <c r="F304" s="97">
        <v>21.4</v>
      </c>
      <c r="G304" s="97">
        <v>229.5</v>
      </c>
    </row>
    <row r="305" spans="1:7" x14ac:dyDescent="0.25">
      <c r="A305" s="16">
        <v>36475</v>
      </c>
      <c r="B305" s="97">
        <v>2.4</v>
      </c>
      <c r="C305" s="97">
        <v>90.300000000000011</v>
      </c>
      <c r="D305" s="97">
        <v>110.5</v>
      </c>
      <c r="E305" s="97">
        <v>8.4</v>
      </c>
      <c r="F305" s="97">
        <v>16.399999999999999</v>
      </c>
      <c r="G305" s="97">
        <v>228.00000000000003</v>
      </c>
    </row>
    <row r="306" spans="1:7" x14ac:dyDescent="0.25">
      <c r="A306" s="16">
        <v>36476</v>
      </c>
      <c r="B306" s="97">
        <v>6.7</v>
      </c>
      <c r="C306" s="97">
        <v>89.3</v>
      </c>
      <c r="D306" s="97">
        <v>110.7</v>
      </c>
      <c r="E306" s="97">
        <v>23</v>
      </c>
      <c r="F306" s="97">
        <v>23.8</v>
      </c>
      <c r="G306" s="97">
        <v>253.5</v>
      </c>
    </row>
    <row r="307" spans="1:7" x14ac:dyDescent="0.25">
      <c r="A307" s="16">
        <v>36477</v>
      </c>
      <c r="B307" s="97">
        <v>7.5</v>
      </c>
      <c r="C307" s="97">
        <v>85</v>
      </c>
      <c r="D307" s="97">
        <v>111.19999999999999</v>
      </c>
      <c r="E307" s="97">
        <v>24.6</v>
      </c>
      <c r="F307" s="97">
        <v>20.399999999999999</v>
      </c>
      <c r="G307" s="97">
        <v>248.7</v>
      </c>
    </row>
    <row r="308" spans="1:7" x14ac:dyDescent="0.25">
      <c r="A308" s="16">
        <v>36478</v>
      </c>
      <c r="B308" s="97">
        <v>4.5</v>
      </c>
      <c r="C308" s="97">
        <v>78.100000000000009</v>
      </c>
      <c r="D308" s="97">
        <v>111.2</v>
      </c>
      <c r="E308" s="97">
        <v>13.4</v>
      </c>
      <c r="F308" s="97">
        <v>30</v>
      </c>
      <c r="G308" s="97">
        <v>237.20000000000002</v>
      </c>
    </row>
    <row r="309" spans="1:7" x14ac:dyDescent="0.25">
      <c r="A309" s="16">
        <v>36479</v>
      </c>
      <c r="B309" s="97">
        <v>4.5999999999999996</v>
      </c>
      <c r="C309" s="97">
        <v>80.5</v>
      </c>
      <c r="D309" s="97">
        <v>110.9</v>
      </c>
      <c r="E309" s="97">
        <v>6.8</v>
      </c>
      <c r="F309" s="97">
        <v>35.5</v>
      </c>
      <c r="G309" s="97">
        <v>238.3</v>
      </c>
    </row>
    <row r="310" spans="1:7" x14ac:dyDescent="0.25">
      <c r="A310" s="16">
        <v>36480</v>
      </c>
      <c r="B310" s="97">
        <v>0</v>
      </c>
      <c r="C310" s="97">
        <v>83.609999999999985</v>
      </c>
      <c r="D310" s="97">
        <v>100.49000000000001</v>
      </c>
      <c r="E310" s="97">
        <v>1</v>
      </c>
      <c r="F310" s="97">
        <v>37.299999999999997</v>
      </c>
      <c r="G310" s="97">
        <v>222.39999999999998</v>
      </c>
    </row>
    <row r="311" spans="1:7" x14ac:dyDescent="0.25">
      <c r="A311" s="16">
        <v>36481</v>
      </c>
      <c r="B311" s="97">
        <v>1.1000000000000001</v>
      </c>
      <c r="C311" s="97">
        <v>85.509999999999991</v>
      </c>
      <c r="D311" s="97">
        <v>94.69</v>
      </c>
      <c r="E311" s="97">
        <v>2.8</v>
      </c>
      <c r="F311" s="97">
        <v>37.200000000000003</v>
      </c>
      <c r="G311" s="97">
        <v>221.29999999999998</v>
      </c>
    </row>
    <row r="312" spans="1:7" x14ac:dyDescent="0.25">
      <c r="A312" s="16">
        <v>36482</v>
      </c>
      <c r="B312" s="97">
        <v>0.1</v>
      </c>
      <c r="C312" s="97">
        <v>83</v>
      </c>
      <c r="D312" s="97">
        <v>103.6</v>
      </c>
      <c r="E312" s="97">
        <v>16.600000000000001</v>
      </c>
      <c r="F312" s="97">
        <v>67.900000000000006</v>
      </c>
      <c r="G312" s="97">
        <v>271.2</v>
      </c>
    </row>
    <row r="313" spans="1:7" x14ac:dyDescent="0.25">
      <c r="A313" s="16">
        <v>36483</v>
      </c>
      <c r="B313" s="97">
        <v>1.4</v>
      </c>
      <c r="C313" s="97">
        <v>79.500000000000014</v>
      </c>
      <c r="D313" s="97">
        <v>111.3</v>
      </c>
      <c r="E313" s="97">
        <v>23.1</v>
      </c>
      <c r="F313" s="97">
        <v>73.3</v>
      </c>
      <c r="G313" s="97">
        <v>288.60000000000002</v>
      </c>
    </row>
    <row r="314" spans="1:7" x14ac:dyDescent="0.25">
      <c r="A314" s="16">
        <v>36484</v>
      </c>
      <c r="B314" s="97">
        <v>0.9</v>
      </c>
      <c r="C314" s="97">
        <v>85.899999999999991</v>
      </c>
      <c r="D314" s="97">
        <v>106.3</v>
      </c>
      <c r="E314" s="97">
        <v>41.5</v>
      </c>
      <c r="F314" s="97">
        <v>74.8</v>
      </c>
      <c r="G314" s="97">
        <v>309.39999999999998</v>
      </c>
    </row>
    <row r="315" spans="1:7" x14ac:dyDescent="0.25">
      <c r="A315" s="16">
        <v>36485</v>
      </c>
      <c r="B315" s="97">
        <v>0.6</v>
      </c>
      <c r="C315" s="97">
        <v>85.300000000000011</v>
      </c>
      <c r="D315" s="97">
        <v>100.1</v>
      </c>
      <c r="E315" s="97">
        <v>70.7</v>
      </c>
      <c r="F315" s="97">
        <v>74.7</v>
      </c>
      <c r="G315" s="97">
        <v>331.40000000000003</v>
      </c>
    </row>
    <row r="316" spans="1:7" x14ac:dyDescent="0.25">
      <c r="A316" s="16">
        <v>36486</v>
      </c>
      <c r="B316" s="97">
        <v>0.2</v>
      </c>
      <c r="C316" s="97">
        <v>86.300000000000011</v>
      </c>
      <c r="D316" s="97">
        <v>104.6</v>
      </c>
      <c r="E316" s="97">
        <v>47.7</v>
      </c>
      <c r="F316" s="97">
        <v>73.099999999999994</v>
      </c>
      <c r="G316" s="97">
        <v>311.89999999999998</v>
      </c>
    </row>
    <row r="317" spans="1:7" x14ac:dyDescent="0.25">
      <c r="A317" s="16">
        <v>36487</v>
      </c>
      <c r="B317" s="97">
        <v>0</v>
      </c>
      <c r="C317" s="97">
        <v>89.200000000000017</v>
      </c>
      <c r="D317" s="97">
        <v>91.6</v>
      </c>
      <c r="E317" s="97">
        <v>9.8000000000000007</v>
      </c>
      <c r="F317" s="97">
        <v>49.4</v>
      </c>
      <c r="G317" s="97">
        <v>240.00000000000003</v>
      </c>
    </row>
    <row r="318" spans="1:7" x14ac:dyDescent="0.25">
      <c r="A318" s="16">
        <v>36488</v>
      </c>
      <c r="B318" s="97">
        <v>0</v>
      </c>
      <c r="C318" s="97">
        <v>86.3</v>
      </c>
      <c r="D318" s="97">
        <v>84.100000000000009</v>
      </c>
      <c r="E318" s="97">
        <v>2.4</v>
      </c>
      <c r="F318" s="97">
        <v>48.1</v>
      </c>
      <c r="G318" s="97">
        <v>220.9</v>
      </c>
    </row>
    <row r="319" spans="1:7" x14ac:dyDescent="0.25">
      <c r="A319" s="16">
        <v>36489</v>
      </c>
      <c r="B319" s="97">
        <v>0</v>
      </c>
      <c r="C319" s="97">
        <v>84.399999999999991</v>
      </c>
      <c r="D319" s="97">
        <v>86.3</v>
      </c>
      <c r="E319" s="97">
        <v>4.7</v>
      </c>
      <c r="F319" s="97">
        <v>68.099999999999994</v>
      </c>
      <c r="G319" s="97">
        <v>243.5</v>
      </c>
    </row>
    <row r="320" spans="1:7" x14ac:dyDescent="0.25">
      <c r="A320" s="16">
        <v>36490</v>
      </c>
      <c r="B320" s="97">
        <v>0.2</v>
      </c>
      <c r="C320" s="97">
        <v>83.5</v>
      </c>
      <c r="D320" s="97">
        <v>87</v>
      </c>
      <c r="E320" s="97">
        <v>49.8</v>
      </c>
      <c r="F320" s="97">
        <v>65.2</v>
      </c>
      <c r="G320" s="97">
        <v>285.7</v>
      </c>
    </row>
    <row r="321" spans="1:7" x14ac:dyDescent="0.25">
      <c r="A321" s="16">
        <v>36491</v>
      </c>
      <c r="B321" s="97">
        <v>0</v>
      </c>
      <c r="C321" s="97">
        <v>83</v>
      </c>
      <c r="D321" s="97">
        <v>90.800000000000011</v>
      </c>
      <c r="E321" s="97">
        <v>60.7</v>
      </c>
      <c r="F321" s="97">
        <v>66.7</v>
      </c>
      <c r="G321" s="97">
        <v>301.2</v>
      </c>
    </row>
    <row r="322" spans="1:7" x14ac:dyDescent="0.25">
      <c r="A322" s="16">
        <v>36492</v>
      </c>
      <c r="B322" s="97">
        <v>0.9</v>
      </c>
      <c r="C322" s="97">
        <v>82.6</v>
      </c>
      <c r="D322" s="97">
        <v>88</v>
      </c>
      <c r="E322" s="97">
        <v>63.7</v>
      </c>
      <c r="F322" s="97">
        <v>77.2</v>
      </c>
      <c r="G322" s="97">
        <v>312.40000000000003</v>
      </c>
    </row>
    <row r="323" spans="1:7" x14ac:dyDescent="0.25">
      <c r="A323" s="16">
        <v>36493</v>
      </c>
      <c r="B323" s="97">
        <v>0</v>
      </c>
      <c r="C323" s="97">
        <v>82.1</v>
      </c>
      <c r="D323" s="97">
        <v>80.400000000000006</v>
      </c>
      <c r="E323" s="97">
        <v>16.7</v>
      </c>
      <c r="F323" s="97">
        <v>68.7</v>
      </c>
      <c r="G323" s="97">
        <v>247.9</v>
      </c>
    </row>
    <row r="324" spans="1:7" x14ac:dyDescent="0.25">
      <c r="A324" s="16">
        <v>36494</v>
      </c>
      <c r="B324" s="97">
        <v>0.3</v>
      </c>
      <c r="C324" s="97">
        <v>84.3</v>
      </c>
      <c r="D324" s="97">
        <v>79.7</v>
      </c>
      <c r="E324" s="97">
        <v>6.2</v>
      </c>
      <c r="F324" s="97">
        <v>38.200000000000003</v>
      </c>
      <c r="G324" s="97">
        <v>208.7</v>
      </c>
    </row>
    <row r="325" spans="1:7" x14ac:dyDescent="0.25">
      <c r="A325" s="16">
        <v>36495</v>
      </c>
      <c r="B325" s="97">
        <v>0.2</v>
      </c>
      <c r="C325" s="97">
        <v>83.6</v>
      </c>
      <c r="D325" s="97">
        <v>79.099999999999994</v>
      </c>
      <c r="E325" s="97">
        <v>7.8</v>
      </c>
      <c r="F325" s="97">
        <v>46.4</v>
      </c>
      <c r="G325" s="97">
        <v>217.1</v>
      </c>
    </row>
    <row r="326" spans="1:7" x14ac:dyDescent="0.25">
      <c r="A326" s="16">
        <v>36496</v>
      </c>
      <c r="B326" s="97">
        <v>0</v>
      </c>
      <c r="C326" s="97">
        <v>82.399999999999991</v>
      </c>
      <c r="D326" s="97">
        <v>81.3</v>
      </c>
      <c r="E326" s="97">
        <v>13.2</v>
      </c>
      <c r="F326" s="97">
        <v>64</v>
      </c>
      <c r="G326" s="97">
        <v>240.89999999999998</v>
      </c>
    </row>
    <row r="327" spans="1:7" x14ac:dyDescent="0.25">
      <c r="A327" s="16">
        <v>36497</v>
      </c>
      <c r="B327" s="97">
        <v>2.8</v>
      </c>
      <c r="C327" s="97">
        <v>88.899999999999991</v>
      </c>
      <c r="D327" s="97">
        <v>96.7</v>
      </c>
      <c r="E327" s="97">
        <v>45.3</v>
      </c>
      <c r="F327" s="97">
        <v>68.2</v>
      </c>
      <c r="G327" s="97">
        <v>301.90000000000003</v>
      </c>
    </row>
    <row r="328" spans="1:7" x14ac:dyDescent="0.25">
      <c r="A328" s="16">
        <v>36498</v>
      </c>
      <c r="B328" s="97">
        <v>0.8</v>
      </c>
      <c r="C328" s="97">
        <v>86.199999999999989</v>
      </c>
      <c r="D328" s="97">
        <v>91.9</v>
      </c>
      <c r="E328" s="97">
        <v>35.799999999999997</v>
      </c>
      <c r="F328" s="97">
        <v>67.2</v>
      </c>
      <c r="G328" s="97">
        <v>281.89999999999998</v>
      </c>
    </row>
    <row r="329" spans="1:7" x14ac:dyDescent="0.25">
      <c r="A329" s="16">
        <v>36499</v>
      </c>
      <c r="B329" s="97">
        <v>1</v>
      </c>
      <c r="C329" s="97">
        <v>79.899999999999991</v>
      </c>
      <c r="D329" s="97">
        <v>90.3</v>
      </c>
      <c r="E329" s="97">
        <v>7.2</v>
      </c>
      <c r="F329" s="97">
        <v>63.9</v>
      </c>
      <c r="G329" s="97">
        <v>242.29999999999995</v>
      </c>
    </row>
    <row r="330" spans="1:7" x14ac:dyDescent="0.25">
      <c r="A330" s="16">
        <v>36500</v>
      </c>
      <c r="B330" s="97">
        <v>1.1000000000000001</v>
      </c>
      <c r="C330" s="97">
        <v>80.600000000000009</v>
      </c>
      <c r="D330" s="97">
        <v>91.7</v>
      </c>
      <c r="E330" s="97">
        <v>12.8</v>
      </c>
      <c r="F330" s="97">
        <v>57.6</v>
      </c>
      <c r="G330" s="97">
        <v>243.80000000000004</v>
      </c>
    </row>
    <row r="331" spans="1:7" x14ac:dyDescent="0.25">
      <c r="A331" s="16">
        <v>36501</v>
      </c>
      <c r="B331" s="97">
        <v>0.8</v>
      </c>
      <c r="C331" s="97">
        <v>81.8</v>
      </c>
      <c r="D331" s="97">
        <v>93.8</v>
      </c>
      <c r="E331" s="97">
        <v>6.6</v>
      </c>
      <c r="F331" s="97">
        <v>49.9</v>
      </c>
      <c r="G331" s="97">
        <v>232.9</v>
      </c>
    </row>
    <row r="332" spans="1:7" x14ac:dyDescent="0.25">
      <c r="A332" s="16">
        <v>36502</v>
      </c>
      <c r="B332" s="97">
        <v>1.2</v>
      </c>
      <c r="C332" s="97">
        <v>78.100000000000009</v>
      </c>
      <c r="D332" s="97">
        <v>92.8</v>
      </c>
      <c r="E332" s="97">
        <v>6.6</v>
      </c>
      <c r="F332" s="97">
        <v>56.7</v>
      </c>
      <c r="G332" s="97">
        <v>235.4</v>
      </c>
    </row>
    <row r="333" spans="1:7" x14ac:dyDescent="0.25">
      <c r="A333" s="16">
        <v>36503</v>
      </c>
      <c r="B333" s="97">
        <v>0.8</v>
      </c>
      <c r="C333" s="97">
        <v>80.600000000000009</v>
      </c>
      <c r="D333" s="97">
        <v>84.2</v>
      </c>
      <c r="E333" s="97">
        <v>16.2</v>
      </c>
      <c r="F333" s="97">
        <v>96.8</v>
      </c>
      <c r="G333" s="97">
        <v>278.60000000000002</v>
      </c>
    </row>
    <row r="334" spans="1:7" x14ac:dyDescent="0.25">
      <c r="A334" s="16">
        <v>36504</v>
      </c>
      <c r="B334" s="97">
        <v>1</v>
      </c>
      <c r="C334" s="97">
        <v>81.5</v>
      </c>
      <c r="D334" s="97">
        <v>87.5</v>
      </c>
      <c r="E334" s="97">
        <v>53.1</v>
      </c>
      <c r="F334" s="97">
        <v>100.9</v>
      </c>
      <c r="G334" s="97">
        <v>324</v>
      </c>
    </row>
    <row r="335" spans="1:7" x14ac:dyDescent="0.25">
      <c r="A335" s="16">
        <v>36505</v>
      </c>
      <c r="B335" s="97">
        <v>1.2</v>
      </c>
      <c r="C335" s="97">
        <v>85.999999999999986</v>
      </c>
      <c r="D335" s="97">
        <v>89.2</v>
      </c>
      <c r="E335" s="97">
        <v>73.8</v>
      </c>
      <c r="F335" s="97">
        <v>100.2</v>
      </c>
      <c r="G335" s="97">
        <v>350.4</v>
      </c>
    </row>
    <row r="336" spans="1:7" x14ac:dyDescent="0.25">
      <c r="A336" s="16">
        <v>36506</v>
      </c>
      <c r="B336" s="97">
        <v>1</v>
      </c>
      <c r="C336" s="97">
        <v>86.5</v>
      </c>
      <c r="D336" s="97">
        <v>89.6</v>
      </c>
      <c r="E336" s="97">
        <v>67</v>
      </c>
      <c r="F336" s="97">
        <v>101.6</v>
      </c>
      <c r="G336" s="97">
        <v>345.7</v>
      </c>
    </row>
    <row r="337" spans="1:7" x14ac:dyDescent="0.25">
      <c r="A337" s="16">
        <v>36507</v>
      </c>
      <c r="B337" s="97">
        <v>1.4</v>
      </c>
      <c r="C337" s="97">
        <v>81.599999999999994</v>
      </c>
      <c r="D337" s="97">
        <v>80.099999999999994</v>
      </c>
      <c r="E337" s="97">
        <v>57.7</v>
      </c>
      <c r="F337" s="97">
        <v>99.5</v>
      </c>
      <c r="G337" s="97">
        <v>320.29999999999995</v>
      </c>
    </row>
    <row r="338" spans="1:7" x14ac:dyDescent="0.25">
      <c r="A338" s="16">
        <v>36508</v>
      </c>
      <c r="B338" s="97">
        <v>0.1</v>
      </c>
      <c r="C338" s="97">
        <v>85.199999999999989</v>
      </c>
      <c r="D338" s="97">
        <v>77.900000000000006</v>
      </c>
      <c r="E338" s="97">
        <v>6.3</v>
      </c>
      <c r="F338" s="97">
        <v>78.7</v>
      </c>
      <c r="G338" s="97">
        <v>248.2</v>
      </c>
    </row>
    <row r="339" spans="1:7" x14ac:dyDescent="0.25">
      <c r="A339" s="16">
        <v>36509</v>
      </c>
      <c r="B339" s="97">
        <v>0.2</v>
      </c>
      <c r="C339" s="97">
        <v>81.400000000000006</v>
      </c>
      <c r="D339" s="97">
        <v>79.900000000000006</v>
      </c>
      <c r="E339" s="97">
        <v>4.7</v>
      </c>
      <c r="F339" s="97">
        <v>74.8</v>
      </c>
      <c r="G339" s="97">
        <v>240.99999999999997</v>
      </c>
    </row>
    <row r="340" spans="1:7" x14ac:dyDescent="0.25">
      <c r="A340" s="16">
        <v>36510</v>
      </c>
      <c r="B340" s="97">
        <v>0</v>
      </c>
      <c r="C340" s="97">
        <v>83.6</v>
      </c>
      <c r="D340" s="97">
        <v>85.5</v>
      </c>
      <c r="E340" s="97">
        <v>4.9000000000000004</v>
      </c>
      <c r="F340" s="97">
        <v>54.2</v>
      </c>
      <c r="G340" s="97">
        <v>228.20000000000002</v>
      </c>
    </row>
    <row r="341" spans="1:7" x14ac:dyDescent="0.25">
      <c r="A341" s="16">
        <v>36511</v>
      </c>
      <c r="B341" s="97">
        <v>0.1</v>
      </c>
      <c r="C341" s="97">
        <v>83.310000000000016</v>
      </c>
      <c r="D341" s="97">
        <v>78.989999999999995</v>
      </c>
      <c r="E341" s="97">
        <v>14.4</v>
      </c>
      <c r="F341" s="97">
        <v>52.1</v>
      </c>
      <c r="G341" s="97">
        <v>228.90000000000003</v>
      </c>
    </row>
    <row r="342" spans="1:7" x14ac:dyDescent="0.25">
      <c r="A342" s="16">
        <v>36512</v>
      </c>
      <c r="B342" s="97">
        <v>0.2</v>
      </c>
      <c r="C342" s="97">
        <v>82.600000000000009</v>
      </c>
      <c r="D342" s="97">
        <v>80.8</v>
      </c>
      <c r="E342" s="97">
        <v>4.4000000000000004</v>
      </c>
      <c r="F342" s="97">
        <v>51.2</v>
      </c>
      <c r="G342" s="97">
        <v>219.20000000000002</v>
      </c>
    </row>
    <row r="343" spans="1:7" x14ac:dyDescent="0.25">
      <c r="A343" s="16">
        <v>36513</v>
      </c>
      <c r="B343" s="97">
        <v>0.1</v>
      </c>
      <c r="C343" s="97">
        <v>80.099999999999994</v>
      </c>
      <c r="D343" s="97">
        <v>81</v>
      </c>
      <c r="E343" s="97">
        <v>21.9</v>
      </c>
      <c r="F343" s="97">
        <v>49.6</v>
      </c>
      <c r="G343" s="97">
        <v>232.7</v>
      </c>
    </row>
    <row r="344" spans="1:7" x14ac:dyDescent="0.25">
      <c r="A344" s="16">
        <v>36514</v>
      </c>
      <c r="B344" s="97">
        <v>0.2</v>
      </c>
      <c r="C344" s="97">
        <v>79.699999999999989</v>
      </c>
      <c r="D344" s="97">
        <v>82.4</v>
      </c>
      <c r="E344" s="97">
        <v>21.3</v>
      </c>
      <c r="F344" s="97">
        <v>53.3</v>
      </c>
      <c r="G344" s="97">
        <v>236.9</v>
      </c>
    </row>
    <row r="345" spans="1:7" x14ac:dyDescent="0.25">
      <c r="A345" s="16">
        <v>36515</v>
      </c>
      <c r="B345" s="97">
        <v>0.3</v>
      </c>
      <c r="C345" s="97">
        <v>86.899999999999977</v>
      </c>
      <c r="D345" s="97">
        <v>83.800000000000011</v>
      </c>
      <c r="E345" s="97">
        <v>8.6999999999999993</v>
      </c>
      <c r="F345" s="97">
        <v>48.2</v>
      </c>
      <c r="G345" s="97">
        <v>227.89999999999998</v>
      </c>
    </row>
    <row r="346" spans="1:7" x14ac:dyDescent="0.25">
      <c r="A346" s="16">
        <v>36516</v>
      </c>
      <c r="B346" s="97">
        <v>0.1</v>
      </c>
      <c r="C346" s="97">
        <v>87.899999999999991</v>
      </c>
      <c r="D346" s="97">
        <v>84.2</v>
      </c>
      <c r="E346" s="97">
        <v>10.199999999999999</v>
      </c>
      <c r="F346" s="97">
        <v>49.1</v>
      </c>
      <c r="G346" s="97">
        <v>231.49999999999997</v>
      </c>
    </row>
    <row r="347" spans="1:7" x14ac:dyDescent="0.25">
      <c r="A347" s="16">
        <v>36517</v>
      </c>
      <c r="B347" s="97">
        <v>0.7</v>
      </c>
      <c r="C347" s="97">
        <v>87.820000000000007</v>
      </c>
      <c r="D347" s="97">
        <v>86.08</v>
      </c>
      <c r="E347" s="97">
        <v>34.700000000000003</v>
      </c>
      <c r="F347" s="97">
        <v>38.6</v>
      </c>
      <c r="G347" s="97">
        <v>247.89999999999998</v>
      </c>
    </row>
    <row r="348" spans="1:7" x14ac:dyDescent="0.25">
      <c r="A348" s="16">
        <v>36518</v>
      </c>
      <c r="B348" s="97">
        <v>1.2</v>
      </c>
      <c r="C348" s="97">
        <v>89.399999999999991</v>
      </c>
      <c r="D348" s="97">
        <v>82.8</v>
      </c>
      <c r="E348" s="97">
        <v>8.1999999999999993</v>
      </c>
      <c r="F348" s="97">
        <v>29.7</v>
      </c>
      <c r="G348" s="97">
        <v>211.29999999999995</v>
      </c>
    </row>
    <row r="349" spans="1:7" x14ac:dyDescent="0.25">
      <c r="A349" s="16">
        <v>36519</v>
      </c>
      <c r="B349" s="97">
        <v>1.1000000000000001</v>
      </c>
      <c r="C349" s="97">
        <v>89.31</v>
      </c>
      <c r="D349" s="97">
        <v>82.59</v>
      </c>
      <c r="E349" s="97">
        <v>8</v>
      </c>
      <c r="F349" s="97">
        <v>27.4</v>
      </c>
      <c r="G349" s="97">
        <v>208.4</v>
      </c>
    </row>
    <row r="350" spans="1:7" x14ac:dyDescent="0.25">
      <c r="A350" s="16">
        <v>36520</v>
      </c>
      <c r="B350" s="97">
        <v>1</v>
      </c>
      <c r="C350" s="97">
        <v>87.109999999999985</v>
      </c>
      <c r="D350" s="97">
        <v>87.990000000000009</v>
      </c>
      <c r="E350" s="97">
        <v>19.899999999999999</v>
      </c>
      <c r="F350" s="97">
        <v>22.3</v>
      </c>
      <c r="G350" s="97">
        <v>218.29999999999998</v>
      </c>
    </row>
    <row r="351" spans="1:7" x14ac:dyDescent="0.25">
      <c r="A351" s="16">
        <v>36521</v>
      </c>
      <c r="B351" s="97">
        <v>0.8</v>
      </c>
      <c r="C351" s="97">
        <v>90.81</v>
      </c>
      <c r="D351" s="97">
        <v>85.990000000000009</v>
      </c>
      <c r="E351" s="97">
        <v>40.9</v>
      </c>
      <c r="F351" s="97">
        <v>40.799999999999997</v>
      </c>
      <c r="G351" s="97">
        <v>259.3</v>
      </c>
    </row>
    <row r="352" spans="1:7" x14ac:dyDescent="0.25">
      <c r="A352" s="16">
        <v>36522</v>
      </c>
      <c r="B352" s="97">
        <v>0.8</v>
      </c>
      <c r="C352" s="97">
        <v>91.3</v>
      </c>
      <c r="D352" s="97">
        <v>86.7</v>
      </c>
      <c r="E352" s="97">
        <v>20.3</v>
      </c>
      <c r="F352" s="97">
        <v>40.799999999999997</v>
      </c>
      <c r="G352" s="97">
        <v>239.90000000000003</v>
      </c>
    </row>
    <row r="353" spans="1:7" x14ac:dyDescent="0.25">
      <c r="A353" s="16">
        <v>36523</v>
      </c>
      <c r="B353" s="97">
        <v>0.5</v>
      </c>
      <c r="C353" s="97">
        <v>91</v>
      </c>
      <c r="D353" s="97">
        <v>82.5</v>
      </c>
      <c r="E353" s="97">
        <v>11.4</v>
      </c>
      <c r="F353" s="97">
        <v>40</v>
      </c>
      <c r="G353" s="97">
        <v>225.4</v>
      </c>
    </row>
    <row r="354" spans="1:7" x14ac:dyDescent="0.25">
      <c r="A354" s="16">
        <v>36524</v>
      </c>
      <c r="B354" s="97">
        <v>0.5</v>
      </c>
      <c r="C354" s="97">
        <v>89.000000000000014</v>
      </c>
      <c r="D354" s="97">
        <v>87.3</v>
      </c>
      <c r="E354" s="97">
        <v>8.3000000000000007</v>
      </c>
      <c r="F354" s="97">
        <v>46.8</v>
      </c>
      <c r="G354" s="97">
        <v>231.90000000000003</v>
      </c>
    </row>
    <row r="355" spans="1:7" x14ac:dyDescent="0.25">
      <c r="A355" s="16">
        <v>36525</v>
      </c>
      <c r="B355" s="97">
        <v>0.6</v>
      </c>
      <c r="C355" s="97">
        <v>90.4</v>
      </c>
      <c r="D355" s="97">
        <v>82.1</v>
      </c>
      <c r="E355" s="97">
        <v>8.6999999999999993</v>
      </c>
      <c r="F355" s="97">
        <v>42.4</v>
      </c>
      <c r="G355" s="97">
        <v>224.2</v>
      </c>
    </row>
    <row r="356" spans="1:7" x14ac:dyDescent="0.25">
      <c r="A356" s="16">
        <v>36526</v>
      </c>
      <c r="B356" s="97">
        <v>7.2</v>
      </c>
      <c r="C356" s="97">
        <v>91.199999999999989</v>
      </c>
      <c r="D356" s="97">
        <v>81.5</v>
      </c>
      <c r="E356" s="97">
        <v>7.6</v>
      </c>
      <c r="F356" s="97">
        <v>61.9</v>
      </c>
      <c r="G356" s="97">
        <v>249.39999999999998</v>
      </c>
    </row>
    <row r="357" spans="1:7" x14ac:dyDescent="0.25">
      <c r="A357" s="16">
        <v>36527</v>
      </c>
      <c r="B357" s="97">
        <v>9.3000000000000007</v>
      </c>
      <c r="C357" s="97">
        <v>89.2</v>
      </c>
      <c r="D357" s="97">
        <v>86.2</v>
      </c>
      <c r="E357" s="97">
        <v>29.9</v>
      </c>
      <c r="F357" s="97">
        <v>69</v>
      </c>
      <c r="G357" s="97">
        <v>283.59999999999997</v>
      </c>
    </row>
    <row r="358" spans="1:7" x14ac:dyDescent="0.25">
      <c r="A358" s="16">
        <v>36528</v>
      </c>
      <c r="B358" s="97">
        <v>9.3000000000000007</v>
      </c>
      <c r="C358" s="97">
        <v>84.2</v>
      </c>
      <c r="D358" s="97">
        <v>102.7</v>
      </c>
      <c r="E358" s="97">
        <v>53.8</v>
      </c>
      <c r="F358" s="97">
        <v>71.599999999999994</v>
      </c>
      <c r="G358" s="97">
        <v>321.60000000000002</v>
      </c>
    </row>
    <row r="359" spans="1:7" x14ac:dyDescent="0.25">
      <c r="A359" s="16">
        <v>36529</v>
      </c>
      <c r="B359" s="97">
        <v>9.4</v>
      </c>
      <c r="C359" s="97">
        <v>84.9</v>
      </c>
      <c r="D359" s="97">
        <v>100.4</v>
      </c>
      <c r="E359" s="97">
        <v>45.5</v>
      </c>
      <c r="F359" s="97">
        <v>72.099999999999994</v>
      </c>
      <c r="G359" s="97">
        <v>312.29999999999995</v>
      </c>
    </row>
    <row r="360" spans="1:7" x14ac:dyDescent="0.25">
      <c r="A360" s="16">
        <v>36530</v>
      </c>
      <c r="B360" s="97">
        <v>9.4</v>
      </c>
      <c r="C360" s="97">
        <v>86.6</v>
      </c>
      <c r="D360" s="97">
        <v>96.800000000000011</v>
      </c>
      <c r="E360" s="97">
        <v>17</v>
      </c>
      <c r="F360" s="97">
        <v>65.099999999999994</v>
      </c>
      <c r="G360" s="97">
        <v>274.89999999999998</v>
      </c>
    </row>
    <row r="361" spans="1:7" x14ac:dyDescent="0.25">
      <c r="A361" s="16">
        <v>36531</v>
      </c>
      <c r="B361" s="97">
        <v>9.3000000000000007</v>
      </c>
      <c r="C361" s="97">
        <v>87.59999999999998</v>
      </c>
      <c r="D361" s="97">
        <v>99.100000000000009</v>
      </c>
      <c r="E361" s="97">
        <v>18</v>
      </c>
      <c r="F361" s="97">
        <v>71.2</v>
      </c>
      <c r="G361" s="97">
        <v>285.2</v>
      </c>
    </row>
    <row r="362" spans="1:7" x14ac:dyDescent="0.25">
      <c r="A362" s="16">
        <v>36532</v>
      </c>
      <c r="B362" s="97">
        <v>9.5</v>
      </c>
      <c r="C362" s="97">
        <v>82.1</v>
      </c>
      <c r="D362" s="97">
        <v>98.9</v>
      </c>
      <c r="E362" s="97">
        <v>41.8</v>
      </c>
      <c r="F362" s="97">
        <v>77.8</v>
      </c>
      <c r="G362" s="97">
        <v>310.09999999999997</v>
      </c>
    </row>
    <row r="363" spans="1:7" x14ac:dyDescent="0.25">
      <c r="A363" s="16">
        <v>36533</v>
      </c>
      <c r="B363" s="97">
        <v>20.5</v>
      </c>
      <c r="C363" s="97">
        <v>77</v>
      </c>
      <c r="D363" s="97">
        <v>104.6</v>
      </c>
      <c r="E363" s="97">
        <v>100.5</v>
      </c>
      <c r="F363" s="97">
        <v>82.5</v>
      </c>
      <c r="G363" s="97">
        <v>385.1</v>
      </c>
    </row>
    <row r="364" spans="1:7" x14ac:dyDescent="0.25">
      <c r="A364" s="16">
        <v>36534</v>
      </c>
      <c r="B364" s="97">
        <v>24.6</v>
      </c>
      <c r="C364" s="97">
        <v>79.099999999999994</v>
      </c>
      <c r="D364" s="97">
        <v>112</v>
      </c>
      <c r="E364" s="97">
        <v>72.400000000000006</v>
      </c>
      <c r="F364" s="97">
        <v>81.8</v>
      </c>
      <c r="G364" s="97">
        <v>369.9</v>
      </c>
    </row>
    <row r="365" spans="1:7" x14ac:dyDescent="0.25">
      <c r="A365" s="16">
        <v>36535</v>
      </c>
      <c r="B365" s="97">
        <v>22.4</v>
      </c>
      <c r="C365" s="97">
        <v>79.109999999999985</v>
      </c>
      <c r="D365" s="97">
        <v>96.59</v>
      </c>
      <c r="E365" s="97">
        <v>101.2</v>
      </c>
      <c r="F365" s="97">
        <v>95</v>
      </c>
      <c r="G365" s="97">
        <v>394.29999999999995</v>
      </c>
    </row>
    <row r="366" spans="1:7" x14ac:dyDescent="0.25">
      <c r="A366" s="16">
        <v>36536</v>
      </c>
      <c r="B366" s="97">
        <v>12.1</v>
      </c>
      <c r="C366" s="97">
        <v>77.999999999999986</v>
      </c>
      <c r="D366" s="97">
        <v>107.7</v>
      </c>
      <c r="E366" s="97">
        <v>87.5</v>
      </c>
      <c r="F366" s="97">
        <v>76.7</v>
      </c>
      <c r="G366" s="97">
        <v>362</v>
      </c>
    </row>
    <row r="367" spans="1:7" x14ac:dyDescent="0.25">
      <c r="A367" s="16">
        <v>36537</v>
      </c>
      <c r="B367" s="97">
        <v>10.6</v>
      </c>
      <c r="C367" s="97">
        <v>79.2</v>
      </c>
      <c r="D367" s="97">
        <v>104.3</v>
      </c>
      <c r="E367" s="97">
        <v>49.6</v>
      </c>
      <c r="F367" s="97">
        <v>75.599999999999994</v>
      </c>
      <c r="G367" s="97">
        <v>319.30000000000007</v>
      </c>
    </row>
    <row r="368" spans="1:7" x14ac:dyDescent="0.25">
      <c r="A368" s="16">
        <v>36538</v>
      </c>
      <c r="B368" s="97">
        <v>7.5</v>
      </c>
      <c r="C368" s="97">
        <v>80.7</v>
      </c>
      <c r="D368" s="97">
        <v>105.10000000000001</v>
      </c>
      <c r="E368" s="97">
        <v>36.9</v>
      </c>
      <c r="F368" s="97">
        <v>78.099999999999994</v>
      </c>
      <c r="G368" s="97">
        <v>308.3</v>
      </c>
    </row>
    <row r="369" spans="1:7" x14ac:dyDescent="0.25">
      <c r="A369" s="16">
        <v>36539</v>
      </c>
      <c r="B369" s="97">
        <v>4.8</v>
      </c>
      <c r="C369" s="97">
        <v>84.5</v>
      </c>
      <c r="D369" s="97">
        <v>104.5</v>
      </c>
      <c r="E369" s="97">
        <v>38.5</v>
      </c>
      <c r="F369" s="97">
        <v>69.3</v>
      </c>
      <c r="G369" s="97">
        <v>301.60000000000002</v>
      </c>
    </row>
    <row r="370" spans="1:7" x14ac:dyDescent="0.25">
      <c r="A370" s="16">
        <v>36540</v>
      </c>
      <c r="B370" s="97">
        <v>8</v>
      </c>
      <c r="C370" s="97">
        <v>83.31</v>
      </c>
      <c r="D370" s="97">
        <v>91.59</v>
      </c>
      <c r="E370" s="97">
        <v>29.1</v>
      </c>
      <c r="F370" s="97">
        <v>77.8</v>
      </c>
      <c r="G370" s="97">
        <v>289.80000000000007</v>
      </c>
    </row>
    <row r="371" spans="1:7" x14ac:dyDescent="0.25">
      <c r="A371" s="16">
        <v>36541</v>
      </c>
      <c r="B371" s="97">
        <v>9.6999999999999993</v>
      </c>
      <c r="C371" s="97">
        <v>84.21</v>
      </c>
      <c r="D371" s="97">
        <v>96.29</v>
      </c>
      <c r="E371" s="97">
        <v>34.200000000000003</v>
      </c>
      <c r="F371" s="97">
        <v>73.3</v>
      </c>
      <c r="G371" s="97">
        <v>297.7</v>
      </c>
    </row>
    <row r="372" spans="1:7" x14ac:dyDescent="0.25">
      <c r="A372" s="16">
        <v>36542</v>
      </c>
      <c r="B372" s="97">
        <v>7.8</v>
      </c>
      <c r="C372" s="97">
        <v>84.81</v>
      </c>
      <c r="D372" s="97">
        <v>93.19</v>
      </c>
      <c r="E372" s="97">
        <v>50.1</v>
      </c>
      <c r="F372" s="97">
        <v>66.2</v>
      </c>
      <c r="G372" s="97">
        <v>302.10000000000002</v>
      </c>
    </row>
    <row r="373" spans="1:7" x14ac:dyDescent="0.25">
      <c r="A373" s="16">
        <v>36543</v>
      </c>
      <c r="B373" s="97">
        <v>10.7</v>
      </c>
      <c r="C373" s="97">
        <v>85.01</v>
      </c>
      <c r="D373" s="97">
        <v>109.49</v>
      </c>
      <c r="E373" s="97">
        <v>44.2</v>
      </c>
      <c r="F373" s="97">
        <v>64.3</v>
      </c>
      <c r="G373" s="97">
        <v>313.7</v>
      </c>
    </row>
    <row r="374" spans="1:7" x14ac:dyDescent="0.25">
      <c r="A374" s="16">
        <v>36544</v>
      </c>
      <c r="B374" s="97">
        <v>13</v>
      </c>
      <c r="C374" s="97">
        <v>84.91</v>
      </c>
      <c r="D374" s="97">
        <v>109.28999999999999</v>
      </c>
      <c r="E374" s="97">
        <v>65.599999999999994</v>
      </c>
      <c r="F374" s="97">
        <v>64.2</v>
      </c>
      <c r="G374" s="97">
        <v>337</v>
      </c>
    </row>
    <row r="375" spans="1:7" x14ac:dyDescent="0.25">
      <c r="A375" s="16">
        <v>36545</v>
      </c>
      <c r="B375" s="97">
        <v>20.9</v>
      </c>
      <c r="C375" s="97">
        <v>83.510000000000019</v>
      </c>
      <c r="D375" s="97">
        <v>109.28999999999999</v>
      </c>
      <c r="E375" s="97">
        <v>57.8</v>
      </c>
      <c r="F375" s="97">
        <v>87.8</v>
      </c>
      <c r="G375" s="97">
        <v>359.3</v>
      </c>
    </row>
    <row r="376" spans="1:7" x14ac:dyDescent="0.25">
      <c r="A376" s="16">
        <v>36546</v>
      </c>
      <c r="B376" s="97">
        <v>32.5</v>
      </c>
      <c r="C376" s="97">
        <v>89.41</v>
      </c>
      <c r="D376" s="97">
        <v>108.39000000000001</v>
      </c>
      <c r="E376" s="97">
        <v>45.3</v>
      </c>
      <c r="F376" s="97">
        <v>70</v>
      </c>
      <c r="G376" s="97">
        <v>345.6</v>
      </c>
    </row>
    <row r="377" spans="1:7" x14ac:dyDescent="0.25">
      <c r="A377" s="16">
        <v>36547</v>
      </c>
      <c r="B377" s="97">
        <v>23.7</v>
      </c>
      <c r="C377" s="97">
        <v>93.509999999999991</v>
      </c>
      <c r="D377" s="97">
        <v>106.49000000000001</v>
      </c>
      <c r="E377" s="97">
        <v>48.7</v>
      </c>
      <c r="F377" s="97">
        <v>71.900000000000006</v>
      </c>
      <c r="G377" s="97">
        <v>344.29999999999995</v>
      </c>
    </row>
    <row r="378" spans="1:7" x14ac:dyDescent="0.25">
      <c r="A378" s="16">
        <v>36548</v>
      </c>
      <c r="B378" s="97">
        <v>13.6</v>
      </c>
      <c r="C378" s="97">
        <v>90.81</v>
      </c>
      <c r="D378" s="97">
        <v>99.09</v>
      </c>
      <c r="E378" s="97">
        <v>15.5</v>
      </c>
      <c r="F378" s="97">
        <v>62.4</v>
      </c>
      <c r="G378" s="97">
        <v>281.40000000000003</v>
      </c>
    </row>
    <row r="379" spans="1:7" x14ac:dyDescent="0.25">
      <c r="A379" s="16">
        <v>36549</v>
      </c>
      <c r="B379" s="97">
        <v>3.9</v>
      </c>
      <c r="C379" s="97">
        <v>87.199999999999989</v>
      </c>
      <c r="D379" s="97">
        <v>100.30000000000001</v>
      </c>
      <c r="E379" s="97">
        <v>11</v>
      </c>
      <c r="F379" s="97">
        <v>62.2</v>
      </c>
      <c r="G379" s="97">
        <v>264.60000000000002</v>
      </c>
    </row>
    <row r="380" spans="1:7" x14ac:dyDescent="0.25">
      <c r="A380" s="16">
        <v>36550</v>
      </c>
      <c r="B380" s="97">
        <v>5</v>
      </c>
      <c r="C380" s="97">
        <v>84.300000000000011</v>
      </c>
      <c r="D380" s="97">
        <v>107</v>
      </c>
      <c r="E380" s="97">
        <v>11.3</v>
      </c>
      <c r="F380" s="97">
        <v>66.8</v>
      </c>
      <c r="G380" s="97">
        <v>274.40000000000003</v>
      </c>
    </row>
    <row r="381" spans="1:7" x14ac:dyDescent="0.25">
      <c r="A381" s="16">
        <v>36551</v>
      </c>
      <c r="B381" s="97">
        <v>5.0999999999999996</v>
      </c>
      <c r="C381" s="97">
        <v>83.999999999999986</v>
      </c>
      <c r="D381" s="97">
        <v>104.10000000000001</v>
      </c>
      <c r="E381" s="97">
        <v>11.5</v>
      </c>
      <c r="F381" s="97">
        <v>61.6</v>
      </c>
      <c r="G381" s="97">
        <v>266.29999999999995</v>
      </c>
    </row>
    <row r="382" spans="1:7" x14ac:dyDescent="0.25">
      <c r="A382" s="16">
        <v>36552</v>
      </c>
      <c r="B382" s="97">
        <v>5.2</v>
      </c>
      <c r="C382" s="97">
        <v>84.1</v>
      </c>
      <c r="D382" s="97">
        <v>106.4</v>
      </c>
      <c r="E382" s="97">
        <v>11.9</v>
      </c>
      <c r="F382" s="97">
        <v>56.8</v>
      </c>
      <c r="G382" s="97">
        <v>264.39999999999998</v>
      </c>
    </row>
    <row r="383" spans="1:7" x14ac:dyDescent="0.25">
      <c r="A383" s="16">
        <v>36553</v>
      </c>
      <c r="B383" s="97">
        <v>3.7</v>
      </c>
      <c r="C383" s="97">
        <v>83.61</v>
      </c>
      <c r="D383" s="97">
        <v>106.99</v>
      </c>
      <c r="E383" s="97">
        <v>13.1</v>
      </c>
      <c r="F383" s="97">
        <v>49.4</v>
      </c>
      <c r="G383" s="97">
        <v>256.8</v>
      </c>
    </row>
    <row r="384" spans="1:7" x14ac:dyDescent="0.25">
      <c r="A384" s="16">
        <v>36554</v>
      </c>
      <c r="B384" s="97">
        <v>5.0999999999999996</v>
      </c>
      <c r="C384" s="97">
        <v>85</v>
      </c>
      <c r="D384" s="97">
        <v>112.1</v>
      </c>
      <c r="E384" s="97">
        <v>17.3</v>
      </c>
      <c r="F384" s="97">
        <v>48.9</v>
      </c>
      <c r="G384" s="97">
        <v>268.39999999999998</v>
      </c>
    </row>
    <row r="385" spans="1:7" x14ac:dyDescent="0.25">
      <c r="A385" s="16">
        <v>36555</v>
      </c>
      <c r="B385" s="97">
        <v>22.1</v>
      </c>
      <c r="C385" s="97">
        <v>83.4</v>
      </c>
      <c r="D385" s="97">
        <v>112.6</v>
      </c>
      <c r="E385" s="97">
        <v>17.399999999999999</v>
      </c>
      <c r="F385" s="97">
        <v>62.2</v>
      </c>
      <c r="G385" s="97">
        <v>297.70000000000005</v>
      </c>
    </row>
    <row r="386" spans="1:7" x14ac:dyDescent="0.25">
      <c r="A386" s="16">
        <v>36556</v>
      </c>
      <c r="B386" s="97">
        <v>18.3</v>
      </c>
      <c r="C386" s="97">
        <v>87.5</v>
      </c>
      <c r="D386" s="97">
        <v>113</v>
      </c>
      <c r="E386" s="97">
        <v>26.3</v>
      </c>
      <c r="F386" s="97">
        <v>65.099999999999994</v>
      </c>
      <c r="G386" s="97">
        <v>310.20000000000005</v>
      </c>
    </row>
    <row r="387" spans="1:7" x14ac:dyDescent="0.25">
      <c r="A387" s="16">
        <v>36557</v>
      </c>
      <c r="B387" s="97">
        <v>7.8</v>
      </c>
      <c r="C387" s="97">
        <v>89.699999999999989</v>
      </c>
      <c r="D387" s="97">
        <v>108.9</v>
      </c>
      <c r="E387" s="97">
        <v>7.5</v>
      </c>
      <c r="F387" s="97">
        <v>56.7</v>
      </c>
      <c r="G387" s="97">
        <v>270.59999999999997</v>
      </c>
    </row>
    <row r="388" spans="1:7" x14ac:dyDescent="0.25">
      <c r="A388" s="16">
        <v>36558</v>
      </c>
      <c r="B388" s="97">
        <v>6.9</v>
      </c>
      <c r="C388" s="97">
        <v>90.500000000000014</v>
      </c>
      <c r="D388" s="97">
        <v>109.89999999999999</v>
      </c>
      <c r="E388" s="97">
        <v>8.1</v>
      </c>
      <c r="F388" s="97">
        <v>62.4</v>
      </c>
      <c r="G388" s="97">
        <v>277.8</v>
      </c>
    </row>
    <row r="389" spans="1:7" x14ac:dyDescent="0.25">
      <c r="A389" s="16">
        <v>36559</v>
      </c>
      <c r="B389" s="97">
        <v>6.9</v>
      </c>
      <c r="C389" s="97">
        <v>87.1</v>
      </c>
      <c r="D389" s="97">
        <v>109.4</v>
      </c>
      <c r="E389" s="97">
        <v>8.1999999999999993</v>
      </c>
      <c r="F389" s="97">
        <v>80.5</v>
      </c>
      <c r="G389" s="97">
        <v>292.09999999999997</v>
      </c>
    </row>
    <row r="390" spans="1:7" x14ac:dyDescent="0.25">
      <c r="A390" s="16">
        <v>36560</v>
      </c>
      <c r="B390" s="97">
        <v>10.9</v>
      </c>
      <c r="C390" s="97">
        <v>82.9</v>
      </c>
      <c r="D390" s="97">
        <v>102.6</v>
      </c>
      <c r="E390" s="97">
        <v>11.1</v>
      </c>
      <c r="F390" s="97">
        <v>69.5</v>
      </c>
      <c r="G390" s="97">
        <v>277</v>
      </c>
    </row>
    <row r="391" spans="1:7" x14ac:dyDescent="0.25">
      <c r="A391" s="16">
        <v>36561</v>
      </c>
      <c r="B391" s="97">
        <v>18.100000000000001</v>
      </c>
      <c r="C391" s="97">
        <v>85.6</v>
      </c>
      <c r="D391" s="97">
        <v>110.9</v>
      </c>
      <c r="E391" s="97">
        <v>11.9</v>
      </c>
      <c r="F391" s="97">
        <v>79.3</v>
      </c>
      <c r="G391" s="97">
        <v>305.79999999999995</v>
      </c>
    </row>
    <row r="392" spans="1:7" x14ac:dyDescent="0.25">
      <c r="A392" s="16">
        <v>36562</v>
      </c>
      <c r="B392" s="97">
        <v>12.1</v>
      </c>
      <c r="C392" s="97">
        <v>82.899999999999991</v>
      </c>
      <c r="D392" s="97">
        <v>112.7</v>
      </c>
      <c r="E392" s="97">
        <v>10.199999999999999</v>
      </c>
      <c r="F392" s="97">
        <v>85.1</v>
      </c>
      <c r="G392" s="97">
        <v>303</v>
      </c>
    </row>
    <row r="393" spans="1:7" x14ac:dyDescent="0.25">
      <c r="A393" s="16">
        <v>36563</v>
      </c>
      <c r="B393" s="97">
        <v>12</v>
      </c>
      <c r="C393" s="97">
        <v>88.309999999999988</v>
      </c>
      <c r="D393" s="97">
        <v>104.89</v>
      </c>
      <c r="E393" s="97">
        <v>10.8</v>
      </c>
      <c r="F393" s="97">
        <v>83.5</v>
      </c>
      <c r="G393" s="97">
        <v>299.5</v>
      </c>
    </row>
    <row r="394" spans="1:7" x14ac:dyDescent="0.25">
      <c r="A394" s="16">
        <v>36564</v>
      </c>
      <c r="B394" s="97">
        <v>10.3</v>
      </c>
      <c r="C394" s="97">
        <v>89.1</v>
      </c>
      <c r="D394" s="97">
        <v>96.5</v>
      </c>
      <c r="E394" s="97">
        <v>19.399999999999999</v>
      </c>
      <c r="F394" s="97">
        <v>85.2</v>
      </c>
      <c r="G394" s="97">
        <v>300.5</v>
      </c>
    </row>
    <row r="395" spans="1:7" x14ac:dyDescent="0.25">
      <c r="A395" s="16">
        <v>36565</v>
      </c>
      <c r="B395" s="97">
        <v>9.9</v>
      </c>
      <c r="C395" s="97">
        <v>84.199999999999989</v>
      </c>
      <c r="D395" s="97">
        <v>94.5</v>
      </c>
      <c r="E395" s="97">
        <v>8.6</v>
      </c>
      <c r="F395" s="97">
        <v>85.1</v>
      </c>
      <c r="G395" s="97">
        <v>282.29999999999995</v>
      </c>
    </row>
    <row r="396" spans="1:7" x14ac:dyDescent="0.25">
      <c r="A396" s="16">
        <v>36566</v>
      </c>
      <c r="B396" s="97">
        <v>7.7</v>
      </c>
      <c r="C396" s="97">
        <v>84.100000000000009</v>
      </c>
      <c r="D396" s="97">
        <v>98.3</v>
      </c>
      <c r="E396" s="97">
        <v>16.899999999999999</v>
      </c>
      <c r="F396" s="97">
        <v>92.4</v>
      </c>
      <c r="G396" s="97">
        <v>299.39999999999998</v>
      </c>
    </row>
    <row r="397" spans="1:7" x14ac:dyDescent="0.25">
      <c r="A397" s="16">
        <v>36567</v>
      </c>
      <c r="B397" s="97">
        <v>11.8</v>
      </c>
      <c r="C397" s="97">
        <v>82.199999999999989</v>
      </c>
      <c r="D397" s="97">
        <v>98.9</v>
      </c>
      <c r="E397" s="97">
        <v>26.5</v>
      </c>
      <c r="F397" s="97">
        <v>93.1</v>
      </c>
      <c r="G397" s="97">
        <v>312.5</v>
      </c>
    </row>
    <row r="398" spans="1:7" x14ac:dyDescent="0.25">
      <c r="A398" s="16">
        <v>36568</v>
      </c>
      <c r="B398" s="97">
        <v>12</v>
      </c>
      <c r="C398" s="97">
        <v>77.809999999999974</v>
      </c>
      <c r="D398" s="97">
        <v>93.390000000000015</v>
      </c>
      <c r="E398" s="97">
        <v>29.1</v>
      </c>
      <c r="F398" s="97">
        <v>108.6</v>
      </c>
      <c r="G398" s="97">
        <v>320.89999999999998</v>
      </c>
    </row>
    <row r="399" spans="1:7" x14ac:dyDescent="0.25">
      <c r="A399" s="16">
        <v>36569</v>
      </c>
      <c r="B399" s="97">
        <v>7.6</v>
      </c>
      <c r="C399" s="97">
        <v>82.9</v>
      </c>
      <c r="D399" s="97">
        <v>85</v>
      </c>
      <c r="E399" s="97">
        <v>58.3</v>
      </c>
      <c r="F399" s="97">
        <v>102.9</v>
      </c>
      <c r="G399" s="97">
        <v>336.70000000000005</v>
      </c>
    </row>
    <row r="400" spans="1:7" x14ac:dyDescent="0.25">
      <c r="A400" s="16">
        <v>36570</v>
      </c>
      <c r="B400" s="97">
        <v>7.6</v>
      </c>
      <c r="C400" s="97">
        <v>84.199999999999989</v>
      </c>
      <c r="D400" s="97">
        <v>87.800000000000011</v>
      </c>
      <c r="E400" s="97">
        <v>48.4</v>
      </c>
      <c r="F400" s="97">
        <v>103</v>
      </c>
      <c r="G400" s="97">
        <v>331</v>
      </c>
    </row>
    <row r="401" spans="1:7" x14ac:dyDescent="0.25">
      <c r="A401" s="16">
        <v>36571</v>
      </c>
      <c r="B401" s="97">
        <v>1.1000000000000001</v>
      </c>
      <c r="C401" s="97">
        <v>84.6</v>
      </c>
      <c r="D401" s="97">
        <v>84.9</v>
      </c>
      <c r="E401" s="97">
        <v>36.6</v>
      </c>
      <c r="F401" s="97">
        <v>85.5</v>
      </c>
      <c r="G401" s="97">
        <v>292.70000000000005</v>
      </c>
    </row>
    <row r="402" spans="1:7" x14ac:dyDescent="0.25">
      <c r="A402" s="16">
        <v>36572</v>
      </c>
      <c r="B402" s="97">
        <v>0.6</v>
      </c>
      <c r="C402" s="97">
        <v>85.609999999999985</v>
      </c>
      <c r="D402" s="97">
        <v>85.09</v>
      </c>
      <c r="E402" s="97">
        <v>16.5</v>
      </c>
      <c r="F402" s="97">
        <v>85.4</v>
      </c>
      <c r="G402" s="97">
        <v>273.20000000000005</v>
      </c>
    </row>
    <row r="403" spans="1:7" x14ac:dyDescent="0.25">
      <c r="A403" s="16">
        <v>36573</v>
      </c>
      <c r="B403" s="97">
        <v>1.2</v>
      </c>
      <c r="C403" s="97">
        <v>88.1</v>
      </c>
      <c r="D403" s="97">
        <v>84.4</v>
      </c>
      <c r="E403" s="97">
        <v>56.3</v>
      </c>
      <c r="F403" s="97">
        <v>94.5</v>
      </c>
      <c r="G403" s="97">
        <v>324.5</v>
      </c>
    </row>
    <row r="404" spans="1:7" x14ac:dyDescent="0.25">
      <c r="A404" s="16">
        <v>36574</v>
      </c>
      <c r="B404" s="97">
        <v>0.3</v>
      </c>
      <c r="C404" s="97">
        <v>86.6</v>
      </c>
      <c r="D404" s="97">
        <v>84</v>
      </c>
      <c r="E404" s="97">
        <v>27.4</v>
      </c>
      <c r="F404" s="97">
        <v>85.4</v>
      </c>
      <c r="G404" s="97">
        <v>283.7</v>
      </c>
    </row>
    <row r="405" spans="1:7" x14ac:dyDescent="0.25">
      <c r="A405" s="16">
        <v>36575</v>
      </c>
      <c r="B405" s="97">
        <v>0.8</v>
      </c>
      <c r="C405" s="97">
        <v>84.2</v>
      </c>
      <c r="D405" s="97">
        <v>73.3</v>
      </c>
      <c r="E405" s="97">
        <v>32</v>
      </c>
      <c r="F405" s="97">
        <v>78.599999999999994</v>
      </c>
      <c r="G405" s="97">
        <v>268.90000000000003</v>
      </c>
    </row>
    <row r="406" spans="1:7" x14ac:dyDescent="0.25">
      <c r="A406" s="16">
        <v>36576</v>
      </c>
      <c r="B406" s="97">
        <v>0.7</v>
      </c>
      <c r="C406" s="97">
        <v>84</v>
      </c>
      <c r="D406" s="97">
        <v>74.099999999999994</v>
      </c>
      <c r="E406" s="97">
        <v>3.6</v>
      </c>
      <c r="F406" s="97">
        <v>73.5</v>
      </c>
      <c r="G406" s="97">
        <v>235.89999999999998</v>
      </c>
    </row>
    <row r="407" spans="1:7" x14ac:dyDescent="0.25">
      <c r="A407" s="16">
        <v>36577</v>
      </c>
      <c r="B407" s="97">
        <v>0.7</v>
      </c>
      <c r="C407" s="97">
        <v>84.1</v>
      </c>
      <c r="D407" s="97">
        <v>74.400000000000006</v>
      </c>
      <c r="E407" s="97">
        <v>5</v>
      </c>
      <c r="F407" s="97">
        <v>77.3</v>
      </c>
      <c r="G407" s="97">
        <v>241.49999999999997</v>
      </c>
    </row>
    <row r="408" spans="1:7" x14ac:dyDescent="0.25">
      <c r="A408" s="16">
        <v>36578</v>
      </c>
      <c r="B408" s="97">
        <v>1.2</v>
      </c>
      <c r="C408" s="97">
        <v>84.1</v>
      </c>
      <c r="D408" s="97">
        <v>74</v>
      </c>
      <c r="E408" s="97">
        <v>4.9000000000000004</v>
      </c>
      <c r="F408" s="97">
        <v>53.3</v>
      </c>
      <c r="G408" s="97">
        <v>217.49999999999997</v>
      </c>
    </row>
    <row r="409" spans="1:7" x14ac:dyDescent="0.25">
      <c r="A409" s="16">
        <v>36579</v>
      </c>
      <c r="B409" s="97">
        <v>1.1000000000000001</v>
      </c>
      <c r="C409" s="97">
        <v>84.3</v>
      </c>
      <c r="D409" s="97">
        <v>75.2</v>
      </c>
      <c r="E409" s="97">
        <v>4.9000000000000004</v>
      </c>
      <c r="F409" s="97">
        <v>67</v>
      </c>
      <c r="G409" s="97">
        <v>232.5</v>
      </c>
    </row>
    <row r="410" spans="1:7" x14ac:dyDescent="0.25">
      <c r="A410" s="16">
        <v>36580</v>
      </c>
      <c r="B410" s="97">
        <v>0.3</v>
      </c>
      <c r="C410" s="97">
        <v>83</v>
      </c>
      <c r="D410" s="97">
        <v>74</v>
      </c>
      <c r="E410" s="97">
        <v>4.9000000000000004</v>
      </c>
      <c r="F410" s="97">
        <v>89.5</v>
      </c>
      <c r="G410" s="97">
        <v>251.70000000000002</v>
      </c>
    </row>
    <row r="411" spans="1:7" x14ac:dyDescent="0.25">
      <c r="A411" s="16">
        <v>36581</v>
      </c>
      <c r="B411" s="97">
        <v>0.3</v>
      </c>
      <c r="C411" s="97">
        <v>82.8</v>
      </c>
      <c r="D411" s="97">
        <v>73.2</v>
      </c>
      <c r="E411" s="97">
        <v>4.9000000000000004</v>
      </c>
      <c r="F411" s="97">
        <v>91.9</v>
      </c>
      <c r="G411" s="97">
        <v>253.1</v>
      </c>
    </row>
    <row r="412" spans="1:7" x14ac:dyDescent="0.25">
      <c r="A412" s="16">
        <v>36582</v>
      </c>
      <c r="B412" s="97">
        <v>0.5</v>
      </c>
      <c r="C412" s="97">
        <v>83.7</v>
      </c>
      <c r="D412" s="97">
        <v>80.2</v>
      </c>
      <c r="E412" s="97">
        <v>22.7</v>
      </c>
      <c r="F412" s="97">
        <v>87</v>
      </c>
      <c r="G412" s="97">
        <v>274.09999999999997</v>
      </c>
    </row>
    <row r="413" spans="1:7" x14ac:dyDescent="0.25">
      <c r="A413" s="16">
        <v>36583</v>
      </c>
      <c r="B413" s="97">
        <v>0.3</v>
      </c>
      <c r="C413" s="97">
        <v>83.51</v>
      </c>
      <c r="D413" s="97">
        <v>74.89</v>
      </c>
      <c r="E413" s="97">
        <v>34.200000000000003</v>
      </c>
      <c r="F413" s="97">
        <v>84.1</v>
      </c>
      <c r="G413" s="97">
        <v>277</v>
      </c>
    </row>
    <row r="414" spans="1:7" x14ac:dyDescent="0.25">
      <c r="A414" s="16">
        <v>36584</v>
      </c>
      <c r="B414" s="97">
        <v>0.7</v>
      </c>
      <c r="C414" s="97">
        <v>78.300000000000011</v>
      </c>
      <c r="D414" s="97">
        <v>77</v>
      </c>
      <c r="E414" s="97">
        <v>30.6</v>
      </c>
      <c r="F414" s="97">
        <v>87.2</v>
      </c>
      <c r="G414" s="97">
        <v>273.8</v>
      </c>
    </row>
    <row r="415" spans="1:7" x14ac:dyDescent="0.25">
      <c r="A415" s="16">
        <v>36585</v>
      </c>
      <c r="B415" s="97"/>
      <c r="C415" s="97"/>
      <c r="D415" s="97"/>
      <c r="E415" s="97"/>
      <c r="F415" s="97"/>
      <c r="G415" s="97"/>
    </row>
    <row r="416" spans="1:7" x14ac:dyDescent="0.25">
      <c r="A416" s="16">
        <v>36586</v>
      </c>
      <c r="B416" s="97">
        <v>0</v>
      </c>
      <c r="C416" s="97">
        <v>77.099999999999994</v>
      </c>
      <c r="D416" s="97">
        <v>82.1</v>
      </c>
      <c r="E416" s="97">
        <v>23.9</v>
      </c>
      <c r="F416" s="97">
        <v>60.2</v>
      </c>
      <c r="G416" s="97">
        <v>243.3</v>
      </c>
    </row>
    <row r="417" spans="1:7" x14ac:dyDescent="0.25">
      <c r="A417" s="16">
        <v>36587</v>
      </c>
      <c r="B417" s="97">
        <v>0</v>
      </c>
      <c r="C417" s="97">
        <v>78.400000000000006</v>
      </c>
      <c r="D417" s="97">
        <v>77.5</v>
      </c>
      <c r="E417" s="97">
        <v>9.9</v>
      </c>
      <c r="F417" s="97">
        <v>58.9</v>
      </c>
      <c r="G417" s="97">
        <v>224.70000000000002</v>
      </c>
    </row>
    <row r="418" spans="1:7" x14ac:dyDescent="0.25">
      <c r="A418" s="16">
        <v>36588</v>
      </c>
      <c r="B418" s="97">
        <v>0</v>
      </c>
      <c r="C418" s="97">
        <v>82.000000000000014</v>
      </c>
      <c r="D418" s="97">
        <v>77.8</v>
      </c>
      <c r="E418" s="97">
        <v>23.7</v>
      </c>
      <c r="F418" s="97">
        <v>70.2</v>
      </c>
      <c r="G418" s="97">
        <v>253.7</v>
      </c>
    </row>
    <row r="419" spans="1:7" x14ac:dyDescent="0.25">
      <c r="A419" s="16">
        <v>36589</v>
      </c>
      <c r="B419" s="97">
        <v>0</v>
      </c>
      <c r="C419" s="97">
        <v>82.9</v>
      </c>
      <c r="D419" s="97">
        <v>73.5</v>
      </c>
      <c r="E419" s="97">
        <v>7.4</v>
      </c>
      <c r="F419" s="97">
        <v>68.900000000000006</v>
      </c>
      <c r="G419" s="97">
        <v>232.70000000000002</v>
      </c>
    </row>
    <row r="420" spans="1:7" x14ac:dyDescent="0.25">
      <c r="A420" s="16">
        <v>36590</v>
      </c>
      <c r="B420" s="97">
        <v>0</v>
      </c>
      <c r="C420" s="97">
        <v>85.300000000000011</v>
      </c>
      <c r="D420" s="97">
        <v>73.599999999999994</v>
      </c>
      <c r="E420" s="97">
        <v>4.2</v>
      </c>
      <c r="F420" s="97">
        <v>66.900000000000006</v>
      </c>
      <c r="G420" s="97">
        <v>230</v>
      </c>
    </row>
    <row r="421" spans="1:7" x14ac:dyDescent="0.25">
      <c r="A421" s="16">
        <v>36591</v>
      </c>
      <c r="B421" s="97">
        <v>0</v>
      </c>
      <c r="C421" s="97">
        <v>87.899999999999991</v>
      </c>
      <c r="D421" s="97">
        <v>72.2</v>
      </c>
      <c r="E421" s="97">
        <v>3.8</v>
      </c>
      <c r="F421" s="97">
        <v>64.8</v>
      </c>
      <c r="G421" s="97">
        <v>228.7</v>
      </c>
    </row>
    <row r="422" spans="1:7" x14ac:dyDescent="0.25">
      <c r="A422" s="16">
        <v>36592</v>
      </c>
      <c r="B422" s="97">
        <v>0</v>
      </c>
      <c r="C422" s="97">
        <v>86.999999999999986</v>
      </c>
      <c r="D422" s="97">
        <v>83.2</v>
      </c>
      <c r="E422" s="97">
        <v>4</v>
      </c>
      <c r="F422" s="97">
        <v>69.3</v>
      </c>
      <c r="G422" s="97">
        <v>243.5</v>
      </c>
    </row>
    <row r="423" spans="1:7" x14ac:dyDescent="0.25">
      <c r="A423" s="16">
        <v>36593</v>
      </c>
      <c r="B423" s="97">
        <v>0</v>
      </c>
      <c r="C423" s="97">
        <v>84.299999999999983</v>
      </c>
      <c r="D423" s="97">
        <v>75.900000000000006</v>
      </c>
      <c r="E423" s="97">
        <v>4</v>
      </c>
      <c r="F423" s="97">
        <v>42.9</v>
      </c>
      <c r="G423" s="97">
        <v>207.1</v>
      </c>
    </row>
    <row r="424" spans="1:7" x14ac:dyDescent="0.25">
      <c r="A424" s="16">
        <v>36594</v>
      </c>
      <c r="B424" s="97">
        <v>0</v>
      </c>
      <c r="C424" s="97">
        <v>86.01</v>
      </c>
      <c r="D424" s="97">
        <v>75.589999999999989</v>
      </c>
      <c r="E424" s="97">
        <v>4.0999999999999996</v>
      </c>
      <c r="F424" s="97">
        <v>42.9</v>
      </c>
      <c r="G424" s="97">
        <v>208.6</v>
      </c>
    </row>
    <row r="425" spans="1:7" x14ac:dyDescent="0.25">
      <c r="A425" s="16">
        <v>36595</v>
      </c>
      <c r="B425" s="97">
        <v>0</v>
      </c>
      <c r="C425" s="97">
        <v>88.51</v>
      </c>
      <c r="D425" s="97">
        <v>74.489999999999995</v>
      </c>
      <c r="E425" s="97">
        <v>3.3</v>
      </c>
      <c r="F425" s="97">
        <v>56.3</v>
      </c>
      <c r="G425" s="97">
        <v>222.60000000000002</v>
      </c>
    </row>
    <row r="426" spans="1:7" x14ac:dyDescent="0.25">
      <c r="A426" s="16">
        <v>36596</v>
      </c>
      <c r="B426" s="97">
        <v>0</v>
      </c>
      <c r="C426" s="97">
        <v>86.800000000000011</v>
      </c>
      <c r="D426" s="97">
        <v>79.5</v>
      </c>
      <c r="E426" s="97">
        <v>17.7</v>
      </c>
      <c r="F426" s="97">
        <v>65</v>
      </c>
      <c r="G426" s="97">
        <v>249</v>
      </c>
    </row>
    <row r="427" spans="1:7" x14ac:dyDescent="0.25">
      <c r="A427" s="16">
        <v>36597</v>
      </c>
      <c r="B427" s="97">
        <v>0</v>
      </c>
      <c r="C427" s="97">
        <v>86.9</v>
      </c>
      <c r="D427" s="97">
        <v>84.9</v>
      </c>
      <c r="E427" s="97">
        <v>40.5</v>
      </c>
      <c r="F427" s="97">
        <v>65.599999999999994</v>
      </c>
      <c r="G427" s="97">
        <v>277.89999999999998</v>
      </c>
    </row>
    <row r="428" spans="1:7" x14ac:dyDescent="0.25">
      <c r="A428" s="16">
        <v>36598</v>
      </c>
      <c r="B428" s="97">
        <v>0</v>
      </c>
      <c r="C428" s="97">
        <v>97.6</v>
      </c>
      <c r="D428" s="97">
        <v>88.300000000000011</v>
      </c>
      <c r="E428" s="97">
        <v>50.6</v>
      </c>
      <c r="F428" s="97">
        <v>67.400000000000006</v>
      </c>
      <c r="G428" s="97">
        <v>303.90000000000003</v>
      </c>
    </row>
    <row r="429" spans="1:7" x14ac:dyDescent="0.25">
      <c r="A429" s="16">
        <v>36599</v>
      </c>
      <c r="B429" s="97">
        <v>0</v>
      </c>
      <c r="C429" s="97">
        <v>81.299999999999983</v>
      </c>
      <c r="D429" s="97">
        <v>94.9</v>
      </c>
      <c r="E429" s="97">
        <v>38.6</v>
      </c>
      <c r="F429" s="97">
        <v>69</v>
      </c>
      <c r="G429" s="97">
        <v>283.8</v>
      </c>
    </row>
    <row r="430" spans="1:7" x14ac:dyDescent="0.25">
      <c r="A430" s="16">
        <v>36600</v>
      </c>
      <c r="B430" s="97">
        <v>1.3</v>
      </c>
      <c r="C430" s="97">
        <v>84.399999999999977</v>
      </c>
      <c r="D430" s="97">
        <v>82.800000000000011</v>
      </c>
      <c r="E430" s="97">
        <v>21.8</v>
      </c>
      <c r="F430" s="97">
        <v>51.3</v>
      </c>
      <c r="G430" s="97">
        <v>241.60000000000002</v>
      </c>
    </row>
    <row r="431" spans="1:7" x14ac:dyDescent="0.25">
      <c r="A431" s="16">
        <v>36601</v>
      </c>
      <c r="B431" s="97">
        <v>1.8</v>
      </c>
      <c r="C431" s="97">
        <v>88.500000000000014</v>
      </c>
      <c r="D431" s="97">
        <v>80.899999999999991</v>
      </c>
      <c r="E431" s="97">
        <v>15.7</v>
      </c>
      <c r="F431" s="97">
        <v>51.2</v>
      </c>
      <c r="G431" s="97">
        <v>238.10000000000002</v>
      </c>
    </row>
    <row r="432" spans="1:7" x14ac:dyDescent="0.25">
      <c r="A432" s="16">
        <v>36602</v>
      </c>
      <c r="B432" s="97">
        <v>4.3</v>
      </c>
      <c r="C432" s="97">
        <v>86.300000000000011</v>
      </c>
      <c r="D432" s="97">
        <v>82.1</v>
      </c>
      <c r="E432" s="97">
        <v>18.5</v>
      </c>
      <c r="F432" s="97">
        <v>70.900000000000006</v>
      </c>
      <c r="G432" s="97">
        <v>262.10000000000002</v>
      </c>
    </row>
    <row r="433" spans="1:7" x14ac:dyDescent="0.25">
      <c r="A433" s="16">
        <v>36603</v>
      </c>
      <c r="B433" s="97">
        <v>1</v>
      </c>
      <c r="C433" s="97">
        <v>83.600000000000009</v>
      </c>
      <c r="D433" s="97">
        <v>76.8</v>
      </c>
      <c r="E433" s="97">
        <v>10.199999999999999</v>
      </c>
      <c r="F433" s="97">
        <v>65.099999999999994</v>
      </c>
      <c r="G433" s="97">
        <v>236.7</v>
      </c>
    </row>
    <row r="434" spans="1:7" x14ac:dyDescent="0.25">
      <c r="A434" s="16">
        <v>36604</v>
      </c>
      <c r="B434" s="97">
        <v>0</v>
      </c>
      <c r="C434" s="97">
        <v>81.5</v>
      </c>
      <c r="D434" s="97">
        <v>81.900000000000006</v>
      </c>
      <c r="E434" s="97">
        <v>16.100000000000001</v>
      </c>
      <c r="F434" s="97">
        <v>60.5</v>
      </c>
      <c r="G434" s="97">
        <v>240</v>
      </c>
    </row>
    <row r="435" spans="1:7" x14ac:dyDescent="0.25">
      <c r="A435" s="16">
        <v>36605</v>
      </c>
      <c r="B435" s="97">
        <v>0</v>
      </c>
      <c r="C435" s="97">
        <v>81.500000000000014</v>
      </c>
      <c r="D435" s="97">
        <v>75.8</v>
      </c>
      <c r="E435" s="97">
        <v>3.8</v>
      </c>
      <c r="F435" s="97">
        <v>54.8</v>
      </c>
      <c r="G435" s="97">
        <v>215.90000000000003</v>
      </c>
    </row>
    <row r="436" spans="1:7" x14ac:dyDescent="0.25">
      <c r="A436" s="16">
        <v>36606</v>
      </c>
      <c r="B436" s="97">
        <v>0</v>
      </c>
      <c r="C436" s="97">
        <v>84.799999999999983</v>
      </c>
      <c r="D436" s="97">
        <v>72.400000000000006</v>
      </c>
      <c r="E436" s="97">
        <v>3.6</v>
      </c>
      <c r="F436" s="97">
        <v>54.8</v>
      </c>
      <c r="G436" s="97">
        <v>215.59999999999997</v>
      </c>
    </row>
    <row r="437" spans="1:7" x14ac:dyDescent="0.25">
      <c r="A437" s="16">
        <v>36607</v>
      </c>
      <c r="B437" s="97">
        <v>0.3</v>
      </c>
      <c r="C437" s="97">
        <v>79.5</v>
      </c>
      <c r="D437" s="97">
        <v>80.599999999999994</v>
      </c>
      <c r="E437" s="97">
        <v>3.5</v>
      </c>
      <c r="F437" s="97">
        <v>38.6</v>
      </c>
      <c r="G437" s="97">
        <v>202.5</v>
      </c>
    </row>
    <row r="438" spans="1:7" x14ac:dyDescent="0.25">
      <c r="A438" s="16">
        <v>36608</v>
      </c>
      <c r="B438" s="97">
        <v>0.3</v>
      </c>
      <c r="C438" s="97">
        <v>86.3</v>
      </c>
      <c r="D438" s="97">
        <v>78.7</v>
      </c>
      <c r="E438" s="97">
        <v>3.4</v>
      </c>
      <c r="F438" s="97">
        <v>38.5</v>
      </c>
      <c r="G438" s="97">
        <v>207.20000000000002</v>
      </c>
    </row>
    <row r="439" spans="1:7" x14ac:dyDescent="0.25">
      <c r="A439" s="16">
        <v>36609</v>
      </c>
      <c r="B439" s="97">
        <v>0.3</v>
      </c>
      <c r="C439" s="97">
        <v>88.100000000000009</v>
      </c>
      <c r="D439" s="97">
        <v>75.3</v>
      </c>
      <c r="E439" s="97">
        <v>3.5</v>
      </c>
      <c r="F439" s="97">
        <v>50.3</v>
      </c>
      <c r="G439" s="97">
        <v>217.5</v>
      </c>
    </row>
    <row r="440" spans="1:7" x14ac:dyDescent="0.25">
      <c r="A440" s="16">
        <v>36610</v>
      </c>
      <c r="B440" s="97">
        <v>0.4</v>
      </c>
      <c r="C440" s="97">
        <v>84.300000000000011</v>
      </c>
      <c r="D440" s="97">
        <v>80</v>
      </c>
      <c r="E440" s="97">
        <v>3.9</v>
      </c>
      <c r="F440" s="97">
        <v>44.6</v>
      </c>
      <c r="G440" s="97">
        <v>213.20000000000002</v>
      </c>
    </row>
    <row r="441" spans="1:7" x14ac:dyDescent="0.25">
      <c r="A441" s="16">
        <v>36611</v>
      </c>
      <c r="B441" s="97">
        <v>0.4</v>
      </c>
      <c r="C441" s="97">
        <v>86.3</v>
      </c>
      <c r="D441" s="97">
        <v>74.3</v>
      </c>
      <c r="E441" s="97">
        <v>3.9</v>
      </c>
      <c r="F441" s="97">
        <v>43.5</v>
      </c>
      <c r="G441" s="97">
        <v>208.40000000000003</v>
      </c>
    </row>
    <row r="442" spans="1:7" x14ac:dyDescent="0.25">
      <c r="A442" s="16">
        <v>36612</v>
      </c>
      <c r="B442" s="97">
        <v>0.3</v>
      </c>
      <c r="C442" s="97">
        <v>87.299999999999983</v>
      </c>
      <c r="D442" s="97">
        <v>68.300000000000011</v>
      </c>
      <c r="E442" s="97">
        <v>3.1</v>
      </c>
      <c r="F442" s="97">
        <v>44.4</v>
      </c>
      <c r="G442" s="97">
        <v>203.4</v>
      </c>
    </row>
    <row r="443" spans="1:7" x14ac:dyDescent="0.25">
      <c r="A443" s="16">
        <v>36613</v>
      </c>
      <c r="B443" s="97">
        <v>0</v>
      </c>
      <c r="C443" s="97">
        <v>86.1</v>
      </c>
      <c r="D443" s="97">
        <v>75.599999999999994</v>
      </c>
      <c r="E443" s="97">
        <v>3.8</v>
      </c>
      <c r="F443" s="97">
        <v>42.3</v>
      </c>
      <c r="G443" s="97">
        <v>207.79999999999998</v>
      </c>
    </row>
    <row r="444" spans="1:7" x14ac:dyDescent="0.25">
      <c r="A444" s="16">
        <v>36614</v>
      </c>
      <c r="B444" s="97">
        <v>0</v>
      </c>
      <c r="C444" s="97">
        <v>75.110000000000014</v>
      </c>
      <c r="D444" s="97">
        <v>76.789999999999992</v>
      </c>
      <c r="E444" s="97">
        <v>3.7</v>
      </c>
      <c r="F444" s="97">
        <v>36.700000000000003</v>
      </c>
      <c r="G444" s="97">
        <v>192.3</v>
      </c>
    </row>
    <row r="445" spans="1:7" x14ac:dyDescent="0.25">
      <c r="A445" s="16">
        <v>36615</v>
      </c>
      <c r="B445" s="97">
        <v>0</v>
      </c>
      <c r="C445" s="97">
        <v>84.6</v>
      </c>
      <c r="D445" s="97">
        <v>71.599999999999994</v>
      </c>
      <c r="E445" s="97">
        <v>3.8</v>
      </c>
      <c r="F445" s="97">
        <v>36.799999999999997</v>
      </c>
      <c r="G445" s="97">
        <v>196.8</v>
      </c>
    </row>
    <row r="446" spans="1:7" x14ac:dyDescent="0.25">
      <c r="A446" s="16">
        <v>36616</v>
      </c>
      <c r="B446" s="97">
        <v>0</v>
      </c>
      <c r="C446" s="97">
        <v>85.11</v>
      </c>
      <c r="D446" s="97">
        <v>73.39</v>
      </c>
      <c r="E446" s="97">
        <v>3.9</v>
      </c>
      <c r="F446" s="97">
        <v>37.200000000000003</v>
      </c>
      <c r="G446" s="97">
        <v>199.6</v>
      </c>
    </row>
    <row r="452" spans="2:2" x14ac:dyDescent="0.25">
      <c r="B452" s="97"/>
    </row>
    <row r="455" spans="2:2" x14ac:dyDescent="0.25">
      <c r="B455" s="97"/>
    </row>
    <row r="456" spans="2:2" x14ac:dyDescent="0.25">
      <c r="B456" s="97"/>
    </row>
    <row r="457" spans="2:2" x14ac:dyDescent="0.25">
      <c r="B457" s="97"/>
    </row>
    <row r="458" spans="2:2" x14ac:dyDescent="0.25">
      <c r="B458" s="97"/>
    </row>
    <row r="459" spans="2:2" x14ac:dyDescent="0.25">
      <c r="B459" s="97"/>
    </row>
    <row r="460" spans="2:2" x14ac:dyDescent="0.25">
      <c r="B460" s="97"/>
    </row>
    <row r="461" spans="2:2" x14ac:dyDescent="0.25">
      <c r="B461" s="97"/>
    </row>
    <row r="462" spans="2:2" x14ac:dyDescent="0.25">
      <c r="B462" s="97"/>
    </row>
    <row r="463" spans="2:2" x14ac:dyDescent="0.25">
      <c r="B463" s="97"/>
    </row>
    <row r="464" spans="2:2" x14ac:dyDescent="0.25">
      <c r="B464" s="97"/>
    </row>
    <row r="465" spans="2:2" x14ac:dyDescent="0.25">
      <c r="B465" s="97"/>
    </row>
    <row r="466" spans="2:2" x14ac:dyDescent="0.25">
      <c r="B466" s="97"/>
    </row>
    <row r="467" spans="2:2" x14ac:dyDescent="0.25">
      <c r="B467" s="97"/>
    </row>
    <row r="468" spans="2:2" x14ac:dyDescent="0.25">
      <c r="B468" s="97"/>
    </row>
    <row r="469" spans="2:2" x14ac:dyDescent="0.25">
      <c r="B469" s="97"/>
    </row>
    <row r="470" spans="2:2" x14ac:dyDescent="0.25">
      <c r="B470" s="97"/>
    </row>
    <row r="471" spans="2:2" x14ac:dyDescent="0.25">
      <c r="B471" s="97"/>
    </row>
    <row r="472" spans="2:2" x14ac:dyDescent="0.25">
      <c r="B472" s="97"/>
    </row>
    <row r="473" spans="2:2" x14ac:dyDescent="0.25">
      <c r="B473" s="97"/>
    </row>
    <row r="474" spans="2:2" x14ac:dyDescent="0.25">
      <c r="B474" s="97"/>
    </row>
    <row r="475" spans="2:2" x14ac:dyDescent="0.25">
      <c r="B475" s="97"/>
    </row>
    <row r="476" spans="2:2" x14ac:dyDescent="0.25">
      <c r="B476" s="97"/>
    </row>
    <row r="477" spans="2:2" x14ac:dyDescent="0.25">
      <c r="B477" s="97"/>
    </row>
    <row r="478" spans="2:2" x14ac:dyDescent="0.25">
      <c r="B478" s="97"/>
    </row>
    <row r="479" spans="2:2" x14ac:dyDescent="0.25">
      <c r="B479" s="97"/>
    </row>
    <row r="480" spans="2:2" x14ac:dyDescent="0.25">
      <c r="B480" s="97"/>
    </row>
    <row r="481" spans="2:2" x14ac:dyDescent="0.25">
      <c r="B481" s="97"/>
    </row>
    <row r="482" spans="2:2" x14ac:dyDescent="0.25">
      <c r="B482" s="97"/>
    </row>
    <row r="483" spans="2:2" x14ac:dyDescent="0.25">
      <c r="B483" s="97"/>
    </row>
    <row r="484" spans="2:2" x14ac:dyDescent="0.25">
      <c r="B484" s="97"/>
    </row>
    <row r="485" spans="2:2" x14ac:dyDescent="0.25">
      <c r="B485" s="97"/>
    </row>
    <row r="486" spans="2:2" x14ac:dyDescent="0.25">
      <c r="B486" s="97"/>
    </row>
    <row r="487" spans="2:2" x14ac:dyDescent="0.25">
      <c r="B487" s="97"/>
    </row>
    <row r="488" spans="2:2" x14ac:dyDescent="0.25">
      <c r="B488" s="97"/>
    </row>
    <row r="489" spans="2:2" x14ac:dyDescent="0.25">
      <c r="B489" s="97"/>
    </row>
    <row r="490" spans="2:2" x14ac:dyDescent="0.25">
      <c r="B490" s="97"/>
    </row>
    <row r="491" spans="2:2" x14ac:dyDescent="0.25">
      <c r="B491" s="97"/>
    </row>
    <row r="492" spans="2:2" x14ac:dyDescent="0.25">
      <c r="B492" s="97"/>
    </row>
    <row r="493" spans="2:2" x14ac:dyDescent="0.25">
      <c r="B493" s="97"/>
    </row>
    <row r="494" spans="2:2" x14ac:dyDescent="0.25">
      <c r="B494" s="97"/>
    </row>
    <row r="495" spans="2:2" x14ac:dyDescent="0.25">
      <c r="B495" s="97"/>
    </row>
    <row r="496" spans="2:2" x14ac:dyDescent="0.25">
      <c r="B496" s="97"/>
    </row>
    <row r="497" spans="2:2" x14ac:dyDescent="0.25">
      <c r="B497" s="97"/>
    </row>
    <row r="498" spans="2:2" x14ac:dyDescent="0.25">
      <c r="B498" s="97"/>
    </row>
    <row r="499" spans="2:2" x14ac:dyDescent="0.25">
      <c r="B499" s="97"/>
    </row>
    <row r="500" spans="2:2" x14ac:dyDescent="0.25">
      <c r="B500" s="97"/>
    </row>
    <row r="501" spans="2:2" x14ac:dyDescent="0.25">
      <c r="B501" s="97"/>
    </row>
    <row r="502" spans="2:2" x14ac:dyDescent="0.25">
      <c r="B502" s="97"/>
    </row>
    <row r="503" spans="2:2" x14ac:dyDescent="0.25">
      <c r="B503" s="97"/>
    </row>
    <row r="504" spans="2:2" x14ac:dyDescent="0.25">
      <c r="B504" s="97"/>
    </row>
    <row r="505" spans="2:2" x14ac:dyDescent="0.25">
      <c r="B505" s="97"/>
    </row>
    <row r="506" spans="2:2" x14ac:dyDescent="0.25">
      <c r="B506" s="97"/>
    </row>
    <row r="507" spans="2:2" x14ac:dyDescent="0.25">
      <c r="B507" s="97"/>
    </row>
    <row r="508" spans="2:2" x14ac:dyDescent="0.25">
      <c r="B508" s="97"/>
    </row>
    <row r="509" spans="2:2" x14ac:dyDescent="0.25">
      <c r="B509" s="97"/>
    </row>
    <row r="510" spans="2:2" x14ac:dyDescent="0.25">
      <c r="B510" s="97"/>
    </row>
    <row r="511" spans="2:2" x14ac:dyDescent="0.25">
      <c r="B511" s="97"/>
    </row>
    <row r="512" spans="2:2" x14ac:dyDescent="0.25">
      <c r="B512" s="97"/>
    </row>
    <row r="513" spans="2:2" x14ac:dyDescent="0.25">
      <c r="B513" s="97"/>
    </row>
    <row r="514" spans="2:2" x14ac:dyDescent="0.25">
      <c r="B514" s="97"/>
    </row>
    <row r="515" spans="2:2" x14ac:dyDescent="0.25">
      <c r="B515" s="97"/>
    </row>
    <row r="516" spans="2:2" x14ac:dyDescent="0.25">
      <c r="B516" s="97"/>
    </row>
    <row r="517" spans="2:2" x14ac:dyDescent="0.25">
      <c r="B517" s="97"/>
    </row>
    <row r="518" spans="2:2" x14ac:dyDescent="0.25">
      <c r="B518" s="97"/>
    </row>
    <row r="519" spans="2:2" x14ac:dyDescent="0.25">
      <c r="B519" s="97"/>
    </row>
    <row r="520" spans="2:2" x14ac:dyDescent="0.25">
      <c r="B520" s="97"/>
    </row>
    <row r="521" spans="2:2" x14ac:dyDescent="0.25">
      <c r="B521" s="97"/>
    </row>
    <row r="522" spans="2:2" x14ac:dyDescent="0.25">
      <c r="B522" s="97"/>
    </row>
    <row r="523" spans="2:2" x14ac:dyDescent="0.25">
      <c r="B523" s="97"/>
    </row>
    <row r="524" spans="2:2" x14ac:dyDescent="0.25">
      <c r="B524" s="97"/>
    </row>
    <row r="525" spans="2:2" x14ac:dyDescent="0.25">
      <c r="B525" s="97"/>
    </row>
    <row r="526" spans="2:2" x14ac:dyDescent="0.25">
      <c r="B526" s="97"/>
    </row>
    <row r="527" spans="2:2" x14ac:dyDescent="0.25">
      <c r="B527" s="97"/>
    </row>
    <row r="528" spans="2:2" x14ac:dyDescent="0.25">
      <c r="B528" s="97"/>
    </row>
    <row r="529" spans="2:2" x14ac:dyDescent="0.25">
      <c r="B529" s="97"/>
    </row>
    <row r="530" spans="2:2" x14ac:dyDescent="0.25">
      <c r="B530" s="97"/>
    </row>
    <row r="531" spans="2:2" x14ac:dyDescent="0.25">
      <c r="B531" s="97"/>
    </row>
    <row r="532" spans="2:2" x14ac:dyDescent="0.25">
      <c r="B532" s="97"/>
    </row>
    <row r="533" spans="2:2" x14ac:dyDescent="0.25">
      <c r="B533" s="97"/>
    </row>
    <row r="534" spans="2:2" x14ac:dyDescent="0.25">
      <c r="B534" s="97"/>
    </row>
    <row r="535" spans="2:2" x14ac:dyDescent="0.25">
      <c r="B535" s="97"/>
    </row>
    <row r="536" spans="2:2" x14ac:dyDescent="0.25">
      <c r="B536" s="97"/>
    </row>
    <row r="537" spans="2:2" x14ac:dyDescent="0.25">
      <c r="B537" s="97"/>
    </row>
    <row r="538" spans="2:2" x14ac:dyDescent="0.25">
      <c r="B538" s="97"/>
    </row>
    <row r="539" spans="2:2" x14ac:dyDescent="0.25">
      <c r="B539" s="97"/>
    </row>
    <row r="540" spans="2:2" x14ac:dyDescent="0.25">
      <c r="B540" s="97"/>
    </row>
    <row r="541" spans="2:2" x14ac:dyDescent="0.25">
      <c r="B541" s="97"/>
    </row>
    <row r="542" spans="2:2" x14ac:dyDescent="0.25">
      <c r="B542" s="97"/>
    </row>
    <row r="543" spans="2:2" x14ac:dyDescent="0.25">
      <c r="B543" s="97"/>
    </row>
    <row r="544" spans="2:2" x14ac:dyDescent="0.25">
      <c r="B544" s="97"/>
    </row>
    <row r="545" spans="2:2" x14ac:dyDescent="0.25">
      <c r="B545" s="97"/>
    </row>
    <row r="546" spans="2:2" x14ac:dyDescent="0.25">
      <c r="B546" s="97"/>
    </row>
    <row r="547" spans="2:2" x14ac:dyDescent="0.25">
      <c r="B547" s="97"/>
    </row>
    <row r="548" spans="2:2" x14ac:dyDescent="0.25">
      <c r="B548" s="97"/>
    </row>
    <row r="549" spans="2:2" x14ac:dyDescent="0.25">
      <c r="B549" s="97"/>
    </row>
    <row r="550" spans="2:2" x14ac:dyDescent="0.25">
      <c r="B550" s="97"/>
    </row>
    <row r="551" spans="2:2" x14ac:dyDescent="0.25">
      <c r="B551" s="97"/>
    </row>
    <row r="552" spans="2:2" x14ac:dyDescent="0.25">
      <c r="B552" s="97"/>
    </row>
    <row r="553" spans="2:2" x14ac:dyDescent="0.25">
      <c r="B553" s="97"/>
    </row>
    <row r="554" spans="2:2" x14ac:dyDescent="0.25">
      <c r="B554" s="97"/>
    </row>
    <row r="555" spans="2:2" x14ac:dyDescent="0.25">
      <c r="B555" s="97"/>
    </row>
    <row r="556" spans="2:2" x14ac:dyDescent="0.25">
      <c r="B556" s="97"/>
    </row>
    <row r="557" spans="2:2" x14ac:dyDescent="0.25">
      <c r="B557" s="97"/>
    </row>
    <row r="558" spans="2:2" x14ac:dyDescent="0.25">
      <c r="B558" s="97"/>
    </row>
    <row r="559" spans="2:2" x14ac:dyDescent="0.25">
      <c r="B559" s="97"/>
    </row>
    <row r="560" spans="2:2" x14ac:dyDescent="0.25">
      <c r="B560" s="97"/>
    </row>
    <row r="561" spans="2:2" x14ac:dyDescent="0.25">
      <c r="B561" s="97"/>
    </row>
    <row r="562" spans="2:2" x14ac:dyDescent="0.25">
      <c r="B562" s="97"/>
    </row>
    <row r="563" spans="2:2" x14ac:dyDescent="0.25">
      <c r="B563" s="97"/>
    </row>
    <row r="564" spans="2:2" x14ac:dyDescent="0.25">
      <c r="B564" s="97"/>
    </row>
    <row r="565" spans="2:2" x14ac:dyDescent="0.25">
      <c r="B565" s="97"/>
    </row>
    <row r="566" spans="2:2" x14ac:dyDescent="0.25">
      <c r="B566" s="97"/>
    </row>
    <row r="567" spans="2:2" x14ac:dyDescent="0.25">
      <c r="B567" s="97"/>
    </row>
    <row r="568" spans="2:2" x14ac:dyDescent="0.25">
      <c r="B568" s="97"/>
    </row>
    <row r="569" spans="2:2" x14ac:dyDescent="0.25">
      <c r="B569" s="97"/>
    </row>
    <row r="570" spans="2:2" x14ac:dyDescent="0.25">
      <c r="B570" s="97"/>
    </row>
    <row r="571" spans="2:2" x14ac:dyDescent="0.25">
      <c r="B571" s="97"/>
    </row>
    <row r="572" spans="2:2" x14ac:dyDescent="0.25">
      <c r="B572" s="97"/>
    </row>
    <row r="573" spans="2:2" x14ac:dyDescent="0.25">
      <c r="B573" s="97"/>
    </row>
    <row r="574" spans="2:2" x14ac:dyDescent="0.25">
      <c r="B574" s="97"/>
    </row>
    <row r="575" spans="2:2" x14ac:dyDescent="0.25">
      <c r="B575" s="97"/>
    </row>
    <row r="576" spans="2:2" x14ac:dyDescent="0.25">
      <c r="B576" s="97"/>
    </row>
    <row r="577" spans="2:2" x14ac:dyDescent="0.25">
      <c r="B577" s="97"/>
    </row>
    <row r="578" spans="2:2" x14ac:dyDescent="0.25">
      <c r="B578" s="97"/>
    </row>
    <row r="579" spans="2:2" x14ac:dyDescent="0.25">
      <c r="B579" s="97"/>
    </row>
    <row r="580" spans="2:2" x14ac:dyDescent="0.25">
      <c r="B580" s="97"/>
    </row>
    <row r="581" spans="2:2" x14ac:dyDescent="0.25">
      <c r="B581" s="97"/>
    </row>
    <row r="582" spans="2:2" x14ac:dyDescent="0.25">
      <c r="B582" s="97"/>
    </row>
    <row r="583" spans="2:2" x14ac:dyDescent="0.25">
      <c r="B583" s="97"/>
    </row>
    <row r="584" spans="2:2" x14ac:dyDescent="0.25">
      <c r="B584" s="97"/>
    </row>
    <row r="585" spans="2:2" x14ac:dyDescent="0.25">
      <c r="B585" s="97"/>
    </row>
    <row r="586" spans="2:2" x14ac:dyDescent="0.25">
      <c r="B586" s="97"/>
    </row>
    <row r="587" spans="2:2" x14ac:dyDescent="0.25">
      <c r="B587" s="97"/>
    </row>
    <row r="588" spans="2:2" x14ac:dyDescent="0.25">
      <c r="B588" s="97"/>
    </row>
    <row r="589" spans="2:2" x14ac:dyDescent="0.25">
      <c r="B589" s="97"/>
    </row>
    <row r="590" spans="2:2" x14ac:dyDescent="0.25">
      <c r="B590" s="97"/>
    </row>
    <row r="591" spans="2:2" x14ac:dyDescent="0.25">
      <c r="B591" s="97"/>
    </row>
    <row r="592" spans="2:2" x14ac:dyDescent="0.25">
      <c r="B592" s="97"/>
    </row>
    <row r="593" spans="2:2" x14ac:dyDescent="0.25">
      <c r="B593" s="97"/>
    </row>
    <row r="594" spans="2:2" x14ac:dyDescent="0.25">
      <c r="B594" s="97"/>
    </row>
    <row r="595" spans="2:2" x14ac:dyDescent="0.25">
      <c r="B595" s="97"/>
    </row>
    <row r="596" spans="2:2" x14ac:dyDescent="0.25">
      <c r="B596" s="97"/>
    </row>
    <row r="597" spans="2:2" x14ac:dyDescent="0.25">
      <c r="B597" s="97"/>
    </row>
    <row r="598" spans="2:2" x14ac:dyDescent="0.25">
      <c r="B598" s="97"/>
    </row>
    <row r="599" spans="2:2" x14ac:dyDescent="0.25">
      <c r="B599" s="97"/>
    </row>
    <row r="600" spans="2:2" x14ac:dyDescent="0.25">
      <c r="B600" s="97"/>
    </row>
    <row r="601" spans="2:2" x14ac:dyDescent="0.25">
      <c r="B601" s="97"/>
    </row>
    <row r="602" spans="2:2" x14ac:dyDescent="0.25">
      <c r="B602" s="97"/>
    </row>
    <row r="603" spans="2:2" x14ac:dyDescent="0.25">
      <c r="B603" s="97"/>
    </row>
    <row r="604" spans="2:2" x14ac:dyDescent="0.25">
      <c r="B604" s="97"/>
    </row>
    <row r="605" spans="2:2" x14ac:dyDescent="0.25">
      <c r="B605" s="97"/>
    </row>
    <row r="606" spans="2:2" x14ac:dyDescent="0.25">
      <c r="B606" s="97"/>
    </row>
    <row r="607" spans="2:2" x14ac:dyDescent="0.25">
      <c r="B607" s="97"/>
    </row>
    <row r="608" spans="2:2" x14ac:dyDescent="0.25">
      <c r="B608" s="97"/>
    </row>
    <row r="609" spans="2:2" x14ac:dyDescent="0.25">
      <c r="B609" s="97"/>
    </row>
    <row r="610" spans="2:2" x14ac:dyDescent="0.25">
      <c r="B610" s="97"/>
    </row>
    <row r="611" spans="2:2" x14ac:dyDescent="0.25">
      <c r="B611" s="97"/>
    </row>
    <row r="612" spans="2:2" x14ac:dyDescent="0.25">
      <c r="B612" s="97"/>
    </row>
    <row r="613" spans="2:2" x14ac:dyDescent="0.25">
      <c r="B613" s="97"/>
    </row>
    <row r="614" spans="2:2" x14ac:dyDescent="0.25">
      <c r="B614" s="97"/>
    </row>
    <row r="615" spans="2:2" x14ac:dyDescent="0.25">
      <c r="B615" s="97"/>
    </row>
    <row r="616" spans="2:2" x14ac:dyDescent="0.25">
      <c r="B616" s="97"/>
    </row>
    <row r="617" spans="2:2" x14ac:dyDescent="0.25">
      <c r="B617" s="97"/>
    </row>
    <row r="618" spans="2:2" x14ac:dyDescent="0.25">
      <c r="B618" s="97"/>
    </row>
    <row r="619" spans="2:2" x14ac:dyDescent="0.25">
      <c r="B619" s="97"/>
    </row>
    <row r="620" spans="2:2" x14ac:dyDescent="0.25">
      <c r="B620" s="97"/>
    </row>
    <row r="621" spans="2:2" x14ac:dyDescent="0.25">
      <c r="B621" s="97"/>
    </row>
    <row r="622" spans="2:2" x14ac:dyDescent="0.25">
      <c r="B622" s="97"/>
    </row>
    <row r="623" spans="2:2" x14ac:dyDescent="0.25">
      <c r="B623" s="97"/>
    </row>
    <row r="624" spans="2:2" x14ac:dyDescent="0.25">
      <c r="B624" s="97"/>
    </row>
    <row r="625" spans="2:2" x14ac:dyDescent="0.25">
      <c r="B625" s="97"/>
    </row>
    <row r="626" spans="2:2" x14ac:dyDescent="0.25">
      <c r="B626" s="97"/>
    </row>
    <row r="627" spans="2:2" x14ac:dyDescent="0.25">
      <c r="B627" s="97"/>
    </row>
    <row r="628" spans="2:2" x14ac:dyDescent="0.25">
      <c r="B628" s="97"/>
    </row>
    <row r="629" spans="2:2" x14ac:dyDescent="0.25">
      <c r="B629" s="97"/>
    </row>
    <row r="630" spans="2:2" x14ac:dyDescent="0.25">
      <c r="B630" s="97"/>
    </row>
    <row r="631" spans="2:2" x14ac:dyDescent="0.25">
      <c r="B631" s="97"/>
    </row>
    <row r="632" spans="2:2" x14ac:dyDescent="0.25">
      <c r="B632" s="97"/>
    </row>
    <row r="633" spans="2:2" x14ac:dyDescent="0.25">
      <c r="B633" s="97"/>
    </row>
    <row r="634" spans="2:2" x14ac:dyDescent="0.25">
      <c r="B634" s="97"/>
    </row>
    <row r="635" spans="2:2" x14ac:dyDescent="0.25">
      <c r="B635" s="97"/>
    </row>
    <row r="636" spans="2:2" x14ac:dyDescent="0.25">
      <c r="B636" s="97"/>
    </row>
    <row r="637" spans="2:2" x14ac:dyDescent="0.25">
      <c r="B637" s="97"/>
    </row>
    <row r="639" spans="2:2" x14ac:dyDescent="0.25">
      <c r="B639" s="97"/>
    </row>
    <row r="640" spans="2:2" x14ac:dyDescent="0.25">
      <c r="B640" s="97"/>
    </row>
    <row r="641" spans="2:2" x14ac:dyDescent="0.25">
      <c r="B641" s="97"/>
    </row>
    <row r="644" spans="2:2" x14ac:dyDescent="0.25">
      <c r="B644" s="97"/>
    </row>
    <row r="645" spans="2:2" x14ac:dyDescent="0.25">
      <c r="B645" s="97"/>
    </row>
    <row r="646" spans="2:2" x14ac:dyDescent="0.25">
      <c r="B646" s="97"/>
    </row>
    <row r="647" spans="2:2" x14ac:dyDescent="0.25">
      <c r="B647" s="97"/>
    </row>
    <row r="648" spans="2:2" x14ac:dyDescent="0.25">
      <c r="B648" s="97"/>
    </row>
    <row r="649" spans="2:2" x14ac:dyDescent="0.25">
      <c r="B649" s="97"/>
    </row>
    <row r="650" spans="2:2" x14ac:dyDescent="0.25">
      <c r="B650" s="97"/>
    </row>
    <row r="651" spans="2:2" x14ac:dyDescent="0.25">
      <c r="B651" s="97"/>
    </row>
    <row r="652" spans="2:2" x14ac:dyDescent="0.25">
      <c r="B652" s="97"/>
    </row>
    <row r="653" spans="2:2" x14ac:dyDescent="0.25">
      <c r="B653" s="97"/>
    </row>
    <row r="654" spans="2:2" x14ac:dyDescent="0.25">
      <c r="B654" s="97"/>
    </row>
    <row r="655" spans="2:2" x14ac:dyDescent="0.25">
      <c r="B655" s="97"/>
    </row>
    <row r="656" spans="2:2" x14ac:dyDescent="0.25">
      <c r="B656" s="97"/>
    </row>
    <row r="657" spans="2:2" x14ac:dyDescent="0.25">
      <c r="B657" s="97"/>
    </row>
    <row r="658" spans="2:2" x14ac:dyDescent="0.25">
      <c r="B658" s="97"/>
    </row>
    <row r="659" spans="2:2" x14ac:dyDescent="0.25">
      <c r="B659" s="97"/>
    </row>
    <row r="660" spans="2:2" x14ac:dyDescent="0.25">
      <c r="B660" s="97"/>
    </row>
    <row r="661" spans="2:2" x14ac:dyDescent="0.25">
      <c r="B661" s="97"/>
    </row>
    <row r="662" spans="2:2" x14ac:dyDescent="0.25">
      <c r="B662" s="97"/>
    </row>
    <row r="663" spans="2:2" x14ac:dyDescent="0.25">
      <c r="B663" s="97"/>
    </row>
    <row r="664" spans="2:2" x14ac:dyDescent="0.25">
      <c r="B664" s="97"/>
    </row>
    <row r="665" spans="2:2" x14ac:dyDescent="0.25">
      <c r="B665" s="97"/>
    </row>
    <row r="666" spans="2:2" x14ac:dyDescent="0.25">
      <c r="B666" s="97"/>
    </row>
    <row r="667" spans="2:2" x14ac:dyDescent="0.25">
      <c r="B667" s="97"/>
    </row>
    <row r="668" spans="2:2" x14ac:dyDescent="0.25">
      <c r="B668" s="97"/>
    </row>
    <row r="669" spans="2:2" x14ac:dyDescent="0.25">
      <c r="B669" s="97"/>
    </row>
    <row r="670" spans="2:2" x14ac:dyDescent="0.25">
      <c r="B670" s="97"/>
    </row>
    <row r="671" spans="2:2" x14ac:dyDescent="0.25">
      <c r="B671" s="97"/>
    </row>
    <row r="672" spans="2:2" x14ac:dyDescent="0.25">
      <c r="B672" s="97"/>
    </row>
    <row r="673" spans="2:2" x14ac:dyDescent="0.25">
      <c r="B673" s="97"/>
    </row>
    <row r="674" spans="2:2" x14ac:dyDescent="0.25">
      <c r="B674" s="97"/>
    </row>
    <row r="675" spans="2:2" x14ac:dyDescent="0.25">
      <c r="B675" s="97"/>
    </row>
    <row r="676" spans="2:2" x14ac:dyDescent="0.25">
      <c r="B676" s="97"/>
    </row>
    <row r="677" spans="2:2" x14ac:dyDescent="0.25">
      <c r="B677" s="97"/>
    </row>
    <row r="678" spans="2:2" x14ac:dyDescent="0.25">
      <c r="B678" s="97"/>
    </row>
    <row r="679" spans="2:2" x14ac:dyDescent="0.25">
      <c r="B679" s="97"/>
    </row>
    <row r="680" spans="2:2" x14ac:dyDescent="0.25">
      <c r="B680" s="97"/>
    </row>
    <row r="681" spans="2:2" x14ac:dyDescent="0.25">
      <c r="B681" s="97"/>
    </row>
    <row r="682" spans="2:2" x14ac:dyDescent="0.25">
      <c r="B682" s="97"/>
    </row>
    <row r="683" spans="2:2" x14ac:dyDescent="0.25">
      <c r="B683" s="97"/>
    </row>
    <row r="684" spans="2:2" x14ac:dyDescent="0.25">
      <c r="B684" s="97"/>
    </row>
    <row r="685" spans="2:2" x14ac:dyDescent="0.25">
      <c r="B685" s="97"/>
    </row>
    <row r="686" spans="2:2" x14ac:dyDescent="0.25">
      <c r="B686" s="97"/>
    </row>
    <row r="687" spans="2:2" x14ac:dyDescent="0.25">
      <c r="B687" s="97"/>
    </row>
    <row r="688" spans="2:2" x14ac:dyDescent="0.25">
      <c r="B688" s="97"/>
    </row>
    <row r="689" spans="2:2" x14ac:dyDescent="0.25">
      <c r="B689" s="97"/>
    </row>
    <row r="690" spans="2:2" x14ac:dyDescent="0.25">
      <c r="B690" s="97"/>
    </row>
    <row r="691" spans="2:2" x14ac:dyDescent="0.25">
      <c r="B691" s="97"/>
    </row>
    <row r="692" spans="2:2" x14ac:dyDescent="0.25">
      <c r="B692" s="97"/>
    </row>
    <row r="693" spans="2:2" x14ac:dyDescent="0.25">
      <c r="B693" s="97"/>
    </row>
    <row r="694" spans="2:2" x14ac:dyDescent="0.25">
      <c r="B694" s="97"/>
    </row>
    <row r="695" spans="2:2" x14ac:dyDescent="0.25">
      <c r="B695" s="97"/>
    </row>
    <row r="696" spans="2:2" x14ac:dyDescent="0.25">
      <c r="B696" s="97"/>
    </row>
    <row r="697" spans="2:2" x14ac:dyDescent="0.25">
      <c r="B697" s="97"/>
    </row>
    <row r="698" spans="2:2" x14ac:dyDescent="0.25">
      <c r="B698" s="97"/>
    </row>
    <row r="699" spans="2:2" x14ac:dyDescent="0.25">
      <c r="B699" s="97"/>
    </row>
    <row r="700" spans="2:2" x14ac:dyDescent="0.25">
      <c r="B700" s="97"/>
    </row>
    <row r="701" spans="2:2" x14ac:dyDescent="0.25">
      <c r="B701" s="97"/>
    </row>
    <row r="702" spans="2:2" x14ac:dyDescent="0.25">
      <c r="B702" s="97"/>
    </row>
    <row r="703" spans="2:2" x14ac:dyDescent="0.25">
      <c r="B703" s="97"/>
    </row>
    <row r="704" spans="2:2" x14ac:dyDescent="0.25">
      <c r="B704" s="97"/>
    </row>
    <row r="705" spans="2:2" x14ac:dyDescent="0.25">
      <c r="B705" s="97"/>
    </row>
    <row r="706" spans="2:2" x14ac:dyDescent="0.25">
      <c r="B706" s="97"/>
    </row>
    <row r="707" spans="2:2" x14ac:dyDescent="0.25">
      <c r="B707" s="97"/>
    </row>
    <row r="708" spans="2:2" x14ac:dyDescent="0.25">
      <c r="B708" s="97"/>
    </row>
    <row r="709" spans="2:2" x14ac:dyDescent="0.25">
      <c r="B709" s="97"/>
    </row>
    <row r="710" spans="2:2" x14ac:dyDescent="0.25">
      <c r="B710" s="97"/>
    </row>
    <row r="711" spans="2:2" x14ac:dyDescent="0.25">
      <c r="B711" s="97"/>
    </row>
    <row r="712" spans="2:2" x14ac:dyDescent="0.25">
      <c r="B712" s="97"/>
    </row>
    <row r="713" spans="2:2" x14ac:dyDescent="0.25">
      <c r="B713" s="97"/>
    </row>
    <row r="714" spans="2:2" x14ac:dyDescent="0.25">
      <c r="B714" s="97"/>
    </row>
    <row r="715" spans="2:2" x14ac:dyDescent="0.25">
      <c r="B715" s="97"/>
    </row>
    <row r="716" spans="2:2" x14ac:dyDescent="0.25">
      <c r="B716" s="97"/>
    </row>
    <row r="717" spans="2:2" x14ac:dyDescent="0.25">
      <c r="B717" s="97"/>
    </row>
    <row r="718" spans="2:2" x14ac:dyDescent="0.25">
      <c r="B718" s="97"/>
    </row>
    <row r="719" spans="2:2" x14ac:dyDescent="0.25">
      <c r="B719" s="97"/>
    </row>
    <row r="720" spans="2:2" x14ac:dyDescent="0.25">
      <c r="B720" s="97"/>
    </row>
    <row r="721" spans="2:2" x14ac:dyDescent="0.25">
      <c r="B721" s="97"/>
    </row>
    <row r="722" spans="2:2" x14ac:dyDescent="0.25">
      <c r="B722" s="97"/>
    </row>
    <row r="723" spans="2:2" x14ac:dyDescent="0.25">
      <c r="B723" s="97"/>
    </row>
    <row r="724" spans="2:2" x14ac:dyDescent="0.25">
      <c r="B724" s="97"/>
    </row>
    <row r="725" spans="2:2" x14ac:dyDescent="0.25">
      <c r="B725" s="97"/>
    </row>
    <row r="726" spans="2:2" x14ac:dyDescent="0.25">
      <c r="B726" s="97"/>
    </row>
    <row r="727" spans="2:2" x14ac:dyDescent="0.25">
      <c r="B727" s="97"/>
    </row>
    <row r="728" spans="2:2" x14ac:dyDescent="0.25">
      <c r="B728" s="97"/>
    </row>
    <row r="729" spans="2:2" x14ac:dyDescent="0.25">
      <c r="B729" s="97"/>
    </row>
    <row r="730" spans="2:2" x14ac:dyDescent="0.25">
      <c r="B730" s="97"/>
    </row>
    <row r="731" spans="2:2" x14ac:dyDescent="0.25">
      <c r="B731" s="97"/>
    </row>
    <row r="732" spans="2:2" x14ac:dyDescent="0.25">
      <c r="B732" s="97"/>
    </row>
    <row r="733" spans="2:2" x14ac:dyDescent="0.25">
      <c r="B733" s="97"/>
    </row>
    <row r="734" spans="2:2" x14ac:dyDescent="0.25">
      <c r="B734" s="97"/>
    </row>
    <row r="735" spans="2:2" x14ac:dyDescent="0.25">
      <c r="B735" s="97"/>
    </row>
    <row r="736" spans="2:2" x14ac:dyDescent="0.25">
      <c r="B736" s="97"/>
    </row>
    <row r="737" spans="2:2" x14ac:dyDescent="0.25">
      <c r="B737" s="97"/>
    </row>
    <row r="738" spans="2:2" x14ac:dyDescent="0.25">
      <c r="B738" s="97"/>
    </row>
    <row r="739" spans="2:2" x14ac:dyDescent="0.25">
      <c r="B739" s="97"/>
    </row>
    <row r="740" spans="2:2" x14ac:dyDescent="0.25">
      <c r="B740" s="97"/>
    </row>
    <row r="741" spans="2:2" x14ac:dyDescent="0.25">
      <c r="B741" s="97"/>
    </row>
    <row r="742" spans="2:2" x14ac:dyDescent="0.25">
      <c r="B742" s="97"/>
    </row>
    <row r="743" spans="2:2" x14ac:dyDescent="0.25">
      <c r="B743" s="97"/>
    </row>
    <row r="744" spans="2:2" x14ac:dyDescent="0.25">
      <c r="B744" s="97"/>
    </row>
    <row r="745" spans="2:2" x14ac:dyDescent="0.25">
      <c r="B745" s="97"/>
    </row>
    <row r="746" spans="2:2" x14ac:dyDescent="0.25">
      <c r="B746" s="97"/>
    </row>
    <row r="747" spans="2:2" x14ac:dyDescent="0.25">
      <c r="B747" s="97"/>
    </row>
    <row r="748" spans="2:2" x14ac:dyDescent="0.25">
      <c r="B748" s="97"/>
    </row>
    <row r="749" spans="2:2" x14ac:dyDescent="0.25">
      <c r="B749" s="97"/>
    </row>
    <row r="750" spans="2:2" x14ac:dyDescent="0.25">
      <c r="B750" s="97"/>
    </row>
    <row r="751" spans="2:2" x14ac:dyDescent="0.25">
      <c r="B751" s="97"/>
    </row>
    <row r="752" spans="2:2" x14ac:dyDescent="0.25">
      <c r="B752" s="97"/>
    </row>
    <row r="753" spans="2:2" x14ac:dyDescent="0.25">
      <c r="B753" s="97"/>
    </row>
    <row r="754" spans="2:2" x14ac:dyDescent="0.25">
      <c r="B754" s="97"/>
    </row>
    <row r="755" spans="2:2" x14ac:dyDescent="0.25">
      <c r="B755" s="97"/>
    </row>
    <row r="756" spans="2:2" x14ac:dyDescent="0.25">
      <c r="B756" s="97"/>
    </row>
    <row r="757" spans="2:2" x14ac:dyDescent="0.25">
      <c r="B757" s="97"/>
    </row>
    <row r="758" spans="2:2" x14ac:dyDescent="0.25">
      <c r="B758" s="97"/>
    </row>
    <row r="759" spans="2:2" x14ac:dyDescent="0.25">
      <c r="B759" s="97"/>
    </row>
    <row r="760" spans="2:2" x14ac:dyDescent="0.25">
      <c r="B760" s="97"/>
    </row>
    <row r="761" spans="2:2" x14ac:dyDescent="0.25">
      <c r="B761" s="97"/>
    </row>
    <row r="762" spans="2:2" x14ac:dyDescent="0.25">
      <c r="B762" s="97"/>
    </row>
    <row r="763" spans="2:2" x14ac:dyDescent="0.25">
      <c r="B763" s="97"/>
    </row>
    <row r="764" spans="2:2" x14ac:dyDescent="0.25">
      <c r="B764" s="97"/>
    </row>
    <row r="765" spans="2:2" x14ac:dyDescent="0.25">
      <c r="B765" s="97"/>
    </row>
    <row r="766" spans="2:2" x14ac:dyDescent="0.25">
      <c r="B766" s="97"/>
    </row>
    <row r="767" spans="2:2" x14ac:dyDescent="0.25">
      <c r="B767" s="97"/>
    </row>
    <row r="768" spans="2:2" x14ac:dyDescent="0.25">
      <c r="B768" s="97"/>
    </row>
    <row r="769" spans="2:2" x14ac:dyDescent="0.25">
      <c r="B769" s="97"/>
    </row>
    <row r="770" spans="2:2" x14ac:dyDescent="0.25">
      <c r="B770" s="97"/>
    </row>
    <row r="771" spans="2:2" x14ac:dyDescent="0.25">
      <c r="B771" s="97"/>
    </row>
    <row r="772" spans="2:2" x14ac:dyDescent="0.25">
      <c r="B772" s="97"/>
    </row>
    <row r="773" spans="2:2" x14ac:dyDescent="0.25">
      <c r="B773" s="97"/>
    </row>
    <row r="774" spans="2:2" x14ac:dyDescent="0.25">
      <c r="B774" s="97"/>
    </row>
    <row r="775" spans="2:2" x14ac:dyDescent="0.25">
      <c r="B775" s="97"/>
    </row>
    <row r="776" spans="2:2" x14ac:dyDescent="0.25">
      <c r="B776" s="97"/>
    </row>
    <row r="777" spans="2:2" x14ac:dyDescent="0.25">
      <c r="B777" s="97"/>
    </row>
    <row r="778" spans="2:2" x14ac:dyDescent="0.25">
      <c r="B778" s="97"/>
    </row>
    <row r="779" spans="2:2" x14ac:dyDescent="0.25">
      <c r="B779" s="97"/>
    </row>
    <row r="780" spans="2:2" x14ac:dyDescent="0.25">
      <c r="B780" s="97"/>
    </row>
    <row r="781" spans="2:2" x14ac:dyDescent="0.25">
      <c r="B781" s="97"/>
    </row>
    <row r="782" spans="2:2" x14ac:dyDescent="0.25">
      <c r="B782" s="97"/>
    </row>
    <row r="783" spans="2:2" x14ac:dyDescent="0.25">
      <c r="B783" s="97"/>
    </row>
    <row r="784" spans="2:2" x14ac:dyDescent="0.25">
      <c r="B784" s="97"/>
    </row>
    <row r="785" spans="2:2" x14ac:dyDescent="0.25">
      <c r="B785" s="97"/>
    </row>
    <row r="786" spans="2:2" x14ac:dyDescent="0.25">
      <c r="B786" s="97"/>
    </row>
    <row r="787" spans="2:2" x14ac:dyDescent="0.25">
      <c r="B787" s="97"/>
    </row>
    <row r="788" spans="2:2" x14ac:dyDescent="0.25">
      <c r="B788" s="97"/>
    </row>
    <row r="789" spans="2:2" x14ac:dyDescent="0.25">
      <c r="B789" s="97"/>
    </row>
    <row r="790" spans="2:2" x14ac:dyDescent="0.25">
      <c r="B790" s="97"/>
    </row>
    <row r="791" spans="2:2" x14ac:dyDescent="0.25">
      <c r="B791" s="97"/>
    </row>
    <row r="792" spans="2:2" x14ac:dyDescent="0.25">
      <c r="B792" s="97"/>
    </row>
    <row r="793" spans="2:2" x14ac:dyDescent="0.25">
      <c r="B793" s="97"/>
    </row>
    <row r="794" spans="2:2" x14ac:dyDescent="0.25">
      <c r="B794" s="97"/>
    </row>
    <row r="795" spans="2:2" x14ac:dyDescent="0.25">
      <c r="B795" s="97"/>
    </row>
    <row r="796" spans="2:2" x14ac:dyDescent="0.25">
      <c r="B796" s="97"/>
    </row>
    <row r="797" spans="2:2" x14ac:dyDescent="0.25">
      <c r="B797" s="97"/>
    </row>
    <row r="798" spans="2:2" x14ac:dyDescent="0.25">
      <c r="B798" s="97"/>
    </row>
    <row r="799" spans="2:2" x14ac:dyDescent="0.25">
      <c r="B799" s="97"/>
    </row>
    <row r="800" spans="2:2" x14ac:dyDescent="0.25">
      <c r="B800" s="97"/>
    </row>
    <row r="801" spans="2:2" x14ac:dyDescent="0.25">
      <c r="B801" s="97"/>
    </row>
    <row r="802" spans="2:2" x14ac:dyDescent="0.25">
      <c r="B802" s="97"/>
    </row>
    <row r="803" spans="2:2" x14ac:dyDescent="0.25">
      <c r="B803" s="97"/>
    </row>
    <row r="804" spans="2:2" x14ac:dyDescent="0.25">
      <c r="B804" s="97"/>
    </row>
    <row r="805" spans="2:2" x14ac:dyDescent="0.25">
      <c r="B805" s="97"/>
    </row>
    <row r="806" spans="2:2" x14ac:dyDescent="0.25">
      <c r="B806" s="97"/>
    </row>
    <row r="807" spans="2:2" x14ac:dyDescent="0.25">
      <c r="B807" s="97"/>
    </row>
    <row r="808" spans="2:2" x14ac:dyDescent="0.25">
      <c r="B808" s="97"/>
    </row>
    <row r="809" spans="2:2" x14ac:dyDescent="0.25">
      <c r="B809" s="97"/>
    </row>
    <row r="810" spans="2:2" x14ac:dyDescent="0.25">
      <c r="B810" s="97"/>
    </row>
    <row r="811" spans="2:2" x14ac:dyDescent="0.25">
      <c r="B811" s="97"/>
    </row>
    <row r="812" spans="2:2" x14ac:dyDescent="0.25">
      <c r="B812" s="97"/>
    </row>
    <row r="813" spans="2:2" x14ac:dyDescent="0.25">
      <c r="B813" s="97"/>
    </row>
    <row r="814" spans="2:2" x14ac:dyDescent="0.25">
      <c r="B814" s="97"/>
    </row>
    <row r="815" spans="2:2" x14ac:dyDescent="0.25">
      <c r="B815" s="97"/>
    </row>
    <row r="816" spans="2:2" x14ac:dyDescent="0.25">
      <c r="B816" s="97"/>
    </row>
    <row r="817" spans="2:2" x14ac:dyDescent="0.25">
      <c r="B817" s="97"/>
    </row>
    <row r="818" spans="2:2" x14ac:dyDescent="0.25">
      <c r="B818" s="97"/>
    </row>
    <row r="819" spans="2:2" x14ac:dyDescent="0.25">
      <c r="B819" s="97"/>
    </row>
    <row r="820" spans="2:2" x14ac:dyDescent="0.25">
      <c r="B820" s="97"/>
    </row>
    <row r="821" spans="2:2" x14ac:dyDescent="0.25">
      <c r="B821" s="97"/>
    </row>
    <row r="822" spans="2:2" x14ac:dyDescent="0.25">
      <c r="B822" s="97"/>
    </row>
    <row r="823" spans="2:2" x14ac:dyDescent="0.25">
      <c r="B823" s="97"/>
    </row>
    <row r="824" spans="2:2" x14ac:dyDescent="0.25">
      <c r="B824" s="97"/>
    </row>
    <row r="825" spans="2:2" x14ac:dyDescent="0.25">
      <c r="B825" s="97"/>
    </row>
    <row r="826" spans="2:2" x14ac:dyDescent="0.25">
      <c r="B826" s="97"/>
    </row>
  </sheetData>
  <mergeCells count="2">
    <mergeCell ref="W11:AA11"/>
    <mergeCell ref="W21:AA21"/>
  </mergeCells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EE559-1F3B-458B-8AFA-881ACFF64BF1}">
  <dimension ref="A1:D186"/>
  <sheetViews>
    <sheetView workbookViewId="0"/>
  </sheetViews>
  <sheetFormatPr defaultRowHeight="15" x14ac:dyDescent="0.25"/>
  <cols>
    <col min="1" max="1" width="10.42578125" bestFit="1" customWidth="1"/>
  </cols>
  <sheetData>
    <row r="1" spans="1:4" x14ac:dyDescent="0.25">
      <c r="A1" t="str">
        <f>HYPERLINK("#'Contents'!A1","Contents Page")</f>
        <v>Contents Page</v>
      </c>
    </row>
    <row r="3" spans="1:4" x14ac:dyDescent="0.25">
      <c r="A3" s="57" t="s">
        <v>69</v>
      </c>
      <c r="B3" s="57" t="s">
        <v>115</v>
      </c>
      <c r="C3" s="57" t="s">
        <v>116</v>
      </c>
      <c r="D3" s="57" t="s">
        <v>117</v>
      </c>
    </row>
    <row r="4" spans="1:4" x14ac:dyDescent="0.25">
      <c r="A4" s="57">
        <v>44105</v>
      </c>
      <c r="B4" s="1">
        <v>70.7</v>
      </c>
      <c r="C4" s="1">
        <v>29.1</v>
      </c>
      <c r="D4" s="1">
        <v>19</v>
      </c>
    </row>
    <row r="5" spans="1:4" x14ac:dyDescent="0.25">
      <c r="A5" s="57">
        <v>44106</v>
      </c>
      <c r="B5" s="1">
        <v>49.7</v>
      </c>
      <c r="C5" s="1">
        <v>32.9</v>
      </c>
      <c r="D5" s="1">
        <v>41.9</v>
      </c>
    </row>
    <row r="6" spans="1:4" x14ac:dyDescent="0.25">
      <c r="A6" s="57">
        <v>44107</v>
      </c>
      <c r="B6" s="1">
        <v>41.900000000000006</v>
      </c>
      <c r="C6" s="1">
        <v>21.400000000000002</v>
      </c>
      <c r="D6" s="1">
        <v>64.599999999999994</v>
      </c>
    </row>
    <row r="7" spans="1:4" x14ac:dyDescent="0.25">
      <c r="A7" s="57">
        <v>44108</v>
      </c>
      <c r="B7" s="1">
        <v>43.7</v>
      </c>
      <c r="C7" s="1">
        <v>47.8</v>
      </c>
      <c r="D7" s="1">
        <v>45.7</v>
      </c>
    </row>
    <row r="8" spans="1:4" x14ac:dyDescent="0.25">
      <c r="A8" s="57">
        <v>44109</v>
      </c>
      <c r="B8" s="1">
        <v>60.400000000000006</v>
      </c>
      <c r="C8" s="1">
        <v>35.599999999999994</v>
      </c>
      <c r="D8" s="1">
        <v>33.1</v>
      </c>
    </row>
    <row r="9" spans="1:4" x14ac:dyDescent="0.25">
      <c r="A9" s="57">
        <v>44110</v>
      </c>
      <c r="B9" s="1">
        <v>48.8</v>
      </c>
      <c r="C9" s="1">
        <v>52.4</v>
      </c>
      <c r="D9" s="1">
        <v>34</v>
      </c>
    </row>
    <row r="10" spans="1:4" x14ac:dyDescent="0.25">
      <c r="A10" s="57">
        <v>44111</v>
      </c>
      <c r="B10" s="1">
        <v>50.9</v>
      </c>
      <c r="C10" s="1">
        <v>53.1</v>
      </c>
      <c r="D10" s="1">
        <v>26.900000000000002</v>
      </c>
    </row>
    <row r="11" spans="1:4" x14ac:dyDescent="0.25">
      <c r="A11" s="57">
        <v>44112</v>
      </c>
      <c r="B11" s="1">
        <v>60.900000000000006</v>
      </c>
      <c r="C11" s="1">
        <v>62.900000000000006</v>
      </c>
      <c r="D11" s="1">
        <v>38.700000000000003</v>
      </c>
    </row>
    <row r="12" spans="1:4" x14ac:dyDescent="0.25">
      <c r="A12" s="57">
        <v>44113</v>
      </c>
      <c r="B12" s="1">
        <v>45.6</v>
      </c>
      <c r="C12" s="1">
        <v>56.7</v>
      </c>
      <c r="D12" s="1">
        <v>23.6</v>
      </c>
    </row>
    <row r="13" spans="1:4" x14ac:dyDescent="0.25">
      <c r="A13" s="57">
        <v>44114</v>
      </c>
      <c r="B13" s="1">
        <v>34.700000000000003</v>
      </c>
      <c r="C13" s="1">
        <v>41.699999999999996</v>
      </c>
      <c r="D13" s="1">
        <v>49.4</v>
      </c>
    </row>
    <row r="14" spans="1:4" x14ac:dyDescent="0.25">
      <c r="A14" s="57">
        <v>44115</v>
      </c>
      <c r="B14" s="1">
        <v>53.000000000000007</v>
      </c>
      <c r="C14" s="1">
        <v>59.1</v>
      </c>
      <c r="D14" s="1">
        <v>69.199999999999989</v>
      </c>
    </row>
    <row r="15" spans="1:4" x14ac:dyDescent="0.25">
      <c r="A15" s="57">
        <v>44116</v>
      </c>
      <c r="B15" s="1">
        <v>65.600000000000009</v>
      </c>
      <c r="C15" s="1">
        <v>66</v>
      </c>
      <c r="D15" s="1">
        <v>74.100000000000009</v>
      </c>
    </row>
    <row r="16" spans="1:4" x14ac:dyDescent="0.25">
      <c r="A16" s="57">
        <v>44117</v>
      </c>
      <c r="B16" s="1">
        <v>54.7</v>
      </c>
      <c r="C16" s="1">
        <v>61.300000000000004</v>
      </c>
      <c r="D16" s="1">
        <v>76.8</v>
      </c>
    </row>
    <row r="17" spans="1:4" x14ac:dyDescent="0.25">
      <c r="A17" s="57">
        <v>44118</v>
      </c>
      <c r="B17" s="1">
        <v>66.099999999999994</v>
      </c>
      <c r="C17" s="1">
        <v>42.400000000000006</v>
      </c>
      <c r="D17" s="1">
        <v>74.3</v>
      </c>
    </row>
    <row r="18" spans="1:4" x14ac:dyDescent="0.25">
      <c r="A18" s="57">
        <v>44119</v>
      </c>
      <c r="B18" s="1">
        <v>78.3</v>
      </c>
      <c r="C18" s="1">
        <v>70.3</v>
      </c>
      <c r="D18" s="1">
        <v>29.9</v>
      </c>
    </row>
    <row r="19" spans="1:4" x14ac:dyDescent="0.25">
      <c r="A19" s="57">
        <v>44120</v>
      </c>
      <c r="B19" s="1">
        <v>78.8</v>
      </c>
      <c r="C19" s="1">
        <v>58.7</v>
      </c>
      <c r="D19" s="1">
        <v>32.4</v>
      </c>
    </row>
    <row r="20" spans="1:4" x14ac:dyDescent="0.25">
      <c r="A20" s="57">
        <v>44121</v>
      </c>
      <c r="B20" s="1">
        <v>68.099999999999994</v>
      </c>
      <c r="C20" s="1">
        <v>43.7</v>
      </c>
      <c r="D20" s="1">
        <v>55.3</v>
      </c>
    </row>
    <row r="21" spans="1:4" x14ac:dyDescent="0.25">
      <c r="A21" s="57">
        <v>44122</v>
      </c>
      <c r="B21" s="1">
        <v>68.8</v>
      </c>
      <c r="C21" s="1">
        <v>48.5</v>
      </c>
      <c r="D21" s="1">
        <v>79.2</v>
      </c>
    </row>
    <row r="22" spans="1:4" x14ac:dyDescent="0.25">
      <c r="A22" s="57">
        <v>44123</v>
      </c>
      <c r="B22" s="1">
        <v>45.699999999999996</v>
      </c>
      <c r="C22" s="1">
        <v>35.4</v>
      </c>
      <c r="D22" s="1">
        <v>56.9</v>
      </c>
    </row>
    <row r="23" spans="1:4" x14ac:dyDescent="0.25">
      <c r="A23" s="57">
        <v>44124</v>
      </c>
      <c r="B23" s="1">
        <v>39.499999999999993</v>
      </c>
      <c r="C23" s="1">
        <v>39.5</v>
      </c>
      <c r="D23" s="1">
        <v>80.500000000000014</v>
      </c>
    </row>
    <row r="24" spans="1:4" x14ac:dyDescent="0.25">
      <c r="A24" s="57">
        <v>44125</v>
      </c>
      <c r="B24" s="1">
        <v>53.3</v>
      </c>
      <c r="C24" s="1">
        <v>32.200000000000003</v>
      </c>
      <c r="D24" s="1">
        <v>71</v>
      </c>
    </row>
    <row r="25" spans="1:4" x14ac:dyDescent="0.25">
      <c r="A25" s="57">
        <v>44126</v>
      </c>
      <c r="B25" s="1">
        <v>53.1</v>
      </c>
      <c r="C25" s="1">
        <v>58.6</v>
      </c>
      <c r="D25" s="1">
        <v>60.7</v>
      </c>
    </row>
    <row r="26" spans="1:4" x14ac:dyDescent="0.25">
      <c r="A26" s="57">
        <v>44127</v>
      </c>
      <c r="B26" s="1">
        <v>51.8</v>
      </c>
      <c r="C26" s="1">
        <v>37.000000000000007</v>
      </c>
      <c r="D26" s="1">
        <v>47.5</v>
      </c>
    </row>
    <row r="27" spans="1:4" x14ac:dyDescent="0.25">
      <c r="A27" s="57">
        <v>44128</v>
      </c>
      <c r="B27" s="1">
        <v>32.5</v>
      </c>
      <c r="C27" s="1">
        <v>22.1</v>
      </c>
      <c r="D27" s="1">
        <v>58.6</v>
      </c>
    </row>
    <row r="28" spans="1:4" x14ac:dyDescent="0.25">
      <c r="A28" s="57">
        <v>44129</v>
      </c>
      <c r="B28" s="1">
        <v>33.700000000000003</v>
      </c>
      <c r="C28" s="1">
        <v>47.9</v>
      </c>
      <c r="D28" s="1">
        <v>66.899999999999991</v>
      </c>
    </row>
    <row r="29" spans="1:4" x14ac:dyDescent="0.25">
      <c r="A29" s="57">
        <v>44130</v>
      </c>
      <c r="B29" s="1">
        <v>41.000000000000007</v>
      </c>
      <c r="C29" s="1">
        <v>39.1</v>
      </c>
      <c r="D29" s="1">
        <v>44.5</v>
      </c>
    </row>
    <row r="30" spans="1:4" x14ac:dyDescent="0.25">
      <c r="A30" s="57">
        <v>44131</v>
      </c>
      <c r="B30" s="1">
        <v>44.2</v>
      </c>
      <c r="C30" s="1">
        <v>35.200000000000003</v>
      </c>
      <c r="D30" s="1">
        <v>59.2</v>
      </c>
    </row>
    <row r="31" spans="1:4" x14ac:dyDescent="0.25">
      <c r="A31" s="57">
        <v>44132</v>
      </c>
      <c r="B31" s="1">
        <v>39.799999999999997</v>
      </c>
      <c r="C31" s="1">
        <v>38.6</v>
      </c>
      <c r="D31" s="1">
        <v>51.1</v>
      </c>
    </row>
    <row r="32" spans="1:4" x14ac:dyDescent="0.25">
      <c r="A32" s="57">
        <v>44133</v>
      </c>
      <c r="B32" s="1">
        <v>41.1</v>
      </c>
      <c r="C32" s="1">
        <v>39.4</v>
      </c>
      <c r="D32" s="1">
        <v>44.2</v>
      </c>
    </row>
    <row r="33" spans="1:4" x14ac:dyDescent="0.25">
      <c r="A33" s="57">
        <v>44134</v>
      </c>
      <c r="B33" s="1">
        <v>53.2</v>
      </c>
      <c r="C33" s="1">
        <v>31.8</v>
      </c>
      <c r="D33" s="1">
        <v>31.6</v>
      </c>
    </row>
    <row r="34" spans="1:4" x14ac:dyDescent="0.25">
      <c r="A34" s="57">
        <v>44135</v>
      </c>
      <c r="B34" s="1">
        <v>30.099999999999998</v>
      </c>
      <c r="C34" s="1">
        <v>21.5</v>
      </c>
      <c r="D34" s="1">
        <v>46.899999999999991</v>
      </c>
    </row>
    <row r="35" spans="1:4" x14ac:dyDescent="0.25">
      <c r="A35" s="57">
        <v>44136</v>
      </c>
      <c r="B35" s="1">
        <v>28.7</v>
      </c>
      <c r="C35" s="1">
        <v>40.299999999999997</v>
      </c>
      <c r="D35" s="1">
        <v>29.1</v>
      </c>
    </row>
    <row r="36" spans="1:4" x14ac:dyDescent="0.25">
      <c r="A36" s="57">
        <v>44137</v>
      </c>
      <c r="B36" s="1">
        <v>41</v>
      </c>
      <c r="C36" s="1">
        <v>79.599999999999994</v>
      </c>
      <c r="D36" s="1">
        <v>32.9</v>
      </c>
    </row>
    <row r="37" spans="1:4" x14ac:dyDescent="0.25">
      <c r="A37" s="57">
        <v>44138</v>
      </c>
      <c r="B37" s="1">
        <v>59.8</v>
      </c>
      <c r="C37" s="1">
        <v>66</v>
      </c>
      <c r="D37" s="1">
        <v>61.800000000000004</v>
      </c>
    </row>
    <row r="38" spans="1:4" x14ac:dyDescent="0.25">
      <c r="A38" s="57">
        <v>44139</v>
      </c>
      <c r="B38" s="1">
        <v>75.5</v>
      </c>
      <c r="C38" s="1">
        <v>56.2</v>
      </c>
      <c r="D38" s="1">
        <v>60.800000000000004</v>
      </c>
    </row>
    <row r="39" spans="1:4" x14ac:dyDescent="0.25">
      <c r="A39" s="57">
        <v>44140</v>
      </c>
      <c r="B39" s="1">
        <v>74.800000000000011</v>
      </c>
      <c r="C39" s="1">
        <v>58.900000000000006</v>
      </c>
      <c r="D39" s="1">
        <v>43.5</v>
      </c>
    </row>
    <row r="40" spans="1:4" x14ac:dyDescent="0.25">
      <c r="A40" s="57">
        <v>44141</v>
      </c>
      <c r="B40" s="1">
        <v>66.399999999999991</v>
      </c>
      <c r="C40" s="1">
        <v>22.8</v>
      </c>
      <c r="D40" s="1">
        <v>28.2</v>
      </c>
    </row>
    <row r="41" spans="1:4" x14ac:dyDescent="0.25">
      <c r="A41" s="57">
        <v>44142</v>
      </c>
      <c r="B41" s="1">
        <v>60.999999999999993</v>
      </c>
      <c r="C41" s="1">
        <v>30.4</v>
      </c>
      <c r="D41" s="1">
        <v>37.4</v>
      </c>
    </row>
    <row r="42" spans="1:4" x14ac:dyDescent="0.25">
      <c r="A42" s="57">
        <v>44143</v>
      </c>
      <c r="B42" s="1">
        <v>56.2</v>
      </c>
      <c r="C42" s="1">
        <v>66.900000000000006</v>
      </c>
      <c r="D42" s="1">
        <v>33.099999999999994</v>
      </c>
    </row>
    <row r="43" spans="1:4" x14ac:dyDescent="0.25">
      <c r="A43" s="57">
        <v>44144</v>
      </c>
      <c r="B43" s="1">
        <v>74.2</v>
      </c>
      <c r="C43" s="1">
        <v>62.2</v>
      </c>
      <c r="D43" s="1">
        <v>41.6</v>
      </c>
    </row>
    <row r="44" spans="1:4" x14ac:dyDescent="0.25">
      <c r="A44" s="57">
        <v>44145</v>
      </c>
      <c r="B44" s="1">
        <v>67.8</v>
      </c>
      <c r="C44" s="1">
        <v>81.7</v>
      </c>
      <c r="D44" s="1">
        <v>35.5</v>
      </c>
    </row>
    <row r="45" spans="1:4" x14ac:dyDescent="0.25">
      <c r="A45" s="57">
        <v>44146</v>
      </c>
      <c r="B45" s="1">
        <v>42.5</v>
      </c>
      <c r="C45" s="1">
        <v>64.7</v>
      </c>
      <c r="D45" s="1">
        <v>45.300000000000004</v>
      </c>
    </row>
    <row r="46" spans="1:4" x14ac:dyDescent="0.25">
      <c r="A46" s="57">
        <v>44147</v>
      </c>
      <c r="B46" s="1">
        <v>42</v>
      </c>
      <c r="C46" s="1">
        <v>35.300000000000004</v>
      </c>
      <c r="D46" s="1">
        <v>64.100000000000009</v>
      </c>
    </row>
    <row r="47" spans="1:4" x14ac:dyDescent="0.25">
      <c r="A47" s="57">
        <v>44148</v>
      </c>
      <c r="B47" s="1">
        <v>43.300000000000004</v>
      </c>
      <c r="C47" s="1">
        <v>51.000000000000007</v>
      </c>
      <c r="D47" s="1">
        <v>56.3</v>
      </c>
    </row>
    <row r="48" spans="1:4" x14ac:dyDescent="0.25">
      <c r="A48" s="57">
        <v>44149</v>
      </c>
      <c r="B48" s="1">
        <v>30.3</v>
      </c>
      <c r="C48" s="1">
        <v>55.6</v>
      </c>
      <c r="D48" s="1">
        <v>67.400000000000006</v>
      </c>
    </row>
    <row r="49" spans="1:4" x14ac:dyDescent="0.25">
      <c r="A49" s="57">
        <v>44150</v>
      </c>
      <c r="B49" s="1">
        <v>30.099999999999998</v>
      </c>
      <c r="C49" s="1">
        <v>77.2</v>
      </c>
      <c r="D49" s="1">
        <v>63.900000000000006</v>
      </c>
    </row>
    <row r="50" spans="1:4" x14ac:dyDescent="0.25">
      <c r="A50" s="57">
        <v>44151</v>
      </c>
      <c r="B50" s="1">
        <v>38.400000000000006</v>
      </c>
      <c r="C50" s="1">
        <v>60.9</v>
      </c>
      <c r="D50" s="1">
        <v>59.500000000000007</v>
      </c>
    </row>
    <row r="51" spans="1:4" x14ac:dyDescent="0.25">
      <c r="A51" s="57">
        <v>44152</v>
      </c>
      <c r="B51" s="1">
        <v>34</v>
      </c>
      <c r="C51" s="1">
        <v>45.7</v>
      </c>
      <c r="D51" s="1">
        <v>58.599999999999994</v>
      </c>
    </row>
    <row r="52" spans="1:4" x14ac:dyDescent="0.25">
      <c r="A52" s="57">
        <v>44153</v>
      </c>
      <c r="B52" s="1">
        <v>31</v>
      </c>
      <c r="C52" s="1">
        <v>44.5</v>
      </c>
      <c r="D52" s="1">
        <v>70</v>
      </c>
    </row>
    <row r="53" spans="1:4" x14ac:dyDescent="0.25">
      <c r="A53" s="57">
        <v>44154</v>
      </c>
      <c r="B53" s="1">
        <v>60.199999999999996</v>
      </c>
      <c r="C53" s="1">
        <v>54.300000000000004</v>
      </c>
      <c r="D53" s="1">
        <v>72.5</v>
      </c>
    </row>
    <row r="54" spans="1:4" x14ac:dyDescent="0.25">
      <c r="A54" s="57">
        <v>44155</v>
      </c>
      <c r="B54" s="1">
        <v>50.7</v>
      </c>
      <c r="C54" s="1">
        <v>40.800000000000004</v>
      </c>
      <c r="D54" s="1">
        <v>78.8</v>
      </c>
    </row>
    <row r="55" spans="1:4" x14ac:dyDescent="0.25">
      <c r="A55" s="57">
        <v>44156</v>
      </c>
      <c r="B55" s="1">
        <v>31.499999999999996</v>
      </c>
      <c r="C55" s="1">
        <v>34.400000000000006</v>
      </c>
      <c r="D55" s="1">
        <v>76.5</v>
      </c>
    </row>
    <row r="56" spans="1:4" x14ac:dyDescent="0.25">
      <c r="A56" s="57">
        <v>44157</v>
      </c>
      <c r="B56" s="1">
        <v>44.300000000000004</v>
      </c>
      <c r="C56" s="1">
        <v>72.800000000000011</v>
      </c>
      <c r="D56" s="1">
        <v>80.599999999999994</v>
      </c>
    </row>
    <row r="57" spans="1:4" x14ac:dyDescent="0.25">
      <c r="A57" s="57">
        <v>44158</v>
      </c>
      <c r="B57" s="1">
        <v>56</v>
      </c>
      <c r="C57" s="1">
        <v>83</v>
      </c>
      <c r="D57" s="1">
        <v>55.2</v>
      </c>
    </row>
    <row r="58" spans="1:4" x14ac:dyDescent="0.25">
      <c r="A58" s="57">
        <v>44159</v>
      </c>
      <c r="B58" s="1">
        <v>47.400000000000006</v>
      </c>
      <c r="C58" s="1">
        <v>76.600000000000009</v>
      </c>
      <c r="D58" s="1">
        <v>53.300000000000004</v>
      </c>
    </row>
    <row r="59" spans="1:4" x14ac:dyDescent="0.25">
      <c r="A59" s="57">
        <v>44160</v>
      </c>
      <c r="B59" s="1">
        <v>80.2</v>
      </c>
      <c r="C59" s="1">
        <v>60.6</v>
      </c>
      <c r="D59" s="1">
        <v>61.000000000000007</v>
      </c>
    </row>
    <row r="60" spans="1:4" x14ac:dyDescent="0.25">
      <c r="A60" s="57">
        <v>44161</v>
      </c>
      <c r="B60" s="1">
        <v>91.9</v>
      </c>
      <c r="C60" s="1">
        <v>46.9</v>
      </c>
      <c r="D60" s="1">
        <v>46.5</v>
      </c>
    </row>
    <row r="61" spans="1:4" x14ac:dyDescent="0.25">
      <c r="A61" s="57">
        <v>44162</v>
      </c>
      <c r="B61" s="1">
        <v>84.7</v>
      </c>
      <c r="C61" s="1">
        <v>47.1</v>
      </c>
      <c r="D61" s="1">
        <v>65.8</v>
      </c>
    </row>
    <row r="62" spans="1:4" x14ac:dyDescent="0.25">
      <c r="A62" s="57">
        <v>44163</v>
      </c>
      <c r="B62" s="1">
        <v>73.2</v>
      </c>
      <c r="C62" s="1">
        <v>67.2</v>
      </c>
      <c r="D62" s="1">
        <v>90.4</v>
      </c>
    </row>
    <row r="63" spans="1:4" x14ac:dyDescent="0.25">
      <c r="A63" s="57">
        <v>44164</v>
      </c>
      <c r="B63" s="1">
        <v>72.000000000000014</v>
      </c>
      <c r="C63" s="1">
        <v>70.899999999999991</v>
      </c>
      <c r="D63" s="1">
        <v>89.3</v>
      </c>
    </row>
    <row r="64" spans="1:4" x14ac:dyDescent="0.25">
      <c r="A64" s="57">
        <v>44165</v>
      </c>
      <c r="B64" s="1">
        <v>60.2</v>
      </c>
      <c r="C64" s="1">
        <v>53.599999999999994</v>
      </c>
      <c r="D64" s="1">
        <v>87.1</v>
      </c>
    </row>
    <row r="65" spans="1:4" x14ac:dyDescent="0.25">
      <c r="A65" s="57">
        <v>44166</v>
      </c>
      <c r="B65" s="1">
        <v>80.400000000000006</v>
      </c>
      <c r="C65" s="1">
        <v>51.4</v>
      </c>
      <c r="D65" s="1">
        <v>87.4</v>
      </c>
    </row>
    <row r="66" spans="1:4" x14ac:dyDescent="0.25">
      <c r="A66" s="57">
        <v>44167</v>
      </c>
      <c r="B66" s="1">
        <v>76.5</v>
      </c>
      <c r="C66" s="1">
        <v>71.400000000000006</v>
      </c>
      <c r="D66" s="1">
        <v>69.3</v>
      </c>
    </row>
    <row r="67" spans="1:4" x14ac:dyDescent="0.25">
      <c r="A67" s="57">
        <v>44168</v>
      </c>
      <c r="B67" s="1">
        <v>74.8</v>
      </c>
      <c r="C67" s="1">
        <v>70.699999999999989</v>
      </c>
      <c r="D67" s="1">
        <v>52.1</v>
      </c>
    </row>
    <row r="68" spans="1:4" x14ac:dyDescent="0.25">
      <c r="A68" s="57">
        <v>44169</v>
      </c>
      <c r="B68" s="1">
        <v>55</v>
      </c>
      <c r="C68" s="1">
        <v>42.000000000000007</v>
      </c>
      <c r="D68" s="1">
        <v>46.4</v>
      </c>
    </row>
    <row r="69" spans="1:4" x14ac:dyDescent="0.25">
      <c r="A69" s="57">
        <v>44170</v>
      </c>
      <c r="B69" s="1">
        <v>71.900000000000006</v>
      </c>
      <c r="C69" s="1">
        <v>60.8</v>
      </c>
      <c r="D69" s="1">
        <v>78.599999999999994</v>
      </c>
    </row>
    <row r="70" spans="1:4" x14ac:dyDescent="0.25">
      <c r="A70" s="57">
        <v>44171</v>
      </c>
      <c r="B70" s="1">
        <v>83.8</v>
      </c>
      <c r="C70" s="1">
        <v>72.5</v>
      </c>
      <c r="D70" s="1">
        <v>79</v>
      </c>
    </row>
    <row r="71" spans="1:4" x14ac:dyDescent="0.25">
      <c r="A71" s="57">
        <v>44172</v>
      </c>
      <c r="B71" s="1">
        <v>88.5</v>
      </c>
      <c r="C71" s="1">
        <v>62.8</v>
      </c>
      <c r="D71" s="1">
        <v>83.5</v>
      </c>
    </row>
    <row r="72" spans="1:4" x14ac:dyDescent="0.25">
      <c r="A72" s="57">
        <v>44173</v>
      </c>
      <c r="B72" s="1">
        <v>83</v>
      </c>
      <c r="C72" s="1">
        <v>62.9</v>
      </c>
      <c r="D72" s="1">
        <v>91.300000000000011</v>
      </c>
    </row>
    <row r="73" spans="1:4" x14ac:dyDescent="0.25">
      <c r="A73" s="57">
        <v>44174</v>
      </c>
      <c r="B73" s="1">
        <v>79.300000000000011</v>
      </c>
      <c r="C73" s="1">
        <v>69.300000000000011</v>
      </c>
      <c r="D73" s="1">
        <v>90.5</v>
      </c>
    </row>
    <row r="74" spans="1:4" x14ac:dyDescent="0.25">
      <c r="A74" s="57">
        <v>44175</v>
      </c>
      <c r="B74" s="1">
        <v>67.800000000000011</v>
      </c>
      <c r="C74" s="1">
        <v>64.600000000000009</v>
      </c>
      <c r="D74" s="1">
        <v>88.1</v>
      </c>
    </row>
    <row r="75" spans="1:4" x14ac:dyDescent="0.25">
      <c r="A75" s="57">
        <v>44176</v>
      </c>
      <c r="B75" s="1">
        <v>75.300000000000011</v>
      </c>
      <c r="C75" s="1">
        <v>48.2</v>
      </c>
      <c r="D75" s="1">
        <v>94.2</v>
      </c>
    </row>
    <row r="76" spans="1:4" x14ac:dyDescent="0.25">
      <c r="A76" s="57">
        <v>44177</v>
      </c>
      <c r="B76" s="1">
        <v>68.8</v>
      </c>
      <c r="C76" s="1">
        <v>35.400000000000006</v>
      </c>
      <c r="D76" s="1">
        <v>100.80000000000001</v>
      </c>
    </row>
    <row r="77" spans="1:4" x14ac:dyDescent="0.25">
      <c r="A77" s="57">
        <v>44178</v>
      </c>
      <c r="B77" s="1">
        <v>37.300000000000004</v>
      </c>
      <c r="C77" s="1">
        <v>70.400000000000006</v>
      </c>
      <c r="D77" s="1">
        <v>95.6</v>
      </c>
    </row>
    <row r="78" spans="1:4" x14ac:dyDescent="0.25">
      <c r="A78" s="57">
        <v>44179</v>
      </c>
      <c r="B78" s="1">
        <v>49.2</v>
      </c>
      <c r="C78" s="1">
        <v>58.900000000000006</v>
      </c>
      <c r="D78" s="1">
        <v>90.600000000000009</v>
      </c>
    </row>
    <row r="79" spans="1:4" x14ac:dyDescent="0.25">
      <c r="A79" s="57">
        <v>44180</v>
      </c>
      <c r="B79" s="1">
        <v>61</v>
      </c>
      <c r="C79" s="1">
        <v>69.399999999999991</v>
      </c>
      <c r="D79" s="1">
        <v>94.000000000000014</v>
      </c>
    </row>
    <row r="80" spans="1:4" x14ac:dyDescent="0.25">
      <c r="A80" s="57">
        <v>44181</v>
      </c>
      <c r="B80" s="1">
        <v>50.1</v>
      </c>
      <c r="C80" s="1">
        <v>86.6</v>
      </c>
      <c r="D80" s="1">
        <v>80.900000000000006</v>
      </c>
    </row>
    <row r="81" spans="1:4" x14ac:dyDescent="0.25">
      <c r="A81" s="57">
        <v>44182</v>
      </c>
      <c r="B81" s="1">
        <v>51.3</v>
      </c>
      <c r="C81" s="1">
        <v>84.2</v>
      </c>
      <c r="D81" s="1">
        <v>51.900000000000006</v>
      </c>
    </row>
    <row r="82" spans="1:4" x14ac:dyDescent="0.25">
      <c r="A82" s="57">
        <v>44183</v>
      </c>
      <c r="B82" s="1">
        <v>35.200000000000003</v>
      </c>
      <c r="C82" s="1">
        <v>79.100000000000009</v>
      </c>
      <c r="D82" s="1">
        <v>23.3</v>
      </c>
    </row>
    <row r="83" spans="1:4" x14ac:dyDescent="0.25">
      <c r="A83" s="57">
        <v>44184</v>
      </c>
      <c r="B83" s="1">
        <v>26</v>
      </c>
      <c r="C83" s="1">
        <v>80.7</v>
      </c>
      <c r="D83" s="1">
        <v>26.3</v>
      </c>
    </row>
    <row r="84" spans="1:4" x14ac:dyDescent="0.25">
      <c r="A84" s="57">
        <v>44185</v>
      </c>
      <c r="B84" s="1">
        <v>32.200000000000003</v>
      </c>
      <c r="C84" s="1">
        <v>91.399999999999991</v>
      </c>
      <c r="D84" s="1">
        <v>26.700000000000003</v>
      </c>
    </row>
    <row r="85" spans="1:4" x14ac:dyDescent="0.25">
      <c r="A85" s="57">
        <v>44186</v>
      </c>
      <c r="B85" s="1">
        <v>56.599999999999994</v>
      </c>
      <c r="C85" s="1">
        <v>87.9</v>
      </c>
      <c r="D85" s="1">
        <v>29.400000000000002</v>
      </c>
    </row>
    <row r="86" spans="1:4" x14ac:dyDescent="0.25">
      <c r="A86" s="57">
        <v>44187</v>
      </c>
      <c r="B86" s="1">
        <v>76.400000000000006</v>
      </c>
      <c r="C86" s="1">
        <v>78.400000000000006</v>
      </c>
      <c r="D86" s="1">
        <v>63.4</v>
      </c>
    </row>
    <row r="87" spans="1:4" x14ac:dyDescent="0.25">
      <c r="A87" s="57">
        <v>44188</v>
      </c>
      <c r="B87" s="1">
        <v>43.600000000000009</v>
      </c>
      <c r="C87" s="1">
        <v>64.600000000000009</v>
      </c>
      <c r="D87" s="1">
        <v>37.500000000000007</v>
      </c>
    </row>
    <row r="88" spans="1:4" x14ac:dyDescent="0.25">
      <c r="A88" s="57">
        <v>44189</v>
      </c>
      <c r="B88" s="1">
        <v>42.2</v>
      </c>
      <c r="C88" s="1">
        <v>47.300000000000004</v>
      </c>
      <c r="D88" s="1">
        <v>17.3</v>
      </c>
    </row>
    <row r="89" spans="1:4" x14ac:dyDescent="0.25">
      <c r="A89" s="57">
        <v>44190</v>
      </c>
      <c r="B89" s="1">
        <v>41.800000000000004</v>
      </c>
      <c r="C89" s="1">
        <v>21</v>
      </c>
      <c r="D89" s="1">
        <v>16.8</v>
      </c>
    </row>
    <row r="90" spans="1:4" x14ac:dyDescent="0.25">
      <c r="A90" s="57">
        <v>44191</v>
      </c>
      <c r="B90" s="1">
        <v>21.9</v>
      </c>
      <c r="C90" s="1">
        <v>36.6</v>
      </c>
      <c r="D90" s="1">
        <v>13.3</v>
      </c>
    </row>
    <row r="91" spans="1:4" x14ac:dyDescent="0.25">
      <c r="A91" s="57">
        <v>44192</v>
      </c>
      <c r="B91" s="1">
        <v>43.500000000000007</v>
      </c>
      <c r="C91" s="1">
        <v>47.900000000000006</v>
      </c>
      <c r="D91" s="1">
        <v>12.200000000000001</v>
      </c>
    </row>
    <row r="92" spans="1:4" x14ac:dyDescent="0.25">
      <c r="A92" s="57">
        <v>44193</v>
      </c>
      <c r="B92" s="1">
        <v>73.899999999999991</v>
      </c>
      <c r="C92" s="1">
        <v>44.7</v>
      </c>
      <c r="D92" s="1">
        <v>14.8</v>
      </c>
    </row>
    <row r="93" spans="1:4" x14ac:dyDescent="0.25">
      <c r="A93" s="57">
        <v>44194</v>
      </c>
      <c r="B93" s="1">
        <v>69.2</v>
      </c>
      <c r="C93" s="1">
        <v>22.2</v>
      </c>
      <c r="D93" s="1">
        <v>11.100000000000001</v>
      </c>
    </row>
    <row r="94" spans="1:4" x14ac:dyDescent="0.25">
      <c r="A94" s="57">
        <v>44195</v>
      </c>
      <c r="B94" s="1">
        <v>76.3</v>
      </c>
      <c r="C94" s="1">
        <v>19.7</v>
      </c>
      <c r="D94" s="1">
        <v>11.6</v>
      </c>
    </row>
    <row r="95" spans="1:4" x14ac:dyDescent="0.25">
      <c r="A95" s="57">
        <v>44196</v>
      </c>
      <c r="B95" s="1">
        <v>68.7</v>
      </c>
      <c r="C95" s="1">
        <v>21</v>
      </c>
      <c r="D95" s="1">
        <v>23.9</v>
      </c>
    </row>
    <row r="96" spans="1:4" x14ac:dyDescent="0.25">
      <c r="A96" s="57">
        <v>44197</v>
      </c>
      <c r="B96" s="1">
        <v>61</v>
      </c>
      <c r="C96" s="1">
        <v>15.3</v>
      </c>
      <c r="D96" s="1">
        <v>22.1</v>
      </c>
    </row>
    <row r="97" spans="1:4" x14ac:dyDescent="0.25">
      <c r="A97" s="57">
        <v>44198</v>
      </c>
      <c r="B97" s="1">
        <v>66.300000000000011</v>
      </c>
      <c r="C97" s="1">
        <v>16.7</v>
      </c>
      <c r="D97" s="1">
        <v>32.599999999999994</v>
      </c>
    </row>
    <row r="98" spans="1:4" x14ac:dyDescent="0.25">
      <c r="A98" s="57">
        <v>44199</v>
      </c>
      <c r="B98" s="1">
        <v>56.000000000000007</v>
      </c>
      <c r="C98" s="1">
        <v>29</v>
      </c>
      <c r="D98" s="1">
        <v>24.8</v>
      </c>
    </row>
    <row r="99" spans="1:4" x14ac:dyDescent="0.25">
      <c r="A99" s="57">
        <v>44200</v>
      </c>
      <c r="B99" s="1">
        <v>70.000000000000014</v>
      </c>
      <c r="C99" s="1">
        <v>39.6</v>
      </c>
      <c r="D99" s="1">
        <v>17.200000000000003</v>
      </c>
    </row>
    <row r="100" spans="1:4" x14ac:dyDescent="0.25">
      <c r="A100" s="57">
        <v>44201</v>
      </c>
      <c r="B100" s="1">
        <v>78.000000000000014</v>
      </c>
      <c r="C100" s="1">
        <v>62.2</v>
      </c>
      <c r="D100" s="1">
        <v>32.900000000000006</v>
      </c>
    </row>
    <row r="101" spans="1:4" x14ac:dyDescent="0.25">
      <c r="A101" s="57">
        <v>44202</v>
      </c>
      <c r="B101" s="1">
        <v>87.7</v>
      </c>
      <c r="C101" s="1">
        <v>51.1</v>
      </c>
      <c r="D101" s="1">
        <v>24.9</v>
      </c>
    </row>
    <row r="102" spans="1:4" x14ac:dyDescent="0.25">
      <c r="A102" s="57">
        <v>44203</v>
      </c>
      <c r="B102" s="1">
        <v>91.1</v>
      </c>
      <c r="C102" s="1">
        <v>50.100000000000009</v>
      </c>
      <c r="D102" s="1">
        <v>14.200000000000001</v>
      </c>
    </row>
    <row r="103" spans="1:4" x14ac:dyDescent="0.25">
      <c r="A103" s="57">
        <v>44204</v>
      </c>
      <c r="B103" s="1">
        <v>91.8</v>
      </c>
      <c r="C103" s="1">
        <v>32.800000000000004</v>
      </c>
      <c r="D103" s="1">
        <v>16.100000000000001</v>
      </c>
    </row>
    <row r="104" spans="1:4" x14ac:dyDescent="0.25">
      <c r="A104" s="57">
        <v>44205</v>
      </c>
      <c r="B104" s="1">
        <v>73.100000000000009</v>
      </c>
      <c r="C104" s="1">
        <v>58.1</v>
      </c>
      <c r="D104" s="1">
        <v>20.8</v>
      </c>
    </row>
    <row r="105" spans="1:4" x14ac:dyDescent="0.25">
      <c r="A105" s="57">
        <v>44206</v>
      </c>
      <c r="B105" s="1">
        <v>62.7</v>
      </c>
      <c r="C105" s="1">
        <v>77.5</v>
      </c>
      <c r="D105" s="1">
        <v>17.2</v>
      </c>
    </row>
    <row r="106" spans="1:4" x14ac:dyDescent="0.25">
      <c r="A106" s="57">
        <v>44207</v>
      </c>
      <c r="B106" s="1">
        <v>56.900000000000006</v>
      </c>
      <c r="C106" s="1">
        <v>86.4</v>
      </c>
      <c r="D106" s="1">
        <v>13.8</v>
      </c>
    </row>
    <row r="107" spans="1:4" x14ac:dyDescent="0.25">
      <c r="A107" s="57">
        <v>44208</v>
      </c>
      <c r="B107" s="1">
        <v>77.2</v>
      </c>
      <c r="C107" s="1">
        <v>87.7</v>
      </c>
      <c r="D107" s="1">
        <v>16.5</v>
      </c>
    </row>
    <row r="108" spans="1:4" x14ac:dyDescent="0.25">
      <c r="A108" s="57">
        <v>44209</v>
      </c>
      <c r="B108" s="1">
        <v>80.2</v>
      </c>
      <c r="C108" s="1">
        <v>83.4</v>
      </c>
      <c r="D108" s="1">
        <v>19.100000000000001</v>
      </c>
    </row>
    <row r="109" spans="1:4" x14ac:dyDescent="0.25">
      <c r="A109" s="57">
        <v>44210</v>
      </c>
      <c r="B109" s="1">
        <v>79.7</v>
      </c>
      <c r="C109" s="1">
        <v>86.600000000000009</v>
      </c>
      <c r="D109" s="1">
        <v>13.200000000000001</v>
      </c>
    </row>
    <row r="110" spans="1:4" x14ac:dyDescent="0.25">
      <c r="A110" s="57">
        <v>44211</v>
      </c>
      <c r="B110" s="1">
        <v>73.800000000000011</v>
      </c>
      <c r="C110" s="1">
        <v>70.600000000000009</v>
      </c>
      <c r="D110" s="1">
        <v>34.099999999999994</v>
      </c>
    </row>
    <row r="111" spans="1:4" x14ac:dyDescent="0.25">
      <c r="A111" s="57">
        <v>44212</v>
      </c>
      <c r="B111" s="1">
        <v>40.700000000000003</v>
      </c>
      <c r="C111" s="1">
        <v>53.300000000000004</v>
      </c>
      <c r="D111" s="1">
        <v>60.599999999999994</v>
      </c>
    </row>
    <row r="112" spans="1:4" x14ac:dyDescent="0.25">
      <c r="A112" s="57">
        <v>44213</v>
      </c>
      <c r="B112" s="1">
        <v>47.1</v>
      </c>
      <c r="C112" s="1">
        <v>83.1</v>
      </c>
      <c r="D112" s="1">
        <v>66.5</v>
      </c>
    </row>
    <row r="113" spans="1:4" x14ac:dyDescent="0.25">
      <c r="A113" s="57">
        <v>44214</v>
      </c>
      <c r="B113" s="1">
        <v>63.4</v>
      </c>
      <c r="C113" s="1">
        <v>79.300000000000011</v>
      </c>
      <c r="D113" s="1">
        <v>63.8</v>
      </c>
    </row>
    <row r="114" spans="1:4" x14ac:dyDescent="0.25">
      <c r="A114" s="57">
        <v>44215</v>
      </c>
      <c r="B114" s="1">
        <v>59.3</v>
      </c>
      <c r="C114" s="1">
        <v>65.900000000000006</v>
      </c>
      <c r="D114" s="1">
        <v>76.8</v>
      </c>
    </row>
    <row r="115" spans="1:4" x14ac:dyDescent="0.25">
      <c r="A115" s="57">
        <v>44216</v>
      </c>
      <c r="B115" s="1">
        <v>61.600000000000009</v>
      </c>
      <c r="C115" s="1">
        <v>84.6</v>
      </c>
      <c r="D115" s="1">
        <v>72.600000000000009</v>
      </c>
    </row>
    <row r="116" spans="1:4" x14ac:dyDescent="0.25">
      <c r="A116" s="57">
        <v>44217</v>
      </c>
      <c r="B116" s="1">
        <v>46</v>
      </c>
      <c r="C116" s="1">
        <v>79.300000000000011</v>
      </c>
      <c r="D116" s="1">
        <v>49.899999999999991</v>
      </c>
    </row>
    <row r="117" spans="1:4" x14ac:dyDescent="0.25">
      <c r="A117" s="57">
        <v>44218</v>
      </c>
      <c r="B117" s="1">
        <v>70.900000000000006</v>
      </c>
      <c r="C117" s="1">
        <v>67.100000000000009</v>
      </c>
      <c r="D117" s="1">
        <v>60.5</v>
      </c>
    </row>
    <row r="118" spans="1:4" x14ac:dyDescent="0.25">
      <c r="A118" s="57">
        <v>44219</v>
      </c>
      <c r="B118" s="1">
        <v>74.399999999999991</v>
      </c>
      <c r="C118" s="1">
        <v>66.8</v>
      </c>
      <c r="D118" s="1">
        <v>86.3</v>
      </c>
    </row>
    <row r="119" spans="1:4" x14ac:dyDescent="0.25">
      <c r="A119" s="57">
        <v>44220</v>
      </c>
      <c r="B119" s="1">
        <v>69.900000000000006</v>
      </c>
      <c r="C119" s="1">
        <v>92.2</v>
      </c>
      <c r="D119" s="1">
        <v>87.999999999999986</v>
      </c>
    </row>
    <row r="120" spans="1:4" x14ac:dyDescent="0.25">
      <c r="A120" s="57">
        <v>44221</v>
      </c>
      <c r="B120" s="1">
        <v>69</v>
      </c>
      <c r="C120" s="1">
        <v>88.999999999999986</v>
      </c>
      <c r="D120" s="1">
        <v>76</v>
      </c>
    </row>
    <row r="121" spans="1:4" x14ac:dyDescent="0.25">
      <c r="A121" s="57">
        <v>44222</v>
      </c>
      <c r="B121" s="1">
        <v>77.099999999999994</v>
      </c>
      <c r="C121" s="1">
        <v>58.8</v>
      </c>
      <c r="D121" s="1">
        <v>74.400000000000006</v>
      </c>
    </row>
    <row r="122" spans="1:4" x14ac:dyDescent="0.25">
      <c r="A122" s="57">
        <v>44223</v>
      </c>
      <c r="B122" s="1">
        <v>75.800000000000011</v>
      </c>
      <c r="C122" s="1">
        <v>66.600000000000009</v>
      </c>
      <c r="D122" s="1">
        <v>82.9</v>
      </c>
    </row>
    <row r="123" spans="1:4" x14ac:dyDescent="0.25">
      <c r="A123" s="57">
        <v>44224</v>
      </c>
      <c r="B123" s="1">
        <v>54.800000000000004</v>
      </c>
      <c r="C123" s="1">
        <v>53.7</v>
      </c>
      <c r="D123" s="1">
        <v>65.8</v>
      </c>
    </row>
    <row r="124" spans="1:4" x14ac:dyDescent="0.25">
      <c r="A124" s="57">
        <v>44225</v>
      </c>
      <c r="B124" s="1">
        <v>55.400000000000006</v>
      </c>
      <c r="C124" s="1">
        <v>28.299999999999997</v>
      </c>
      <c r="D124" s="1">
        <v>20.8</v>
      </c>
    </row>
    <row r="125" spans="1:4" x14ac:dyDescent="0.25">
      <c r="A125" s="57">
        <v>44226</v>
      </c>
      <c r="B125" s="1">
        <v>49.8</v>
      </c>
      <c r="C125" s="1">
        <v>39.1</v>
      </c>
      <c r="D125" s="1">
        <v>47.599999999999994</v>
      </c>
    </row>
    <row r="126" spans="1:4" x14ac:dyDescent="0.25">
      <c r="A126" s="57">
        <v>44227</v>
      </c>
      <c r="B126" s="1">
        <v>63.900000000000006</v>
      </c>
      <c r="C126" s="1">
        <v>45.500000000000007</v>
      </c>
      <c r="D126" s="1">
        <v>31.6</v>
      </c>
    </row>
    <row r="127" spans="1:4" x14ac:dyDescent="0.25">
      <c r="A127" s="57">
        <v>44228</v>
      </c>
      <c r="B127" s="1">
        <v>80.2</v>
      </c>
      <c r="C127" s="1">
        <v>34.6</v>
      </c>
      <c r="D127" s="1">
        <v>21.700000000000003</v>
      </c>
    </row>
    <row r="128" spans="1:4" x14ac:dyDescent="0.25">
      <c r="A128" s="57">
        <v>44229</v>
      </c>
      <c r="B128" s="1">
        <v>51.8</v>
      </c>
      <c r="C128" s="1">
        <v>55.8</v>
      </c>
      <c r="D128" s="1">
        <v>27.900000000000002</v>
      </c>
    </row>
    <row r="129" spans="1:4" x14ac:dyDescent="0.25">
      <c r="A129" s="57">
        <v>44230</v>
      </c>
      <c r="B129" s="1">
        <v>57.1</v>
      </c>
      <c r="C129" s="1">
        <v>45.100000000000009</v>
      </c>
      <c r="D129" s="1">
        <v>31</v>
      </c>
    </row>
    <row r="130" spans="1:4" x14ac:dyDescent="0.25">
      <c r="A130" s="57">
        <v>44231</v>
      </c>
      <c r="B130" s="1">
        <v>63.5</v>
      </c>
      <c r="C130" s="1">
        <v>32.9</v>
      </c>
      <c r="D130" s="1">
        <v>30.500000000000004</v>
      </c>
    </row>
    <row r="131" spans="1:4" x14ac:dyDescent="0.25">
      <c r="A131" s="57">
        <v>44232</v>
      </c>
      <c r="B131" s="1">
        <v>61.2</v>
      </c>
      <c r="C131" s="1">
        <v>19.899999999999999</v>
      </c>
      <c r="D131" s="1">
        <v>37.4</v>
      </c>
    </row>
    <row r="132" spans="1:4" x14ac:dyDescent="0.25">
      <c r="A132" s="57">
        <v>44233</v>
      </c>
      <c r="B132" s="1">
        <v>42.1</v>
      </c>
      <c r="C132" s="1">
        <v>18.8</v>
      </c>
      <c r="D132" s="1">
        <v>72</v>
      </c>
    </row>
    <row r="133" spans="1:4" x14ac:dyDescent="0.25">
      <c r="A133" s="57">
        <v>44234</v>
      </c>
      <c r="B133" s="1">
        <v>37</v>
      </c>
      <c r="C133" s="1">
        <v>44.1</v>
      </c>
      <c r="D133" s="1">
        <v>77</v>
      </c>
    </row>
    <row r="134" spans="1:4" x14ac:dyDescent="0.25">
      <c r="A134" s="57">
        <v>44235</v>
      </c>
      <c r="B134" s="1">
        <v>64.900000000000006</v>
      </c>
      <c r="C134" s="1">
        <v>37.1</v>
      </c>
      <c r="D134" s="1">
        <v>53.800000000000004</v>
      </c>
    </row>
    <row r="135" spans="1:4" x14ac:dyDescent="0.25">
      <c r="A135" s="57">
        <v>44236</v>
      </c>
      <c r="B135" s="1">
        <v>74.499999999999986</v>
      </c>
      <c r="C135" s="1">
        <v>45.1</v>
      </c>
      <c r="D135" s="1">
        <v>56.900000000000006</v>
      </c>
    </row>
    <row r="136" spans="1:4" x14ac:dyDescent="0.25">
      <c r="A136" s="57">
        <v>44237</v>
      </c>
      <c r="B136" s="1">
        <v>84.2</v>
      </c>
      <c r="C136" s="1">
        <v>47.6</v>
      </c>
      <c r="D136" s="1">
        <v>41.400000000000006</v>
      </c>
    </row>
    <row r="137" spans="1:4" x14ac:dyDescent="0.25">
      <c r="A137" s="57">
        <v>44238</v>
      </c>
      <c r="B137" s="1">
        <v>72.3</v>
      </c>
      <c r="C137" s="1">
        <v>58.5</v>
      </c>
      <c r="D137" s="1">
        <v>49.7</v>
      </c>
    </row>
    <row r="138" spans="1:4" x14ac:dyDescent="0.25">
      <c r="A138" s="57">
        <v>44239</v>
      </c>
      <c r="B138" s="1">
        <v>54.300000000000004</v>
      </c>
      <c r="C138" s="1">
        <v>25.4</v>
      </c>
      <c r="D138" s="1">
        <v>56.100000000000009</v>
      </c>
    </row>
    <row r="139" spans="1:4" x14ac:dyDescent="0.25">
      <c r="A139" s="57">
        <v>44240</v>
      </c>
      <c r="B139" s="1">
        <v>37</v>
      </c>
      <c r="C139" s="1">
        <v>33</v>
      </c>
      <c r="D139" s="1">
        <v>71</v>
      </c>
    </row>
    <row r="140" spans="1:4" x14ac:dyDescent="0.25">
      <c r="A140" s="57">
        <v>44241</v>
      </c>
      <c r="B140" s="1">
        <v>34.300000000000004</v>
      </c>
      <c r="C140" s="1">
        <v>39.700000000000003</v>
      </c>
      <c r="D140" s="1">
        <v>59.199999999999996</v>
      </c>
    </row>
    <row r="141" spans="1:4" x14ac:dyDescent="0.25">
      <c r="A141" s="57">
        <v>44242</v>
      </c>
      <c r="B141" s="1">
        <v>53.2</v>
      </c>
      <c r="C141" s="1">
        <v>41.1</v>
      </c>
      <c r="D141" s="1">
        <v>46.4</v>
      </c>
    </row>
    <row r="142" spans="1:4" x14ac:dyDescent="0.25">
      <c r="A142" s="57">
        <v>44243</v>
      </c>
      <c r="B142" s="1">
        <v>43.8</v>
      </c>
      <c r="C142" s="1">
        <v>26.8</v>
      </c>
      <c r="D142" s="1">
        <v>44.500000000000007</v>
      </c>
    </row>
    <row r="143" spans="1:4" x14ac:dyDescent="0.25">
      <c r="A143" s="57">
        <v>44244</v>
      </c>
      <c r="B143" s="1">
        <v>38.800000000000004</v>
      </c>
      <c r="C143" s="1">
        <v>29.3</v>
      </c>
      <c r="D143" s="1">
        <v>26.999999999999996</v>
      </c>
    </row>
    <row r="144" spans="1:4" x14ac:dyDescent="0.25">
      <c r="A144" s="57">
        <v>44245</v>
      </c>
      <c r="B144" s="1">
        <v>37.900000000000006</v>
      </c>
      <c r="C144" s="1">
        <v>32.6</v>
      </c>
      <c r="D144" s="1">
        <v>21.599999999999998</v>
      </c>
    </row>
    <row r="145" spans="1:4" x14ac:dyDescent="0.25">
      <c r="A145" s="57">
        <v>44246</v>
      </c>
      <c r="B145" s="1">
        <v>35.200000000000003</v>
      </c>
      <c r="C145" s="1">
        <v>36.6</v>
      </c>
      <c r="D145" s="1">
        <v>26.7</v>
      </c>
    </row>
    <row r="146" spans="1:4" x14ac:dyDescent="0.25">
      <c r="A146" s="57">
        <v>44247</v>
      </c>
      <c r="B146" s="1">
        <v>28.9</v>
      </c>
      <c r="C146" s="1">
        <v>19.400000000000002</v>
      </c>
      <c r="D146" s="1">
        <v>37.199999999999996</v>
      </c>
    </row>
    <row r="147" spans="1:4" x14ac:dyDescent="0.25">
      <c r="A147" s="57">
        <v>44248</v>
      </c>
      <c r="B147" s="1">
        <v>53</v>
      </c>
      <c r="C147" s="1">
        <v>38.700000000000003</v>
      </c>
      <c r="D147" s="1">
        <v>66.7</v>
      </c>
    </row>
    <row r="148" spans="1:4" x14ac:dyDescent="0.25">
      <c r="A148" s="57">
        <v>44249</v>
      </c>
      <c r="B148" s="1">
        <v>60.6</v>
      </c>
      <c r="C148" s="1">
        <v>29</v>
      </c>
      <c r="D148" s="1">
        <v>66.100000000000009</v>
      </c>
    </row>
    <row r="149" spans="1:4" x14ac:dyDescent="0.25">
      <c r="A149" s="57">
        <v>44250</v>
      </c>
      <c r="B149" s="1">
        <v>34.699999999999996</v>
      </c>
      <c r="C149" s="1">
        <v>28.599999999999998</v>
      </c>
      <c r="D149" s="1">
        <v>57.1</v>
      </c>
    </row>
    <row r="150" spans="1:4" x14ac:dyDescent="0.25">
      <c r="A150" s="57">
        <v>44251</v>
      </c>
      <c r="B150" s="1">
        <v>37.400000000000006</v>
      </c>
      <c r="C150" s="1">
        <v>22.099999999999998</v>
      </c>
      <c r="D150" s="1">
        <v>43.3</v>
      </c>
    </row>
    <row r="151" spans="1:4" x14ac:dyDescent="0.25">
      <c r="A151" s="57">
        <v>44252</v>
      </c>
      <c r="B151" s="1">
        <v>58.1</v>
      </c>
      <c r="C151" s="1">
        <v>48.099999999999994</v>
      </c>
      <c r="D151" s="1">
        <v>36</v>
      </c>
    </row>
    <row r="152" spans="1:4" x14ac:dyDescent="0.25">
      <c r="A152" s="57">
        <v>44253</v>
      </c>
      <c r="B152" s="1">
        <v>67.3</v>
      </c>
      <c r="C152" s="1">
        <v>23</v>
      </c>
      <c r="D152" s="1">
        <v>54.599999999999994</v>
      </c>
    </row>
    <row r="153" spans="1:4" x14ac:dyDescent="0.25">
      <c r="A153" s="57">
        <v>44254</v>
      </c>
      <c r="B153" s="1">
        <v>72.2</v>
      </c>
      <c r="C153" s="1">
        <v>17.3</v>
      </c>
      <c r="D153" s="1">
        <v>88.100000000000009</v>
      </c>
    </row>
    <row r="154" spans="1:4" x14ac:dyDescent="0.25">
      <c r="A154" s="57">
        <v>44255</v>
      </c>
      <c r="B154" s="1">
        <v>75.400000000000006</v>
      </c>
      <c r="C154" s="1">
        <v>52.499999999999993</v>
      </c>
      <c r="D154" s="1">
        <v>90.9</v>
      </c>
    </row>
    <row r="155" spans="1:4" x14ac:dyDescent="0.25">
      <c r="A155" s="57">
        <v>45351</v>
      </c>
      <c r="B155" s="1"/>
      <c r="C155" s="1"/>
      <c r="D155" s="1"/>
    </row>
    <row r="156" spans="1:4" x14ac:dyDescent="0.25">
      <c r="A156" s="57">
        <v>44256</v>
      </c>
      <c r="B156" s="1">
        <v>87</v>
      </c>
      <c r="C156" s="1">
        <v>62.900000000000006</v>
      </c>
      <c r="D156" s="1">
        <v>87.5</v>
      </c>
    </row>
    <row r="157" spans="1:4" x14ac:dyDescent="0.25">
      <c r="A157" s="57">
        <v>44257</v>
      </c>
      <c r="B157" s="1">
        <v>90.399999999999991</v>
      </c>
      <c r="C157" s="1">
        <v>52.8</v>
      </c>
      <c r="D157" s="1">
        <v>92.300000000000011</v>
      </c>
    </row>
    <row r="158" spans="1:4" x14ac:dyDescent="0.25">
      <c r="A158" s="57">
        <v>44258</v>
      </c>
      <c r="B158" s="1">
        <v>93.300000000000011</v>
      </c>
      <c r="C158" s="1">
        <v>60.800000000000004</v>
      </c>
      <c r="D158" s="1">
        <v>84.8</v>
      </c>
    </row>
    <row r="159" spans="1:4" x14ac:dyDescent="0.25">
      <c r="A159" s="57">
        <v>44259</v>
      </c>
      <c r="B159" s="1">
        <v>82.8</v>
      </c>
      <c r="C159" s="1">
        <v>62.699999999999996</v>
      </c>
      <c r="D159" s="1">
        <v>73.400000000000006</v>
      </c>
    </row>
    <row r="160" spans="1:4" x14ac:dyDescent="0.25">
      <c r="A160" s="57">
        <v>44260</v>
      </c>
      <c r="B160" s="1">
        <v>86.2</v>
      </c>
      <c r="C160" s="1">
        <v>44.500000000000007</v>
      </c>
      <c r="D160" s="1">
        <v>76.8</v>
      </c>
    </row>
    <row r="161" spans="1:4" x14ac:dyDescent="0.25">
      <c r="A161" s="57">
        <v>44261</v>
      </c>
      <c r="B161" s="1">
        <v>80.599999999999994</v>
      </c>
      <c r="C161" s="1">
        <v>49.6</v>
      </c>
      <c r="D161" s="1">
        <v>80.100000000000009</v>
      </c>
    </row>
    <row r="162" spans="1:4" x14ac:dyDescent="0.25">
      <c r="A162" s="57">
        <v>44262</v>
      </c>
      <c r="B162" s="1">
        <v>76.400000000000006</v>
      </c>
      <c r="C162" s="1">
        <v>49.1</v>
      </c>
      <c r="D162" s="1">
        <v>86.2</v>
      </c>
    </row>
    <row r="163" spans="1:4" x14ac:dyDescent="0.25">
      <c r="A163" s="57">
        <v>44263</v>
      </c>
      <c r="B163" s="1">
        <v>77.099999999999994</v>
      </c>
      <c r="C163" s="1">
        <v>31.8</v>
      </c>
      <c r="D163" s="1">
        <v>74.8</v>
      </c>
    </row>
    <row r="164" spans="1:4" x14ac:dyDescent="0.25">
      <c r="A164" s="57">
        <v>44264</v>
      </c>
      <c r="B164" s="1">
        <v>61.9</v>
      </c>
      <c r="C164" s="1">
        <v>40.1</v>
      </c>
      <c r="D164" s="1">
        <v>55.1</v>
      </c>
    </row>
    <row r="165" spans="1:4" x14ac:dyDescent="0.25">
      <c r="A165" s="57">
        <v>44265</v>
      </c>
      <c r="B165" s="1">
        <v>42.2</v>
      </c>
      <c r="C165" s="1">
        <v>35.000000000000007</v>
      </c>
      <c r="D165" s="1">
        <v>61.300000000000004</v>
      </c>
    </row>
    <row r="166" spans="1:4" x14ac:dyDescent="0.25">
      <c r="A166" s="57">
        <v>44266</v>
      </c>
      <c r="B166" s="1">
        <v>32.299999999999997</v>
      </c>
      <c r="C166" s="1">
        <v>28.2</v>
      </c>
      <c r="D166" s="1">
        <v>46.6</v>
      </c>
    </row>
    <row r="167" spans="1:4" x14ac:dyDescent="0.25">
      <c r="A167" s="57">
        <v>44267</v>
      </c>
      <c r="B167" s="1">
        <v>31.099999999999998</v>
      </c>
      <c r="C167" s="1">
        <v>21.5</v>
      </c>
      <c r="D167" s="1">
        <v>16.899999999999999</v>
      </c>
    </row>
    <row r="168" spans="1:4" x14ac:dyDescent="0.25">
      <c r="A168" s="57">
        <v>44268</v>
      </c>
      <c r="B168" s="1">
        <v>26.699999999999996</v>
      </c>
      <c r="C168" s="1">
        <v>28.599999999999998</v>
      </c>
      <c r="D168" s="1">
        <v>18.8</v>
      </c>
    </row>
    <row r="169" spans="1:4" x14ac:dyDescent="0.25">
      <c r="A169" s="57">
        <v>44269</v>
      </c>
      <c r="B169" s="1">
        <v>30.099999999999998</v>
      </c>
      <c r="C169" s="1">
        <v>59.7</v>
      </c>
      <c r="D169" s="1">
        <v>45.399999999999991</v>
      </c>
    </row>
    <row r="170" spans="1:4" x14ac:dyDescent="0.25">
      <c r="A170" s="57">
        <v>44270</v>
      </c>
      <c r="B170" s="1">
        <v>68.600000000000009</v>
      </c>
      <c r="C170" s="1">
        <v>63.6</v>
      </c>
      <c r="D170" s="1">
        <v>58.3</v>
      </c>
    </row>
    <row r="171" spans="1:4" x14ac:dyDescent="0.25">
      <c r="A171" s="57">
        <v>44271</v>
      </c>
      <c r="B171" s="1">
        <v>51.1</v>
      </c>
      <c r="C171" s="1">
        <v>68.2</v>
      </c>
      <c r="D171" s="1">
        <v>28.7</v>
      </c>
    </row>
    <row r="172" spans="1:4" x14ac:dyDescent="0.25">
      <c r="A172" s="57">
        <v>44272</v>
      </c>
      <c r="B172" s="1">
        <v>67.100000000000009</v>
      </c>
      <c r="C172" s="1">
        <v>49.800000000000004</v>
      </c>
      <c r="D172" s="1">
        <v>53.100000000000009</v>
      </c>
    </row>
    <row r="173" spans="1:4" x14ac:dyDescent="0.25">
      <c r="A173" s="57">
        <v>44273</v>
      </c>
      <c r="B173" s="1">
        <v>69</v>
      </c>
      <c r="C173" s="1">
        <v>44.1</v>
      </c>
      <c r="D173" s="1">
        <v>38.9</v>
      </c>
    </row>
    <row r="174" spans="1:4" x14ac:dyDescent="0.25">
      <c r="A174" s="57">
        <v>44274</v>
      </c>
      <c r="B174" s="1">
        <v>78.100000000000009</v>
      </c>
      <c r="C174" s="1">
        <v>17.3</v>
      </c>
      <c r="D174" s="1">
        <v>46.6</v>
      </c>
    </row>
    <row r="175" spans="1:4" x14ac:dyDescent="0.25">
      <c r="A175" s="57">
        <v>44275</v>
      </c>
      <c r="B175" s="1">
        <v>58.8</v>
      </c>
      <c r="C175" s="1">
        <v>43.300000000000004</v>
      </c>
      <c r="D175" s="1">
        <v>54.099999999999994</v>
      </c>
    </row>
    <row r="176" spans="1:4" x14ac:dyDescent="0.25">
      <c r="A176" s="57">
        <v>44276</v>
      </c>
      <c r="B176" s="1">
        <v>62.099999999999994</v>
      </c>
      <c r="C176" s="1">
        <v>69.599999999999994</v>
      </c>
      <c r="D176" s="1">
        <v>29.3</v>
      </c>
    </row>
    <row r="177" spans="1:4" x14ac:dyDescent="0.25">
      <c r="A177" s="57">
        <v>44277</v>
      </c>
      <c r="B177" s="1">
        <v>71.300000000000011</v>
      </c>
      <c r="C177" s="1">
        <v>64.899999999999991</v>
      </c>
      <c r="D177" s="1">
        <v>20.100000000000001</v>
      </c>
    </row>
    <row r="178" spans="1:4" x14ac:dyDescent="0.25">
      <c r="A178" s="57">
        <v>44278</v>
      </c>
      <c r="B178" s="1">
        <v>46</v>
      </c>
      <c r="C178" s="1">
        <v>72.100000000000009</v>
      </c>
      <c r="D178" s="1">
        <v>21.2</v>
      </c>
    </row>
    <row r="179" spans="1:4" x14ac:dyDescent="0.25">
      <c r="A179" s="57">
        <v>44279</v>
      </c>
      <c r="B179" s="1">
        <v>47.6</v>
      </c>
      <c r="C179" s="1">
        <v>73.5</v>
      </c>
      <c r="D179" s="1">
        <v>13.799999999999999</v>
      </c>
    </row>
    <row r="180" spans="1:4" x14ac:dyDescent="0.25">
      <c r="A180" s="57">
        <v>44280</v>
      </c>
      <c r="B180" s="1">
        <v>33.5</v>
      </c>
      <c r="C180" s="1">
        <v>68.2</v>
      </c>
      <c r="D180" s="1">
        <v>26.900000000000002</v>
      </c>
    </row>
    <row r="181" spans="1:4" x14ac:dyDescent="0.25">
      <c r="A181" s="57">
        <v>44281</v>
      </c>
      <c r="B181" s="1">
        <v>30.099999999999998</v>
      </c>
      <c r="C181" s="1">
        <v>52.2</v>
      </c>
      <c r="D181" s="1">
        <v>32.4</v>
      </c>
    </row>
    <row r="182" spans="1:4" x14ac:dyDescent="0.25">
      <c r="A182" s="57">
        <v>44282</v>
      </c>
      <c r="B182" s="1">
        <v>21.6</v>
      </c>
      <c r="C182" s="1">
        <v>63.100000000000009</v>
      </c>
      <c r="D182" s="1">
        <v>60.5</v>
      </c>
    </row>
    <row r="183" spans="1:4" x14ac:dyDescent="0.25">
      <c r="A183" s="57">
        <v>44283</v>
      </c>
      <c r="B183" s="1">
        <v>18</v>
      </c>
      <c r="C183" s="1">
        <v>82.5</v>
      </c>
      <c r="D183" s="1">
        <v>43.699999999999996</v>
      </c>
    </row>
    <row r="184" spans="1:4" x14ac:dyDescent="0.25">
      <c r="A184" s="57">
        <v>44284</v>
      </c>
      <c r="B184" s="1">
        <v>25.599999999999998</v>
      </c>
      <c r="C184" s="1">
        <v>81</v>
      </c>
      <c r="D184" s="1">
        <v>38.200000000000003</v>
      </c>
    </row>
    <row r="185" spans="1:4" x14ac:dyDescent="0.25">
      <c r="A185" s="57">
        <v>44285</v>
      </c>
      <c r="B185" s="1">
        <v>50.399999999999991</v>
      </c>
      <c r="C185" s="1">
        <v>64.5</v>
      </c>
      <c r="D185" s="1">
        <v>31.5</v>
      </c>
    </row>
    <row r="186" spans="1:4" x14ac:dyDescent="0.25">
      <c r="A186" s="57">
        <v>44286</v>
      </c>
      <c r="B186" s="1">
        <v>56.6</v>
      </c>
      <c r="C186" s="1">
        <v>48.300000000000004</v>
      </c>
      <c r="D186" s="1">
        <v>38.900000000000006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2C3487-D391-4AAB-8124-624A3503F857}">
  <dimension ref="A1:J17"/>
  <sheetViews>
    <sheetView workbookViewId="0"/>
  </sheetViews>
  <sheetFormatPr defaultRowHeight="15" x14ac:dyDescent="0.25"/>
  <cols>
    <col min="1" max="1" width="39.42578125" customWidth="1"/>
    <col min="4" max="4" width="9.85546875" customWidth="1"/>
    <col min="8" max="8" width="60.140625" bestFit="1" customWidth="1"/>
    <col min="10" max="10" width="18.42578125" bestFit="1" customWidth="1"/>
    <col min="12" max="12" width="18.42578125" bestFit="1" customWidth="1"/>
  </cols>
  <sheetData>
    <row r="1" spans="1:10" x14ac:dyDescent="0.25">
      <c r="A1" t="s">
        <v>325</v>
      </c>
    </row>
    <row r="2" spans="1:10" x14ac:dyDescent="0.25">
      <c r="A2" s="12" t="str">
        <f>HYPERLINK("#'Contents'!A1","Contents Page")</f>
        <v>Contents Page</v>
      </c>
    </row>
    <row r="3" spans="1:10" ht="15.75" thickBot="1" x14ac:dyDescent="0.3">
      <c r="A3" t="s">
        <v>309</v>
      </c>
    </row>
    <row r="4" spans="1:10" ht="15.75" thickBot="1" x14ac:dyDescent="0.3">
      <c r="A4" s="35" t="s">
        <v>61</v>
      </c>
      <c r="B4" s="36" t="s">
        <v>117</v>
      </c>
      <c r="C4" s="36" t="s">
        <v>111</v>
      </c>
      <c r="D4" s="37" t="s">
        <v>112</v>
      </c>
    </row>
    <row r="5" spans="1:10" ht="30.75" thickBot="1" x14ac:dyDescent="0.3">
      <c r="A5" s="21" t="s">
        <v>307</v>
      </c>
      <c r="B5" s="150">
        <v>0.33873313957555834</v>
      </c>
      <c r="C5" s="150">
        <v>0.28286503348827535</v>
      </c>
      <c r="D5" s="150">
        <v>0.32832254094773711</v>
      </c>
    </row>
    <row r="6" spans="1:10" ht="30.75" thickBot="1" x14ac:dyDescent="0.3">
      <c r="A6" s="21" t="s">
        <v>308</v>
      </c>
      <c r="B6" s="150">
        <v>0.6</v>
      </c>
      <c r="C6" s="150">
        <v>0.61</v>
      </c>
      <c r="D6" s="150">
        <v>0.65</v>
      </c>
    </row>
    <row r="7" spans="1:10" ht="30.75" thickBot="1" x14ac:dyDescent="0.3">
      <c r="A7" s="21" t="s">
        <v>118</v>
      </c>
      <c r="B7" s="50">
        <v>66</v>
      </c>
      <c r="C7" s="50">
        <v>37</v>
      </c>
      <c r="D7" s="50">
        <v>54</v>
      </c>
    </row>
    <row r="8" spans="1:10" ht="30.75" thickBot="1" x14ac:dyDescent="0.3">
      <c r="A8" s="21" t="s">
        <v>119</v>
      </c>
      <c r="B8" s="50">
        <v>28</v>
      </c>
      <c r="C8" s="50">
        <v>9</v>
      </c>
      <c r="D8" s="50">
        <v>19</v>
      </c>
      <c r="J8" s="117"/>
    </row>
    <row r="9" spans="1:10" ht="30.75" thickBot="1" x14ac:dyDescent="0.3">
      <c r="A9" s="21" t="s">
        <v>287</v>
      </c>
      <c r="B9" s="50">
        <v>0</v>
      </c>
      <c r="C9" s="50">
        <v>1</v>
      </c>
      <c r="D9" s="50">
        <v>5</v>
      </c>
      <c r="H9" s="47"/>
    </row>
    <row r="10" spans="1:10" x14ac:dyDescent="0.25">
      <c r="H10" s="47"/>
    </row>
    <row r="12" spans="1:10" ht="15.75" thickBot="1" x14ac:dyDescent="0.3">
      <c r="A12" t="s">
        <v>310</v>
      </c>
    </row>
    <row r="13" spans="1:10" ht="15.75" thickBot="1" x14ac:dyDescent="0.3">
      <c r="A13" s="35" t="s">
        <v>302</v>
      </c>
      <c r="B13" s="151" t="s">
        <v>117</v>
      </c>
      <c r="C13" s="151" t="s">
        <v>111</v>
      </c>
      <c r="D13" s="152" t="s">
        <v>112</v>
      </c>
    </row>
    <row r="14" spans="1:10" ht="30.75" thickBot="1" x14ac:dyDescent="0.3">
      <c r="A14" s="21" t="s">
        <v>306</v>
      </c>
      <c r="B14" s="150">
        <v>0.66</v>
      </c>
      <c r="C14" s="150">
        <v>0.69</v>
      </c>
      <c r="D14" s="150">
        <v>0.73</v>
      </c>
    </row>
    <row r="15" spans="1:10" ht="45.75" thickBot="1" x14ac:dyDescent="0.3">
      <c r="A15" s="21" t="s">
        <v>303</v>
      </c>
      <c r="B15" s="50">
        <v>3389</v>
      </c>
      <c r="C15" s="50">
        <v>1998</v>
      </c>
      <c r="D15" s="50">
        <v>2923</v>
      </c>
    </row>
    <row r="16" spans="1:10" ht="45.75" thickBot="1" x14ac:dyDescent="0.3">
      <c r="A16" s="21" t="s">
        <v>304</v>
      </c>
      <c r="B16" s="50">
        <v>1576</v>
      </c>
      <c r="C16" s="50">
        <v>760</v>
      </c>
      <c r="D16" s="50">
        <v>1370</v>
      </c>
    </row>
    <row r="17" spans="1:4" ht="45.75" thickBot="1" x14ac:dyDescent="0.3">
      <c r="A17" s="21" t="s">
        <v>305</v>
      </c>
      <c r="B17" s="50">
        <v>159</v>
      </c>
      <c r="C17" s="50">
        <v>98</v>
      </c>
      <c r="D17" s="50">
        <v>267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F3C4A-6C0E-4FFF-BF64-339FC90113B4}">
  <dimension ref="A1:H38"/>
  <sheetViews>
    <sheetView workbookViewId="0"/>
  </sheetViews>
  <sheetFormatPr defaultColWidth="8.85546875" defaultRowHeight="15" x14ac:dyDescent="0.25"/>
  <cols>
    <col min="1" max="1" width="21.5703125" style="1" bestFit="1" customWidth="1"/>
    <col min="2" max="2" width="14" style="1" customWidth="1"/>
    <col min="3" max="3" width="13.5703125" style="1" customWidth="1"/>
    <col min="4" max="4" width="12.85546875" style="1" customWidth="1"/>
    <col min="5" max="5" width="14" style="1" customWidth="1"/>
    <col min="6" max="6" width="10.5703125" style="1" bestFit="1" customWidth="1"/>
    <col min="7" max="12" width="8.85546875" style="1"/>
    <col min="13" max="13" width="22.42578125" style="1" customWidth="1"/>
    <col min="14" max="14" width="25.140625" style="1" customWidth="1"/>
    <col min="15" max="15" width="12.140625" style="1" customWidth="1"/>
    <col min="16" max="16" width="11.42578125" style="1" customWidth="1"/>
    <col min="17" max="17" width="13" style="1" customWidth="1"/>
    <col min="18" max="16384" width="8.85546875" style="1"/>
  </cols>
  <sheetData>
    <row r="1" spans="1:8" x14ac:dyDescent="0.25">
      <c r="A1" s="24" t="str">
        <f>HYPERLINK("#'Contents'!A1","Contents page")</f>
        <v>Contents page</v>
      </c>
    </row>
    <row r="2" spans="1:8" x14ac:dyDescent="0.25">
      <c r="A2" s="90" t="s">
        <v>231</v>
      </c>
      <c r="B2" s="90" t="s">
        <v>111</v>
      </c>
      <c r="C2" s="90" t="s">
        <v>112</v>
      </c>
      <c r="D2" s="90" t="s">
        <v>394</v>
      </c>
    </row>
    <row r="3" spans="1:8" ht="15.75" customHeight="1" x14ac:dyDescent="0.25">
      <c r="A3" s="90" t="s">
        <v>15</v>
      </c>
      <c r="B3" s="162">
        <f>'Table 1-2'!C7</f>
        <v>26.710815787237269</v>
      </c>
      <c r="C3" s="162">
        <f>'Table 1-2'!E7</f>
        <v>26.915271617692728</v>
      </c>
      <c r="D3" s="163">
        <f>C3/B3-1</f>
        <v>7.6544210436713112E-3</v>
      </c>
      <c r="E3" s="101"/>
      <c r="F3" s="166"/>
      <c r="G3" s="166"/>
      <c r="H3" s="166"/>
    </row>
    <row r="4" spans="1:8" x14ac:dyDescent="0.25">
      <c r="A4" s="90" t="s">
        <v>109</v>
      </c>
      <c r="B4" s="162">
        <f>'Table 1-2'!C8</f>
        <v>4.4473507536386565</v>
      </c>
      <c r="C4" s="162">
        <f>'Table 1-2'!E8</f>
        <v>4.1180551784403443</v>
      </c>
      <c r="D4" s="163">
        <f t="shared" ref="D4:D9" si="0">C4/B4-1</f>
        <v>-7.4043086196629471E-2</v>
      </c>
      <c r="E4" s="47"/>
      <c r="F4" s="47"/>
      <c r="G4" s="47"/>
      <c r="H4" s="47"/>
    </row>
    <row r="5" spans="1:8" x14ac:dyDescent="0.25">
      <c r="A5" s="90" t="s">
        <v>31</v>
      </c>
      <c r="B5" s="162">
        <f>'Table 1-2'!C9</f>
        <v>7.8469994688281997</v>
      </c>
      <c r="C5" s="162">
        <f>'Table 1-2'!E9</f>
        <v>9.2339368905729966</v>
      </c>
      <c r="D5" s="163">
        <f t="shared" si="0"/>
        <v>0.176747485106165</v>
      </c>
      <c r="E5" s="129"/>
      <c r="F5" s="129"/>
      <c r="G5" s="129"/>
      <c r="H5" s="129"/>
    </row>
    <row r="6" spans="1:8" x14ac:dyDescent="0.25">
      <c r="A6" s="90" t="s">
        <v>11</v>
      </c>
      <c r="B6" s="162">
        <f>'Table 1-2'!C11</f>
        <v>2.9668297199999998</v>
      </c>
      <c r="C6" s="162">
        <f>'Table 1-2'!E11</f>
        <v>3.3519081100000001</v>
      </c>
      <c r="D6" s="163">
        <f t="shared" si="0"/>
        <v>0.12979457075143519</v>
      </c>
      <c r="E6" s="129"/>
      <c r="F6" s="129"/>
      <c r="G6" s="129"/>
      <c r="H6" s="129"/>
    </row>
    <row r="7" spans="1:8" x14ac:dyDescent="0.25">
      <c r="A7" s="90" t="s">
        <v>385</v>
      </c>
      <c r="B7" s="162">
        <f>'Table 1-2'!C12</f>
        <v>1.6857262399999993</v>
      </c>
      <c r="C7" s="162">
        <f>'Table 1-2'!E12</f>
        <v>0.37580014999999983</v>
      </c>
      <c r="D7" s="163">
        <f t="shared" si="0"/>
        <v>-0.77706928854592672</v>
      </c>
      <c r="E7" s="129"/>
      <c r="F7" s="129"/>
      <c r="G7" s="129"/>
      <c r="H7" s="129"/>
    </row>
    <row r="8" spans="1:8" x14ac:dyDescent="0.25">
      <c r="A8" s="90" t="s">
        <v>20</v>
      </c>
      <c r="B8" s="162">
        <f>'Table 1-2'!C13</f>
        <v>2.3038000000000007</v>
      </c>
      <c r="C8" s="162">
        <f>'Table 1-2'!E13</f>
        <v>2.3966558899999999</v>
      </c>
      <c r="D8" s="163">
        <f t="shared" si="0"/>
        <v>4.0305534334577287E-2</v>
      </c>
      <c r="E8" s="129"/>
      <c r="F8" s="129"/>
      <c r="G8" s="129"/>
      <c r="H8" s="129"/>
    </row>
    <row r="9" spans="1:8" x14ac:dyDescent="0.25">
      <c r="A9" s="90" t="s">
        <v>105</v>
      </c>
      <c r="B9" s="164">
        <f>SUM(B3:B8)</f>
        <v>45.96152196970413</v>
      </c>
      <c r="C9" s="164">
        <f>SUM(C3:C8)</f>
        <v>46.391627836706064</v>
      </c>
      <c r="D9" s="163">
        <f t="shared" si="0"/>
        <v>9.357955275838048E-3</v>
      </c>
      <c r="E9" s="129"/>
      <c r="F9" s="129"/>
      <c r="G9" s="129"/>
      <c r="H9" s="129"/>
    </row>
    <row r="10" spans="1:8" x14ac:dyDescent="0.25">
      <c r="A10" s="47"/>
      <c r="B10" s="10"/>
      <c r="C10" s="129"/>
      <c r="D10" s="129"/>
      <c r="E10" s="129"/>
      <c r="F10" s="129"/>
      <c r="G10" s="129"/>
      <c r="H10" s="129"/>
    </row>
    <row r="11" spans="1:8" x14ac:dyDescent="0.25">
      <c r="A11" s="47"/>
      <c r="B11" s="10"/>
      <c r="C11" s="129"/>
      <c r="D11" s="129"/>
      <c r="E11" s="129"/>
      <c r="F11" s="129"/>
      <c r="G11" s="129"/>
      <c r="H11" s="129"/>
    </row>
    <row r="12" spans="1:8" x14ac:dyDescent="0.25">
      <c r="A12" s="47"/>
      <c r="B12" s="10"/>
      <c r="C12" s="129"/>
      <c r="D12" s="129"/>
      <c r="E12" s="129"/>
      <c r="F12" s="129"/>
      <c r="G12" s="129"/>
      <c r="H12" s="129"/>
    </row>
    <row r="13" spans="1:8" x14ac:dyDescent="0.25">
      <c r="A13" s="47"/>
      <c r="B13" s="10"/>
      <c r="C13" s="129"/>
      <c r="D13" s="129"/>
      <c r="E13" s="129"/>
      <c r="F13" s="129"/>
      <c r="G13" s="129"/>
      <c r="H13" s="129"/>
    </row>
    <row r="14" spans="1:8" x14ac:dyDescent="0.25">
      <c r="A14" s="47"/>
      <c r="B14" s="10"/>
    </row>
    <row r="15" spans="1:8" x14ac:dyDescent="0.25">
      <c r="A15" s="47"/>
      <c r="B15" s="10"/>
    </row>
    <row r="16" spans="1:8" x14ac:dyDescent="0.25">
      <c r="A16"/>
      <c r="B16" s="10"/>
    </row>
    <row r="17" spans="1:7" x14ac:dyDescent="0.25">
      <c r="A17" s="47"/>
      <c r="B17" s="47"/>
      <c r="C17" s="47"/>
      <c r="D17" s="47"/>
      <c r="E17" s="47"/>
      <c r="F17" s="47"/>
    </row>
    <row r="18" spans="1:7" x14ac:dyDescent="0.25">
      <c r="A18" s="47"/>
      <c r="B18" s="103"/>
      <c r="C18" s="103"/>
      <c r="D18" s="133"/>
      <c r="E18" s="103"/>
      <c r="F18" s="134"/>
      <c r="G18" s="135"/>
    </row>
    <row r="19" spans="1:7" x14ac:dyDescent="0.25">
      <c r="A19" s="47"/>
      <c r="B19" s="103"/>
      <c r="C19" s="103"/>
      <c r="D19" s="133"/>
      <c r="E19" s="103"/>
      <c r="F19" s="134"/>
      <c r="G19" s="135"/>
    </row>
    <row r="20" spans="1:7" x14ac:dyDescent="0.25">
      <c r="A20" s="47"/>
      <c r="B20" s="103"/>
      <c r="C20" s="103"/>
      <c r="D20" s="133"/>
      <c r="E20" s="103"/>
      <c r="F20" s="134"/>
      <c r="G20" s="135"/>
    </row>
    <row r="21" spans="1:7" x14ac:dyDescent="0.25">
      <c r="A21" s="47"/>
      <c r="B21" s="103"/>
      <c r="C21" s="103"/>
      <c r="D21" s="133"/>
      <c r="E21" s="103"/>
      <c r="F21" s="134"/>
      <c r="G21" s="135"/>
    </row>
    <row r="22" spans="1:7" x14ac:dyDescent="0.25">
      <c r="A22" s="47"/>
      <c r="B22" s="103"/>
      <c r="C22" s="103"/>
      <c r="D22" s="133"/>
      <c r="E22" s="103"/>
      <c r="F22" s="134"/>
      <c r="G22" s="135"/>
    </row>
    <row r="23" spans="1:7" x14ac:dyDescent="0.25">
      <c r="A23" s="47"/>
      <c r="B23" s="103"/>
      <c r="C23" s="103"/>
      <c r="D23" s="133"/>
      <c r="E23" s="103"/>
      <c r="F23" s="134"/>
      <c r="G23" s="135"/>
    </row>
    <row r="24" spans="1:7" x14ac:dyDescent="0.25">
      <c r="A24" s="47"/>
      <c r="B24" s="103"/>
      <c r="C24" s="103"/>
      <c r="D24" s="133"/>
      <c r="E24" s="103"/>
      <c r="F24" s="134"/>
      <c r="G24" s="135"/>
    </row>
    <row r="25" spans="1:7" x14ac:dyDescent="0.25">
      <c r="A25" s="47"/>
      <c r="B25" s="103"/>
      <c r="C25" s="103"/>
      <c r="D25" s="133"/>
      <c r="E25" s="103"/>
      <c r="F25" s="134"/>
      <c r="G25" s="135"/>
    </row>
    <row r="30" spans="1:7" x14ac:dyDescent="0.25">
      <c r="A30" s="47"/>
      <c r="B30" s="47"/>
      <c r="C30" s="47"/>
      <c r="D30" s="47"/>
      <c r="E30" s="47"/>
      <c r="F30" s="47"/>
    </row>
    <row r="31" spans="1:7" x14ac:dyDescent="0.25">
      <c r="A31" s="47"/>
      <c r="B31" s="103"/>
      <c r="C31" s="103"/>
      <c r="D31" s="133"/>
      <c r="E31" s="103"/>
      <c r="F31" s="134"/>
      <c r="G31" s="135"/>
    </row>
    <row r="32" spans="1:7" x14ac:dyDescent="0.25">
      <c r="A32" s="47"/>
      <c r="B32" s="103"/>
      <c r="C32" s="103"/>
      <c r="D32" s="133"/>
      <c r="E32" s="103"/>
      <c r="F32" s="134"/>
      <c r="G32" s="135"/>
    </row>
    <row r="33" spans="1:7" x14ac:dyDescent="0.25">
      <c r="A33" s="47"/>
      <c r="B33" s="103"/>
      <c r="C33" s="103"/>
      <c r="D33" s="133"/>
      <c r="E33" s="103"/>
      <c r="F33" s="134"/>
      <c r="G33" s="135"/>
    </row>
    <row r="34" spans="1:7" x14ac:dyDescent="0.25">
      <c r="A34" s="47"/>
      <c r="B34" s="103"/>
      <c r="C34" s="103"/>
      <c r="D34" s="133"/>
      <c r="E34" s="103"/>
      <c r="F34" s="134"/>
      <c r="G34" s="135"/>
    </row>
    <row r="35" spans="1:7" x14ac:dyDescent="0.25">
      <c r="A35" s="47"/>
      <c r="B35" s="103"/>
      <c r="C35" s="103"/>
      <c r="D35" s="133"/>
      <c r="E35" s="103"/>
      <c r="F35" s="134"/>
      <c r="G35" s="135"/>
    </row>
    <row r="36" spans="1:7" x14ac:dyDescent="0.25">
      <c r="A36" s="47"/>
      <c r="B36" s="103"/>
      <c r="C36" s="103"/>
      <c r="D36" s="133"/>
      <c r="E36" s="103"/>
      <c r="F36" s="134"/>
      <c r="G36" s="135"/>
    </row>
    <row r="37" spans="1:7" x14ac:dyDescent="0.25">
      <c r="A37" s="47"/>
      <c r="B37" s="103"/>
      <c r="C37" s="103"/>
      <c r="D37" s="133"/>
      <c r="E37" s="103"/>
      <c r="F37" s="134"/>
      <c r="G37" s="135"/>
    </row>
    <row r="38" spans="1:7" x14ac:dyDescent="0.25">
      <c r="A38" s="47"/>
      <c r="B38" s="103"/>
      <c r="C38" s="103"/>
      <c r="D38" s="133"/>
      <c r="E38" s="103"/>
      <c r="F38" s="134"/>
      <c r="G38" s="135"/>
    </row>
  </sheetData>
  <mergeCells count="1">
    <mergeCell ref="F3:H3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CF7456-F8A9-47BA-A76C-045F47F72B70}">
  <dimension ref="A1:M185"/>
  <sheetViews>
    <sheetView workbookViewId="0"/>
  </sheetViews>
  <sheetFormatPr defaultRowHeight="15" x14ac:dyDescent="0.25"/>
  <cols>
    <col min="1" max="1" width="14.140625" bestFit="1" customWidth="1"/>
  </cols>
  <sheetData>
    <row r="1" spans="1:13" x14ac:dyDescent="0.25">
      <c r="A1" s="24" t="str">
        <f>HYPERLINK("#'Contents'!A1","Contents page")</f>
        <v>Contents page</v>
      </c>
    </row>
    <row r="3" spans="1:13" x14ac:dyDescent="0.25">
      <c r="A3" s="113" t="s">
        <v>63</v>
      </c>
      <c r="B3" t="s">
        <v>154</v>
      </c>
      <c r="C3" t="s">
        <v>155</v>
      </c>
      <c r="D3" t="s">
        <v>156</v>
      </c>
      <c r="F3" t="s">
        <v>382</v>
      </c>
      <c r="G3" t="s">
        <v>383</v>
      </c>
      <c r="H3" t="s">
        <v>384</v>
      </c>
    </row>
    <row r="4" spans="1:13" x14ac:dyDescent="0.25">
      <c r="A4" s="57">
        <v>45566</v>
      </c>
      <c r="B4" s="10">
        <v>58.494507441909093</v>
      </c>
      <c r="C4" s="10">
        <f>Demand_Table!C4</f>
        <v>86.386806636363644</v>
      </c>
      <c r="D4" s="10">
        <f>C4-B4</f>
        <v>27.892299194454552</v>
      </c>
      <c r="F4" s="10">
        <v>97.316236343181828</v>
      </c>
      <c r="G4" s="10">
        <v>32.135842800454547</v>
      </c>
      <c r="H4" s="10">
        <f>F4-G4</f>
        <v>65.180393542727273</v>
      </c>
      <c r="L4" s="98" t="s">
        <v>157</v>
      </c>
      <c r="M4">
        <f>COUNTIF(D4:D185,"&gt;0")</f>
        <v>73</v>
      </c>
    </row>
    <row r="5" spans="1:13" x14ac:dyDescent="0.25">
      <c r="A5" s="57">
        <v>45567</v>
      </c>
      <c r="B5" s="10">
        <v>64.498563735545446</v>
      </c>
      <c r="C5" s="10">
        <f>Demand_Table!C5</f>
        <v>80.085453727272736</v>
      </c>
      <c r="D5" s="10">
        <f t="shared" ref="D5:D68" si="0">C5-B5</f>
        <v>15.58688999172729</v>
      </c>
      <c r="F5" s="10">
        <v>104.18554783218181</v>
      </c>
      <c r="G5" s="10">
        <v>36.846621747636334</v>
      </c>
      <c r="H5" s="10">
        <f t="shared" ref="H5:H68" si="1">F5-G5</f>
        <v>67.338926084545477</v>
      </c>
      <c r="L5" s="98" t="s">
        <v>158</v>
      </c>
      <c r="M5">
        <f>COUNTIF(D4:D185,"&lt;0")</f>
        <v>109</v>
      </c>
    </row>
    <row r="6" spans="1:13" x14ac:dyDescent="0.25">
      <c r="A6" s="57">
        <v>45568</v>
      </c>
      <c r="B6" s="10">
        <v>66.236154327818184</v>
      </c>
      <c r="C6" s="10">
        <f>Demand_Table!C6</f>
        <v>81.656912727272726</v>
      </c>
      <c r="D6" s="10">
        <f t="shared" si="0"/>
        <v>15.420758399454542</v>
      </c>
      <c r="F6" s="10">
        <v>107.07674285918182</v>
      </c>
      <c r="G6" s="10">
        <v>37.719392511181816</v>
      </c>
      <c r="H6" s="10">
        <f t="shared" si="1"/>
        <v>69.357350348000011</v>
      </c>
      <c r="M6" s="10">
        <f>AVERAGE(D4:D185)</f>
        <v>-5.5356212898881108</v>
      </c>
    </row>
    <row r="7" spans="1:13" x14ac:dyDescent="0.25">
      <c r="A7" s="57">
        <v>45569</v>
      </c>
      <c r="B7" s="10">
        <v>67.206238055636362</v>
      </c>
      <c r="C7" s="10">
        <f>Demand_Table!C7</f>
        <v>81.485294272727273</v>
      </c>
      <c r="D7" s="10">
        <f t="shared" si="0"/>
        <v>14.279056217090911</v>
      </c>
      <c r="F7" s="10">
        <v>109.32286023636362</v>
      </c>
      <c r="G7" s="10">
        <v>37.738976802909079</v>
      </c>
      <c r="H7" s="10">
        <f t="shared" si="1"/>
        <v>71.583883433454545</v>
      </c>
    </row>
    <row r="8" spans="1:13" x14ac:dyDescent="0.25">
      <c r="A8" s="57">
        <v>45570</v>
      </c>
      <c r="B8" s="10">
        <v>68.352555256363644</v>
      </c>
      <c r="C8" s="10">
        <f>Demand_Table!C8</f>
        <v>69.965681090909086</v>
      </c>
      <c r="D8" s="10">
        <f t="shared" si="0"/>
        <v>1.6131258345454427</v>
      </c>
      <c r="F8" s="10">
        <v>109.4489103109091</v>
      </c>
      <c r="G8" s="10">
        <v>39.31113101781817</v>
      </c>
      <c r="H8" s="10">
        <f t="shared" si="1"/>
        <v>70.137779293090929</v>
      </c>
    </row>
    <row r="9" spans="1:13" x14ac:dyDescent="0.25">
      <c r="A9" s="57">
        <v>45571</v>
      </c>
      <c r="B9" s="10">
        <v>69.568710730999996</v>
      </c>
      <c r="C9" s="10">
        <f>Demand_Table!C9</f>
        <v>73.850550181818178</v>
      </c>
      <c r="D9" s="10">
        <f t="shared" si="0"/>
        <v>4.2818394508181825</v>
      </c>
      <c r="F9" s="10">
        <v>111.35635233445456</v>
      </c>
      <c r="G9" s="10">
        <v>39.388747350727286</v>
      </c>
      <c r="H9" s="10">
        <f t="shared" si="1"/>
        <v>71.96760498372727</v>
      </c>
    </row>
    <row r="10" spans="1:13" x14ac:dyDescent="0.25">
      <c r="A10" s="57">
        <v>45572</v>
      </c>
      <c r="B10" s="10">
        <v>66.908462746181812</v>
      </c>
      <c r="C10" s="10">
        <f>Demand_Table!C10</f>
        <v>65.476187363636356</v>
      </c>
      <c r="D10" s="10">
        <f t="shared" si="0"/>
        <v>-1.4322753825454555</v>
      </c>
      <c r="F10" s="10">
        <v>111.78587929636362</v>
      </c>
      <c r="G10" s="10">
        <v>34.074825717454523</v>
      </c>
      <c r="H10" s="10">
        <f t="shared" si="1"/>
        <v>77.711053578909087</v>
      </c>
    </row>
    <row r="11" spans="1:13" x14ac:dyDescent="0.25">
      <c r="A11" s="57">
        <v>45573</v>
      </c>
      <c r="B11" s="10">
        <v>67.842517751181816</v>
      </c>
      <c r="C11" s="10">
        <f>Demand_Table!C11</f>
        <v>67.728201909090913</v>
      </c>
      <c r="D11" s="10">
        <f t="shared" si="0"/>
        <v>-0.11431584209090317</v>
      </c>
      <c r="F11" s="10">
        <v>113.72892578027272</v>
      </c>
      <c r="G11" s="10">
        <v>34.001291829727251</v>
      </c>
      <c r="H11" s="10">
        <f t="shared" si="1"/>
        <v>79.727633950545467</v>
      </c>
    </row>
    <row r="12" spans="1:13" x14ac:dyDescent="0.25">
      <c r="A12" s="57">
        <v>45574</v>
      </c>
      <c r="B12" s="10">
        <v>74.675285860454551</v>
      </c>
      <c r="C12" s="10">
        <f>Demand_Table!C12</f>
        <v>76.905092272727273</v>
      </c>
      <c r="D12" s="10">
        <f t="shared" si="0"/>
        <v>2.2298064122727226</v>
      </c>
      <c r="F12" s="10">
        <v>121.42960625754546</v>
      </c>
      <c r="G12" s="10">
        <v>39.394418321545473</v>
      </c>
      <c r="H12" s="10">
        <f t="shared" si="1"/>
        <v>82.035187935999986</v>
      </c>
    </row>
    <row r="13" spans="1:13" x14ac:dyDescent="0.25">
      <c r="A13" s="57">
        <v>45575</v>
      </c>
      <c r="B13" s="10">
        <v>76.58051826818182</v>
      </c>
      <c r="C13" s="10">
        <f>Demand_Table!C13</f>
        <v>97.305234181818165</v>
      </c>
      <c r="D13" s="10">
        <f t="shared" si="0"/>
        <v>20.724715913636345</v>
      </c>
      <c r="F13" s="10">
        <v>124.34725311272726</v>
      </c>
      <c r="G13" s="10">
        <v>40.289275278181805</v>
      </c>
      <c r="H13" s="10">
        <f t="shared" si="1"/>
        <v>84.057977834545454</v>
      </c>
    </row>
    <row r="14" spans="1:13" x14ac:dyDescent="0.25">
      <c r="A14" s="57">
        <v>45576</v>
      </c>
      <c r="B14" s="10">
        <v>78.672227074545447</v>
      </c>
      <c r="C14" s="10">
        <f>Demand_Table!C14</f>
        <v>108.13926381818182</v>
      </c>
      <c r="D14" s="10">
        <f t="shared" si="0"/>
        <v>29.46703674363637</v>
      </c>
      <c r="F14" s="10">
        <v>127.59659529090909</v>
      </c>
      <c r="G14" s="10">
        <v>41.11557970845454</v>
      </c>
      <c r="H14" s="10">
        <f t="shared" si="1"/>
        <v>86.481015582454546</v>
      </c>
    </row>
    <row r="15" spans="1:13" x14ac:dyDescent="0.25">
      <c r="A15" s="57">
        <v>45577</v>
      </c>
      <c r="B15" s="10">
        <v>79.778924933636361</v>
      </c>
      <c r="C15" s="10">
        <f>Demand_Table!C15</f>
        <v>101.31925272727273</v>
      </c>
      <c r="D15" s="10">
        <f t="shared" si="0"/>
        <v>21.540327793636365</v>
      </c>
      <c r="F15" s="10">
        <v>126.95043886963636</v>
      </c>
      <c r="G15" s="10">
        <v>42.480518565636345</v>
      </c>
      <c r="H15" s="10">
        <f t="shared" si="1"/>
        <v>84.469920304000013</v>
      </c>
    </row>
    <row r="16" spans="1:13" x14ac:dyDescent="0.25">
      <c r="A16" s="57">
        <v>45578</v>
      </c>
      <c r="B16" s="10">
        <v>81.489812441818188</v>
      </c>
      <c r="C16" s="10">
        <f>Demand_Table!C16</f>
        <v>115.74541136363635</v>
      </c>
      <c r="D16" s="10">
        <f t="shared" si="0"/>
        <v>34.255598921818162</v>
      </c>
      <c r="F16" s="10">
        <v>128.78623258636364</v>
      </c>
      <c r="G16" s="10">
        <v>42.941863075454549</v>
      </c>
      <c r="H16" s="10">
        <f t="shared" si="1"/>
        <v>85.84436951090909</v>
      </c>
    </row>
    <row r="17" spans="1:8" x14ac:dyDescent="0.25">
      <c r="A17" s="57">
        <v>45579</v>
      </c>
      <c r="B17" s="10">
        <v>78.875103604545444</v>
      </c>
      <c r="C17" s="10">
        <f>Demand_Table!C17</f>
        <v>113.39681754545455</v>
      </c>
      <c r="D17" s="10">
        <f t="shared" si="0"/>
        <v>34.521713940909109</v>
      </c>
      <c r="F17" s="10">
        <v>128.81879384745451</v>
      </c>
      <c r="G17" s="10">
        <v>36.968329032909082</v>
      </c>
      <c r="H17" s="10">
        <f t="shared" si="1"/>
        <v>91.850464814545433</v>
      </c>
    </row>
    <row r="18" spans="1:8" x14ac:dyDescent="0.25">
      <c r="A18" s="57">
        <v>45580</v>
      </c>
      <c r="B18" s="10">
        <v>80.715751340818173</v>
      </c>
      <c r="C18" s="10">
        <f>Demand_Table!C18</f>
        <v>95.183115181818181</v>
      </c>
      <c r="D18" s="10">
        <f t="shared" si="0"/>
        <v>14.467363841000008</v>
      </c>
      <c r="F18" s="10">
        <v>130.95359704081818</v>
      </c>
      <c r="G18" s="10">
        <v>37.511204038818178</v>
      </c>
      <c r="H18" s="10">
        <f t="shared" si="1"/>
        <v>93.442393002000003</v>
      </c>
    </row>
    <row r="19" spans="1:8" x14ac:dyDescent="0.25">
      <c r="A19" s="57">
        <v>45581</v>
      </c>
      <c r="B19" s="10">
        <v>88.52470312545455</v>
      </c>
      <c r="C19" s="10">
        <f>Demand_Table!C19</f>
        <v>73.86043190909092</v>
      </c>
      <c r="D19" s="10">
        <f t="shared" si="0"/>
        <v>-14.66427121636363</v>
      </c>
      <c r="F19" s="10">
        <v>139.05850354145454</v>
      </c>
      <c r="G19" s="10">
        <v>44.738313560454536</v>
      </c>
      <c r="H19" s="10">
        <f t="shared" si="1"/>
        <v>94.320189980999999</v>
      </c>
    </row>
    <row r="20" spans="1:8" x14ac:dyDescent="0.25">
      <c r="A20" s="57">
        <v>45582</v>
      </c>
      <c r="B20" s="10">
        <v>89.512728705454549</v>
      </c>
      <c r="C20" s="10">
        <f>Demand_Table!C20</f>
        <v>65.705812181818189</v>
      </c>
      <c r="D20" s="10">
        <f t="shared" si="0"/>
        <v>-23.80691652363636</v>
      </c>
      <c r="F20" s="10">
        <v>140.76986177118184</v>
      </c>
      <c r="G20" s="10">
        <v>45.578043220545446</v>
      </c>
      <c r="H20" s="10">
        <f t="shared" si="1"/>
        <v>95.191818550636384</v>
      </c>
    </row>
    <row r="21" spans="1:8" x14ac:dyDescent="0.25">
      <c r="A21" s="57">
        <v>45583</v>
      </c>
      <c r="B21" s="10">
        <v>91.159990584545454</v>
      </c>
      <c r="C21" s="10">
        <f>Demand_Table!C21</f>
        <v>76.738458545454549</v>
      </c>
      <c r="D21" s="10">
        <f t="shared" si="0"/>
        <v>-14.421532039090906</v>
      </c>
      <c r="F21" s="10">
        <v>143.00956455545455</v>
      </c>
      <c r="G21" s="10">
        <v>46.655772926181818</v>
      </c>
      <c r="H21" s="10">
        <f t="shared" si="1"/>
        <v>96.353791629272735</v>
      </c>
    </row>
    <row r="22" spans="1:8" x14ac:dyDescent="0.25">
      <c r="A22" s="57">
        <v>45584</v>
      </c>
      <c r="B22" s="10">
        <v>93.427070888181817</v>
      </c>
      <c r="C22" s="10">
        <f>Demand_Table!C22</f>
        <v>67.963018727272726</v>
      </c>
      <c r="D22" s="10">
        <f t="shared" si="0"/>
        <v>-25.464052160909091</v>
      </c>
      <c r="F22" s="10">
        <v>143.25734561318183</v>
      </c>
      <c r="G22" s="10">
        <v>50.872290820000003</v>
      </c>
      <c r="H22" s="10">
        <f t="shared" si="1"/>
        <v>92.385054793181823</v>
      </c>
    </row>
    <row r="23" spans="1:8" x14ac:dyDescent="0.25">
      <c r="A23" s="57">
        <v>45585</v>
      </c>
      <c r="B23" s="10">
        <v>94.126438385454549</v>
      </c>
      <c r="C23" s="10">
        <f>Demand_Table!C23</f>
        <v>77.284269000000009</v>
      </c>
      <c r="D23" s="10">
        <f t="shared" si="0"/>
        <v>-16.84216938545454</v>
      </c>
      <c r="F23" s="10">
        <v>144.34632652954548</v>
      </c>
      <c r="G23" s="10">
        <v>51.843208313181819</v>
      </c>
      <c r="H23" s="10">
        <f t="shared" si="1"/>
        <v>92.50311821636366</v>
      </c>
    </row>
    <row r="24" spans="1:8" x14ac:dyDescent="0.25">
      <c r="A24" s="57">
        <v>45586</v>
      </c>
      <c r="B24" s="10">
        <v>89.960306322727277</v>
      </c>
      <c r="C24" s="10">
        <f>Demand_Table!C24</f>
        <v>87.833978999999999</v>
      </c>
      <c r="D24" s="10">
        <f t="shared" si="0"/>
        <v>-2.1263273227272776</v>
      </c>
      <c r="F24" s="10">
        <v>142.9701174470909</v>
      </c>
      <c r="G24" s="10">
        <v>45.426318657272709</v>
      </c>
      <c r="H24" s="10">
        <f t="shared" si="1"/>
        <v>97.543798789818197</v>
      </c>
    </row>
    <row r="25" spans="1:8" x14ac:dyDescent="0.25">
      <c r="A25" s="57">
        <v>45587</v>
      </c>
      <c r="B25" s="10">
        <v>91.508862937272738</v>
      </c>
      <c r="C25" s="10">
        <f>Demand_Table!C25</f>
        <v>88.137309090909099</v>
      </c>
      <c r="D25" s="10">
        <f t="shared" si="0"/>
        <v>-3.3715538463636392</v>
      </c>
      <c r="F25" s="10">
        <v>144.66941096000002</v>
      </c>
      <c r="G25" s="10">
        <v>46.681590010000022</v>
      </c>
      <c r="H25" s="10">
        <f t="shared" si="1"/>
        <v>97.98782095</v>
      </c>
    </row>
    <row r="26" spans="1:8" x14ac:dyDescent="0.25">
      <c r="A26" s="57">
        <v>45588</v>
      </c>
      <c r="B26" s="10">
        <v>99.523103792727269</v>
      </c>
      <c r="C26" s="10">
        <f>Demand_Table!C26</f>
        <v>88.731784272727268</v>
      </c>
      <c r="D26" s="10">
        <f t="shared" si="0"/>
        <v>-10.791319520000002</v>
      </c>
      <c r="F26" s="10">
        <v>153.26740733272726</v>
      </c>
      <c r="G26" s="10">
        <v>54.688283727272704</v>
      </c>
      <c r="H26" s="10">
        <f t="shared" si="1"/>
        <v>98.579123605454555</v>
      </c>
    </row>
    <row r="27" spans="1:8" x14ac:dyDescent="0.25">
      <c r="A27" s="57">
        <v>45589</v>
      </c>
      <c r="B27" s="10">
        <v>101.46900392363636</v>
      </c>
      <c r="C27" s="10">
        <f>Demand_Table!C27</f>
        <v>83.909314272727272</v>
      </c>
      <c r="D27" s="10">
        <f t="shared" si="0"/>
        <v>-17.559689650909093</v>
      </c>
      <c r="F27" s="10">
        <v>155.94104942627274</v>
      </c>
      <c r="G27" s="10">
        <v>56.770306954454554</v>
      </c>
      <c r="H27" s="10">
        <f t="shared" si="1"/>
        <v>99.170742471818187</v>
      </c>
    </row>
    <row r="28" spans="1:8" x14ac:dyDescent="0.25">
      <c r="A28" s="57">
        <v>45590</v>
      </c>
      <c r="B28" s="10">
        <v>103.62772534545455</v>
      </c>
      <c r="C28" s="10">
        <f>Demand_Table!C28</f>
        <v>78.638806090909085</v>
      </c>
      <c r="D28" s="10">
        <f t="shared" si="0"/>
        <v>-24.988919254545465</v>
      </c>
      <c r="F28" s="10">
        <v>158.41511236909091</v>
      </c>
      <c r="G28" s="10">
        <v>58.211865049545459</v>
      </c>
      <c r="H28" s="10">
        <f t="shared" si="1"/>
        <v>100.20324731954545</v>
      </c>
    </row>
    <row r="29" spans="1:8" x14ac:dyDescent="0.25">
      <c r="A29" s="57">
        <v>45591</v>
      </c>
      <c r="B29" s="10">
        <v>105.31027564454546</v>
      </c>
      <c r="C29" s="10">
        <f>Demand_Table!C29</f>
        <v>81.467750636363633</v>
      </c>
      <c r="D29" s="10">
        <f t="shared" si="0"/>
        <v>-23.842525008181823</v>
      </c>
      <c r="F29" s="10">
        <v>157.80018963909092</v>
      </c>
      <c r="G29" s="10">
        <v>61.751891518181822</v>
      </c>
      <c r="H29" s="10">
        <f t="shared" si="1"/>
        <v>96.048298120909095</v>
      </c>
    </row>
    <row r="30" spans="1:8" x14ac:dyDescent="0.25">
      <c r="A30" s="57">
        <v>45592</v>
      </c>
      <c r="B30" s="10">
        <v>107.49093192545455</v>
      </c>
      <c r="C30" s="10">
        <f>Demand_Table!C30</f>
        <v>88.786279454545451</v>
      </c>
      <c r="D30" s="10">
        <f t="shared" si="0"/>
        <v>-18.704652470909096</v>
      </c>
      <c r="F30" s="10">
        <v>159.81830155145457</v>
      </c>
      <c r="G30" s="10">
        <v>63.519503522454556</v>
      </c>
      <c r="H30" s="10">
        <f t="shared" si="1"/>
        <v>96.298798029000011</v>
      </c>
    </row>
    <row r="31" spans="1:8" x14ac:dyDescent="0.25">
      <c r="A31" s="57">
        <v>45593</v>
      </c>
      <c r="B31" s="10">
        <v>103.9153921309091</v>
      </c>
      <c r="C31" s="10">
        <f>Demand_Table!C31</f>
        <v>83.440224272727264</v>
      </c>
      <c r="D31" s="10">
        <f t="shared" si="0"/>
        <v>-20.475167858181834</v>
      </c>
      <c r="F31" s="10">
        <v>158.56349447272729</v>
      </c>
      <c r="G31" s="10">
        <v>56.74545116218183</v>
      </c>
      <c r="H31" s="10">
        <f t="shared" si="1"/>
        <v>101.81804331054545</v>
      </c>
    </row>
    <row r="32" spans="1:8" x14ac:dyDescent="0.25">
      <c r="A32" s="57">
        <v>45594</v>
      </c>
      <c r="B32" s="10">
        <v>104.87715410272726</v>
      </c>
      <c r="C32" s="10">
        <f>Demand_Table!C32</f>
        <v>78.824942818181825</v>
      </c>
      <c r="D32" s="10">
        <f t="shared" si="0"/>
        <v>-26.052211284545436</v>
      </c>
      <c r="F32" s="10">
        <v>159.81791630327271</v>
      </c>
      <c r="G32" s="10">
        <v>57.415239112727249</v>
      </c>
      <c r="H32" s="10">
        <f t="shared" si="1"/>
        <v>102.40267719054546</v>
      </c>
    </row>
    <row r="33" spans="1:8" x14ac:dyDescent="0.25">
      <c r="A33" s="57">
        <v>45595</v>
      </c>
      <c r="B33" s="10">
        <v>113.36666244818183</v>
      </c>
      <c r="C33" s="10">
        <f>Demand_Table!C33</f>
        <v>87.840527090909092</v>
      </c>
      <c r="D33" s="10">
        <f t="shared" si="0"/>
        <v>-25.526135357272736</v>
      </c>
      <c r="F33" s="10">
        <v>168.02638139000001</v>
      </c>
      <c r="G33" s="10">
        <v>65.467487691272737</v>
      </c>
      <c r="H33" s="10">
        <f t="shared" si="1"/>
        <v>102.55889369872727</v>
      </c>
    </row>
    <row r="34" spans="1:8" x14ac:dyDescent="0.25">
      <c r="A34" s="57">
        <v>45596</v>
      </c>
      <c r="B34" s="10">
        <v>116.20839463636364</v>
      </c>
      <c r="C34" s="10">
        <f>Demand_Table!C34</f>
        <v>90.006925999999993</v>
      </c>
      <c r="D34" s="10">
        <f t="shared" si="0"/>
        <v>-26.201468636363643</v>
      </c>
      <c r="F34" s="10">
        <v>170.30371948800001</v>
      </c>
      <c r="G34" s="10">
        <v>67.724021032636372</v>
      </c>
      <c r="H34" s="10">
        <f t="shared" si="1"/>
        <v>102.57969845536364</v>
      </c>
    </row>
    <row r="35" spans="1:8" x14ac:dyDescent="0.25">
      <c r="A35" s="57">
        <v>45597</v>
      </c>
      <c r="B35" s="10">
        <v>117.45643425636364</v>
      </c>
      <c r="C35" s="10">
        <f>Demand_Table!C35</f>
        <v>93.383419454545447</v>
      </c>
      <c r="D35" s="10">
        <f t="shared" si="0"/>
        <v>-24.073014801818189</v>
      </c>
      <c r="F35" s="10">
        <v>171.57514101772728</v>
      </c>
      <c r="G35" s="10">
        <v>68.677439895454526</v>
      </c>
      <c r="H35" s="10">
        <f t="shared" si="1"/>
        <v>102.89770112227275</v>
      </c>
    </row>
    <row r="36" spans="1:8" x14ac:dyDescent="0.25">
      <c r="A36" s="57">
        <v>45598</v>
      </c>
      <c r="B36" s="10">
        <v>118.75864567000001</v>
      </c>
      <c r="C36" s="10">
        <f>Demand_Table!C36</f>
        <v>86.642942636363628</v>
      </c>
      <c r="D36" s="10">
        <f t="shared" si="0"/>
        <v>-32.115703033636379</v>
      </c>
      <c r="F36" s="10">
        <v>170.06207687300002</v>
      </c>
      <c r="G36" s="10">
        <v>72.544294774000008</v>
      </c>
      <c r="H36" s="10">
        <f t="shared" si="1"/>
        <v>97.517782099000016</v>
      </c>
    </row>
    <row r="37" spans="1:8" x14ac:dyDescent="0.25">
      <c r="A37" s="57">
        <v>45599</v>
      </c>
      <c r="B37" s="10">
        <v>120.13382208636364</v>
      </c>
      <c r="C37" s="10">
        <f>Demand_Table!C37</f>
        <v>92.122974545454539</v>
      </c>
      <c r="D37" s="10">
        <f t="shared" si="0"/>
        <v>-28.010847540909097</v>
      </c>
      <c r="F37" s="10">
        <v>170.72751959954545</v>
      </c>
      <c r="G37" s="10">
        <v>74.064764188181798</v>
      </c>
      <c r="H37" s="10">
        <f t="shared" si="1"/>
        <v>96.662755411363648</v>
      </c>
    </row>
    <row r="38" spans="1:8" x14ac:dyDescent="0.25">
      <c r="A38" s="57">
        <v>45600</v>
      </c>
      <c r="B38" s="10">
        <v>115.50333403090909</v>
      </c>
      <c r="C38" s="10">
        <f>Demand_Table!C38</f>
        <v>104.08470863636363</v>
      </c>
      <c r="D38" s="10">
        <f t="shared" si="0"/>
        <v>-11.418625394545458</v>
      </c>
      <c r="F38" s="10">
        <v>168.04413897954547</v>
      </c>
      <c r="G38" s="10">
        <v>67.137003996000004</v>
      </c>
      <c r="H38" s="10">
        <f t="shared" si="1"/>
        <v>100.90713498354546</v>
      </c>
    </row>
    <row r="39" spans="1:8" x14ac:dyDescent="0.25">
      <c r="A39" s="57">
        <v>45601</v>
      </c>
      <c r="B39" s="10">
        <v>117.15731492636363</v>
      </c>
      <c r="C39" s="10">
        <f>Demand_Table!C39</f>
        <v>107.26950172727274</v>
      </c>
      <c r="D39" s="10">
        <f t="shared" si="0"/>
        <v>-9.8878131990908855</v>
      </c>
      <c r="F39" s="10">
        <v>169.27548326963634</v>
      </c>
      <c r="G39" s="10">
        <v>68.926413282727239</v>
      </c>
      <c r="H39" s="10">
        <f t="shared" si="1"/>
        <v>100.3490699869091</v>
      </c>
    </row>
    <row r="40" spans="1:8" x14ac:dyDescent="0.25">
      <c r="A40" s="57">
        <v>45602</v>
      </c>
      <c r="B40" s="10">
        <v>125.59222385454547</v>
      </c>
      <c r="C40" s="10">
        <f>Demand_Table!C40</f>
        <v>104.45974527272728</v>
      </c>
      <c r="D40" s="10">
        <f t="shared" si="0"/>
        <v>-21.132478581818191</v>
      </c>
      <c r="F40" s="10">
        <v>176.99454447136367</v>
      </c>
      <c r="G40" s="10">
        <v>77.357553247727282</v>
      </c>
      <c r="H40" s="10">
        <f t="shared" si="1"/>
        <v>99.636991223636386</v>
      </c>
    </row>
    <row r="41" spans="1:8" x14ac:dyDescent="0.25">
      <c r="A41" s="57">
        <v>45603</v>
      </c>
      <c r="B41" s="10">
        <v>127.53163732636362</v>
      </c>
      <c r="C41" s="10">
        <f>Demand_Table!C41</f>
        <v>108.12095236363636</v>
      </c>
      <c r="D41" s="10">
        <f t="shared" si="0"/>
        <v>-19.41068496272726</v>
      </c>
      <c r="F41" s="10">
        <v>178.36529873690907</v>
      </c>
      <c r="G41" s="10">
        <v>79.146055927090885</v>
      </c>
      <c r="H41" s="10">
        <f t="shared" si="1"/>
        <v>99.219242809818184</v>
      </c>
    </row>
    <row r="42" spans="1:8" x14ac:dyDescent="0.25">
      <c r="A42" s="57">
        <v>45604</v>
      </c>
      <c r="B42" s="10">
        <v>129.58782331454546</v>
      </c>
      <c r="C42" s="10">
        <f>Demand_Table!C42</f>
        <v>118.628073</v>
      </c>
      <c r="D42" s="10">
        <f t="shared" si="0"/>
        <v>-10.95975031454546</v>
      </c>
      <c r="F42" s="10">
        <v>180.29256280727273</v>
      </c>
      <c r="G42" s="10">
        <v>80.472121241818201</v>
      </c>
      <c r="H42" s="10">
        <f t="shared" si="1"/>
        <v>99.82044156545453</v>
      </c>
    </row>
    <row r="43" spans="1:8" x14ac:dyDescent="0.25">
      <c r="A43" s="57">
        <v>45605</v>
      </c>
      <c r="B43" s="10">
        <v>131.34339281272727</v>
      </c>
      <c r="C43" s="10">
        <f>Demand_Table!C43</f>
        <v>119.36842654545455</v>
      </c>
      <c r="D43" s="10">
        <f t="shared" si="0"/>
        <v>-11.97496626727272</v>
      </c>
      <c r="F43" s="10">
        <v>179.80692910072727</v>
      </c>
      <c r="G43" s="10">
        <v>84.256661532909092</v>
      </c>
      <c r="H43" s="10">
        <f t="shared" si="1"/>
        <v>95.550267567818182</v>
      </c>
    </row>
    <row r="44" spans="1:8" x14ac:dyDescent="0.25">
      <c r="A44" s="57">
        <v>45606</v>
      </c>
      <c r="B44" s="10">
        <v>132.42375047272725</v>
      </c>
      <c r="C44" s="10">
        <f>Demand_Table!C44</f>
        <v>112.24431136363637</v>
      </c>
      <c r="D44" s="10">
        <f t="shared" si="0"/>
        <v>-20.179439109090879</v>
      </c>
      <c r="F44" s="10">
        <v>181.14703116272727</v>
      </c>
      <c r="G44" s="10">
        <v>85.48470259672726</v>
      </c>
      <c r="H44" s="10">
        <f t="shared" si="1"/>
        <v>95.662328566000014</v>
      </c>
    </row>
    <row r="45" spans="1:8" x14ac:dyDescent="0.25">
      <c r="A45" s="57">
        <v>45607</v>
      </c>
      <c r="B45" s="10">
        <v>127.09900936090908</v>
      </c>
      <c r="C45" s="10">
        <f>Demand_Table!C45</f>
        <v>121.94863363636364</v>
      </c>
      <c r="D45" s="10">
        <f t="shared" si="0"/>
        <v>-5.1503757245454409</v>
      </c>
      <c r="F45" s="10">
        <v>179.54830013909088</v>
      </c>
      <c r="G45" s="10">
        <v>77.531547746363614</v>
      </c>
      <c r="H45" s="10">
        <f t="shared" si="1"/>
        <v>102.01675239272727</v>
      </c>
    </row>
    <row r="46" spans="1:8" x14ac:dyDescent="0.25">
      <c r="A46" s="57">
        <v>45608</v>
      </c>
      <c r="B46" s="10">
        <v>128.26930707181816</v>
      </c>
      <c r="C46" s="10">
        <f>Demand_Table!C46</f>
        <v>135.18158190909091</v>
      </c>
      <c r="D46" s="10">
        <f t="shared" si="0"/>
        <v>6.9122748372727472</v>
      </c>
      <c r="F46" s="10">
        <v>182.02379811281816</v>
      </c>
      <c r="G46" s="10">
        <v>78.261777872818158</v>
      </c>
      <c r="H46" s="10">
        <f t="shared" si="1"/>
        <v>103.76202024</v>
      </c>
    </row>
    <row r="47" spans="1:8" x14ac:dyDescent="0.25">
      <c r="A47" s="57">
        <v>45609</v>
      </c>
      <c r="B47" s="10">
        <v>136.60762207545454</v>
      </c>
      <c r="C47" s="10">
        <f>Demand_Table!C47</f>
        <v>129.48206409090909</v>
      </c>
      <c r="D47" s="10">
        <f t="shared" si="0"/>
        <v>-7.125557984545452</v>
      </c>
      <c r="F47" s="10">
        <v>192.09638057545453</v>
      </c>
      <c r="G47" s="10">
        <v>86.739802748181816</v>
      </c>
      <c r="H47" s="10">
        <f t="shared" si="1"/>
        <v>105.35657782727272</v>
      </c>
    </row>
    <row r="48" spans="1:8" x14ac:dyDescent="0.25">
      <c r="A48" s="57">
        <v>45610</v>
      </c>
      <c r="B48" s="10">
        <v>138.16289978727272</v>
      </c>
      <c r="C48" s="10">
        <f>Demand_Table!C48</f>
        <v>120.15433763636364</v>
      </c>
      <c r="D48" s="10">
        <f t="shared" si="0"/>
        <v>-18.008562150909086</v>
      </c>
      <c r="F48" s="10">
        <v>194.81225570781817</v>
      </c>
      <c r="G48" s="10">
        <v>87.423527563272728</v>
      </c>
      <c r="H48" s="10">
        <f t="shared" si="1"/>
        <v>107.38872814454544</v>
      </c>
    </row>
    <row r="49" spans="1:8" x14ac:dyDescent="0.25">
      <c r="A49" s="57">
        <v>45611</v>
      </c>
      <c r="B49" s="10">
        <v>140.42689909999999</v>
      </c>
      <c r="C49" s="10">
        <f>Demand_Table!C49</f>
        <v>128.64431681818184</v>
      </c>
      <c r="D49" s="10">
        <f t="shared" si="0"/>
        <v>-11.782582281818151</v>
      </c>
      <c r="F49" s="10">
        <v>197.83342828518181</v>
      </c>
      <c r="G49" s="10">
        <v>87.936798106999973</v>
      </c>
      <c r="H49" s="10">
        <f t="shared" si="1"/>
        <v>109.89663017818184</v>
      </c>
    </row>
    <row r="50" spans="1:8" x14ac:dyDescent="0.25">
      <c r="A50" s="57">
        <v>45612</v>
      </c>
      <c r="B50" s="10">
        <v>142.89518515272727</v>
      </c>
      <c r="C50" s="10">
        <f>Demand_Table!C50</f>
        <v>122.23628681818182</v>
      </c>
      <c r="D50" s="10">
        <f t="shared" si="0"/>
        <v>-20.658898334545441</v>
      </c>
      <c r="F50" s="10">
        <v>197.74735693490908</v>
      </c>
      <c r="G50" s="10">
        <v>91.488501547818174</v>
      </c>
      <c r="H50" s="10">
        <f t="shared" si="1"/>
        <v>106.2588553870909</v>
      </c>
    </row>
    <row r="51" spans="1:8" x14ac:dyDescent="0.25">
      <c r="A51" s="57">
        <v>45613</v>
      </c>
      <c r="B51" s="10">
        <v>144.7314078990909</v>
      </c>
      <c r="C51" s="10">
        <f>Demand_Table!C51</f>
        <v>134.57772436363638</v>
      </c>
      <c r="D51" s="10">
        <f t="shared" si="0"/>
        <v>-10.153683535454519</v>
      </c>
      <c r="F51" s="10">
        <v>199.96108455527272</v>
      </c>
      <c r="G51" s="10">
        <v>92.249476350181823</v>
      </c>
      <c r="H51" s="10">
        <f t="shared" si="1"/>
        <v>107.7116082050909</v>
      </c>
    </row>
    <row r="52" spans="1:8" x14ac:dyDescent="0.25">
      <c r="A52" s="57">
        <v>45614</v>
      </c>
      <c r="B52" s="10">
        <v>140.1688735909091</v>
      </c>
      <c r="C52" s="10">
        <f>Demand_Table!C52</f>
        <v>161.06451790909091</v>
      </c>
      <c r="D52" s="10">
        <f t="shared" si="0"/>
        <v>20.895644318181809</v>
      </c>
      <c r="F52" s="10">
        <v>198.29677634354545</v>
      </c>
      <c r="G52" s="10">
        <v>83.483350559181844</v>
      </c>
      <c r="H52" s="10">
        <f t="shared" si="1"/>
        <v>114.8134257843636</v>
      </c>
    </row>
    <row r="53" spans="1:8" x14ac:dyDescent="0.25">
      <c r="A53" s="57">
        <v>45615</v>
      </c>
      <c r="B53" s="10">
        <v>141.41523953909089</v>
      </c>
      <c r="C53" s="10">
        <f>Demand_Table!C53</f>
        <v>190.25028827272729</v>
      </c>
      <c r="D53" s="10">
        <f t="shared" si="0"/>
        <v>48.835048733636398</v>
      </c>
      <c r="F53" s="10">
        <v>199.54897535036361</v>
      </c>
      <c r="G53" s="10">
        <v>83.570008620181795</v>
      </c>
      <c r="H53" s="10">
        <f t="shared" si="1"/>
        <v>115.97896673018181</v>
      </c>
    </row>
    <row r="54" spans="1:8" x14ac:dyDescent="0.25">
      <c r="A54" s="57">
        <v>45616</v>
      </c>
      <c r="B54" s="10">
        <v>150.70064036090906</v>
      </c>
      <c r="C54" s="10">
        <f>Demand_Table!C54</f>
        <v>207.11513854545456</v>
      </c>
      <c r="D54" s="10">
        <f t="shared" si="0"/>
        <v>56.414498184545494</v>
      </c>
      <c r="F54" s="10">
        <v>209.85000398454542</v>
      </c>
      <c r="G54" s="10">
        <v>92.849677402181797</v>
      </c>
      <c r="H54" s="10">
        <f t="shared" si="1"/>
        <v>117.00032658236363</v>
      </c>
    </row>
    <row r="55" spans="1:8" x14ac:dyDescent="0.25">
      <c r="A55" s="57">
        <v>45617</v>
      </c>
      <c r="B55" s="10">
        <v>152.07695115454547</v>
      </c>
      <c r="C55" s="10">
        <f>Demand_Table!C55</f>
        <v>215.99576454545456</v>
      </c>
      <c r="D55" s="10">
        <f t="shared" si="0"/>
        <v>63.918813390909094</v>
      </c>
      <c r="F55" s="10">
        <v>212.24455949200001</v>
      </c>
      <c r="G55" s="10">
        <v>94.073645275272753</v>
      </c>
      <c r="H55" s="10">
        <f t="shared" si="1"/>
        <v>118.17091421672725</v>
      </c>
    </row>
    <row r="56" spans="1:8" x14ac:dyDescent="0.25">
      <c r="A56" s="57">
        <v>45618</v>
      </c>
      <c r="B56" s="10">
        <v>153.5288894290909</v>
      </c>
      <c r="C56" s="10">
        <f>Demand_Table!C56</f>
        <v>201.88650518181819</v>
      </c>
      <c r="D56" s="10">
        <f t="shared" si="0"/>
        <v>48.357615752727298</v>
      </c>
      <c r="F56" s="10">
        <v>214.46595440590909</v>
      </c>
      <c r="G56" s="10">
        <v>95.052466030909088</v>
      </c>
      <c r="H56" s="10">
        <f t="shared" si="1"/>
        <v>119.413488375</v>
      </c>
    </row>
    <row r="57" spans="1:8" x14ac:dyDescent="0.25">
      <c r="A57" s="57">
        <v>45619</v>
      </c>
      <c r="B57" s="10">
        <v>154.59790622272726</v>
      </c>
      <c r="C57" s="10">
        <f>Demand_Table!C57</f>
        <v>161.66179099999999</v>
      </c>
      <c r="D57" s="10">
        <f t="shared" si="0"/>
        <v>7.0638847772727331</v>
      </c>
      <c r="F57" s="10">
        <v>213.78159455272726</v>
      </c>
      <c r="G57" s="10">
        <v>99.139065410000001</v>
      </c>
      <c r="H57" s="10">
        <f t="shared" si="1"/>
        <v>114.64252914272726</v>
      </c>
    </row>
    <row r="58" spans="1:8" x14ac:dyDescent="0.25">
      <c r="A58" s="57">
        <v>45620</v>
      </c>
      <c r="B58" s="10">
        <v>154.92963504363635</v>
      </c>
      <c r="C58" s="10">
        <f>Demand_Table!C58</f>
        <v>111.0866220909091</v>
      </c>
      <c r="D58" s="10">
        <f t="shared" si="0"/>
        <v>-43.84301295272725</v>
      </c>
      <c r="F58" s="10">
        <v>215.44075020363636</v>
      </c>
      <c r="G58" s="10">
        <v>100.33210613790908</v>
      </c>
      <c r="H58" s="10">
        <f t="shared" si="1"/>
        <v>115.10864406572728</v>
      </c>
    </row>
    <row r="59" spans="1:8" x14ac:dyDescent="0.25">
      <c r="A59" s="57">
        <v>45621</v>
      </c>
      <c r="B59" s="10">
        <v>147.80313117</v>
      </c>
      <c r="C59" s="10">
        <f>Demand_Table!C59</f>
        <v>137.5521472727273</v>
      </c>
      <c r="D59" s="10">
        <f t="shared" si="0"/>
        <v>-10.250983897272704</v>
      </c>
      <c r="F59" s="10">
        <v>212.48155946381817</v>
      </c>
      <c r="G59" s="10">
        <v>90.776391937727283</v>
      </c>
      <c r="H59" s="10">
        <f t="shared" si="1"/>
        <v>121.70516752609089</v>
      </c>
    </row>
    <row r="60" spans="1:8" x14ac:dyDescent="0.25">
      <c r="A60" s="57">
        <v>45622</v>
      </c>
      <c r="B60" s="10">
        <v>148.50942612818181</v>
      </c>
      <c r="C60" s="10">
        <f>Demand_Table!C60</f>
        <v>156.25337963636363</v>
      </c>
      <c r="D60" s="10">
        <f t="shared" si="0"/>
        <v>7.7439535081818178</v>
      </c>
      <c r="F60" s="10">
        <v>214.78798540827273</v>
      </c>
      <c r="G60" s="10">
        <v>92.049912667363628</v>
      </c>
      <c r="H60" s="10">
        <f t="shared" si="1"/>
        <v>122.7380727409091</v>
      </c>
    </row>
    <row r="61" spans="1:8" x14ac:dyDescent="0.25">
      <c r="A61" s="57">
        <v>45623</v>
      </c>
      <c r="B61" s="10">
        <v>158.03420401454548</v>
      </c>
      <c r="C61" s="10">
        <f>Demand_Table!C61</f>
        <v>178.73491618181819</v>
      </c>
      <c r="D61" s="10">
        <f t="shared" si="0"/>
        <v>20.700712167272712</v>
      </c>
      <c r="F61" s="10">
        <v>225.32934514090911</v>
      </c>
      <c r="G61" s="10">
        <v>101.71423611909094</v>
      </c>
      <c r="H61" s="10">
        <f t="shared" si="1"/>
        <v>123.61510902181817</v>
      </c>
    </row>
    <row r="62" spans="1:8" x14ac:dyDescent="0.25">
      <c r="A62" s="57">
        <v>45624</v>
      </c>
      <c r="B62" s="10">
        <v>159.7351478109091</v>
      </c>
      <c r="C62" s="10">
        <f>Demand_Table!C62</f>
        <v>195.72245309090911</v>
      </c>
      <c r="D62" s="10">
        <f t="shared" si="0"/>
        <v>35.987305280000015</v>
      </c>
      <c r="F62" s="10">
        <v>227.03993708600001</v>
      </c>
      <c r="G62" s="10">
        <v>102.82938177145456</v>
      </c>
      <c r="H62" s="10">
        <f t="shared" si="1"/>
        <v>124.21055531454545</v>
      </c>
    </row>
    <row r="63" spans="1:8" x14ac:dyDescent="0.25">
      <c r="A63" s="57">
        <v>45625</v>
      </c>
      <c r="B63" s="10">
        <v>161.90212332636361</v>
      </c>
      <c r="C63" s="10">
        <f>Demand_Table!C63</f>
        <v>164.52106572727271</v>
      </c>
      <c r="D63" s="10">
        <f t="shared" si="0"/>
        <v>2.6189424009091056</v>
      </c>
      <c r="F63" s="10">
        <v>228.8408232663636</v>
      </c>
      <c r="G63" s="10">
        <v>103.65676104090906</v>
      </c>
      <c r="H63" s="10">
        <f t="shared" si="1"/>
        <v>125.18406222545454</v>
      </c>
    </row>
    <row r="64" spans="1:8" x14ac:dyDescent="0.25">
      <c r="A64" s="57">
        <v>45626</v>
      </c>
      <c r="B64" s="10">
        <v>164.06154527363634</v>
      </c>
      <c r="C64" s="10">
        <f>Demand_Table!C64</f>
        <v>118.64986554545455</v>
      </c>
      <c r="D64" s="10">
        <f t="shared" si="0"/>
        <v>-45.411679728181795</v>
      </c>
      <c r="F64" s="10">
        <v>227.44807528381816</v>
      </c>
      <c r="G64" s="10">
        <v>107.71796304236361</v>
      </c>
      <c r="H64" s="10">
        <f t="shared" si="1"/>
        <v>119.73011224145455</v>
      </c>
    </row>
    <row r="65" spans="1:8" x14ac:dyDescent="0.25">
      <c r="A65" s="57">
        <v>45627</v>
      </c>
      <c r="B65" s="10">
        <v>165.58344173545456</v>
      </c>
      <c r="C65" s="10">
        <f>Demand_Table!C65</f>
        <v>108.20432654545453</v>
      </c>
      <c r="D65" s="10">
        <f t="shared" si="0"/>
        <v>-57.379115190000022</v>
      </c>
      <c r="F65" s="10">
        <v>228.08247918872729</v>
      </c>
      <c r="G65" s="10">
        <v>108.31560124963639</v>
      </c>
      <c r="H65" s="10">
        <f t="shared" si="1"/>
        <v>119.7668779390909</v>
      </c>
    </row>
    <row r="66" spans="1:8" x14ac:dyDescent="0.25">
      <c r="A66" s="57">
        <v>45628</v>
      </c>
      <c r="B66" s="10">
        <v>158.16680217999999</v>
      </c>
      <c r="C66" s="10">
        <f>Demand_Table!C66</f>
        <v>141.92595254545452</v>
      </c>
      <c r="D66" s="10">
        <f t="shared" si="0"/>
        <v>-16.240849634545469</v>
      </c>
      <c r="F66" s="10">
        <v>223.77673996036361</v>
      </c>
      <c r="G66" s="10">
        <v>97.903929813454525</v>
      </c>
      <c r="H66" s="10">
        <f t="shared" si="1"/>
        <v>125.87281014690909</v>
      </c>
    </row>
    <row r="67" spans="1:8" x14ac:dyDescent="0.25">
      <c r="A67" s="57">
        <v>45629</v>
      </c>
      <c r="B67" s="10">
        <v>157.99527393818181</v>
      </c>
      <c r="C67" s="10">
        <f>Demand_Table!C67</f>
        <v>169.13239763636363</v>
      </c>
      <c r="D67" s="10">
        <f t="shared" si="0"/>
        <v>11.137123698181824</v>
      </c>
      <c r="F67" s="10">
        <v>224.19098248327271</v>
      </c>
      <c r="G67" s="10">
        <v>98.014446326363611</v>
      </c>
      <c r="H67" s="10">
        <f t="shared" si="1"/>
        <v>126.17653615690909</v>
      </c>
    </row>
    <row r="68" spans="1:8" x14ac:dyDescent="0.25">
      <c r="A68" s="57">
        <v>45630</v>
      </c>
      <c r="B68" s="10">
        <v>167.74788567181818</v>
      </c>
      <c r="C68" s="10">
        <f>Demand_Table!C68</f>
        <v>170.21714454545454</v>
      </c>
      <c r="D68" s="10">
        <f t="shared" si="0"/>
        <v>2.4692588736363632</v>
      </c>
      <c r="F68" s="10">
        <v>234.67539314781817</v>
      </c>
      <c r="G68" s="10">
        <v>107.90341894381817</v>
      </c>
      <c r="H68" s="10">
        <f t="shared" si="1"/>
        <v>126.771974204</v>
      </c>
    </row>
    <row r="69" spans="1:8" x14ac:dyDescent="0.25">
      <c r="A69" s="57">
        <v>45631</v>
      </c>
      <c r="B69" s="10">
        <v>167.96420755636365</v>
      </c>
      <c r="C69" s="10">
        <f>Demand_Table!C69</f>
        <v>139.0648220909091</v>
      </c>
      <c r="D69" s="10">
        <f t="shared" ref="D69:D132" si="2">C69-B69</f>
        <v>-28.899385465454543</v>
      </c>
      <c r="F69" s="10">
        <v>235.62370984690909</v>
      </c>
      <c r="G69" s="10">
        <v>108.11157091472731</v>
      </c>
      <c r="H69" s="10">
        <f t="shared" ref="H69:H132" si="3">F69-G69</f>
        <v>127.51213893218178</v>
      </c>
    </row>
    <row r="70" spans="1:8" x14ac:dyDescent="0.25">
      <c r="A70" s="57">
        <v>45632</v>
      </c>
      <c r="B70" s="10">
        <v>168.12361950454545</v>
      </c>
      <c r="C70" s="10">
        <f>Demand_Table!C70</f>
        <v>156.65657818181819</v>
      </c>
      <c r="D70" s="10">
        <f t="shared" si="2"/>
        <v>-11.467041322727255</v>
      </c>
      <c r="F70" s="10">
        <v>236.86842088709091</v>
      </c>
      <c r="G70" s="10">
        <v>108.37075416781818</v>
      </c>
      <c r="H70" s="10">
        <f t="shared" si="3"/>
        <v>128.49766671927273</v>
      </c>
    </row>
    <row r="71" spans="1:8" x14ac:dyDescent="0.25">
      <c r="A71" s="57">
        <v>45633</v>
      </c>
      <c r="B71" s="10">
        <v>168.39377757</v>
      </c>
      <c r="C71" s="10">
        <f>Demand_Table!C71</f>
        <v>165.73375218181818</v>
      </c>
      <c r="D71" s="10">
        <f t="shared" si="2"/>
        <v>-2.6600253881818219</v>
      </c>
      <c r="F71" s="10">
        <v>234.60774225236364</v>
      </c>
      <c r="G71" s="10">
        <v>111.16500642490909</v>
      </c>
      <c r="H71" s="10">
        <f t="shared" si="3"/>
        <v>123.44273582745454</v>
      </c>
    </row>
    <row r="72" spans="1:8" x14ac:dyDescent="0.25">
      <c r="A72" s="57">
        <v>45634</v>
      </c>
      <c r="B72" s="10">
        <v>168.84368590090909</v>
      </c>
      <c r="C72" s="10">
        <f>Demand_Table!C72</f>
        <v>170.67255790909093</v>
      </c>
      <c r="D72" s="10">
        <f t="shared" si="2"/>
        <v>1.8288720081818326</v>
      </c>
      <c r="F72" s="10">
        <v>235.26422444254547</v>
      </c>
      <c r="G72" s="10">
        <v>111.38027392609091</v>
      </c>
      <c r="H72" s="10">
        <f t="shared" si="3"/>
        <v>123.88395051645456</v>
      </c>
    </row>
    <row r="73" spans="1:8" x14ac:dyDescent="0.25">
      <c r="A73" s="57">
        <v>45635</v>
      </c>
      <c r="B73" s="10">
        <v>161.2772587409091</v>
      </c>
      <c r="C73" s="10">
        <f>Demand_Table!C73</f>
        <v>175.67069845454546</v>
      </c>
      <c r="D73" s="10">
        <f t="shared" si="2"/>
        <v>14.393439713636354</v>
      </c>
      <c r="F73" s="10">
        <v>231.43721099227275</v>
      </c>
      <c r="G73" s="10">
        <v>100.23086729745455</v>
      </c>
      <c r="H73" s="10">
        <f t="shared" si="3"/>
        <v>131.2063436948182</v>
      </c>
    </row>
    <row r="74" spans="1:8" x14ac:dyDescent="0.25">
      <c r="A74" s="57">
        <v>45636</v>
      </c>
      <c r="B74" s="10">
        <v>161.69744854727273</v>
      </c>
      <c r="C74" s="10">
        <f>Demand_Table!C74</f>
        <v>182.87649245454546</v>
      </c>
      <c r="D74" s="10">
        <f t="shared" si="2"/>
        <v>21.179043907272728</v>
      </c>
      <c r="F74" s="10">
        <v>231.86620381318181</v>
      </c>
      <c r="G74" s="10">
        <v>99.630652652272715</v>
      </c>
      <c r="H74" s="10">
        <f t="shared" si="3"/>
        <v>132.2355511609091</v>
      </c>
    </row>
    <row r="75" spans="1:8" x14ac:dyDescent="0.25">
      <c r="A75" s="57">
        <v>45637</v>
      </c>
      <c r="B75" s="10">
        <v>172.38168186272728</v>
      </c>
      <c r="C75" s="10">
        <f>Demand_Table!C75</f>
        <v>187.154661</v>
      </c>
      <c r="D75" s="10">
        <f t="shared" si="2"/>
        <v>14.772979137272728</v>
      </c>
      <c r="F75" s="10">
        <v>242.41373287472726</v>
      </c>
      <c r="G75" s="10">
        <v>109.00556958327272</v>
      </c>
      <c r="H75" s="10">
        <f t="shared" si="3"/>
        <v>133.40816329145454</v>
      </c>
    </row>
    <row r="76" spans="1:8" x14ac:dyDescent="0.25">
      <c r="A76" s="57">
        <v>45638</v>
      </c>
      <c r="B76" s="10">
        <v>173.81027873818184</v>
      </c>
      <c r="C76" s="10">
        <f>Demand_Table!C76</f>
        <v>178.97762700000001</v>
      </c>
      <c r="D76" s="10">
        <f t="shared" si="2"/>
        <v>5.1673482618181765</v>
      </c>
      <c r="F76" s="10">
        <v>243.41778213336366</v>
      </c>
      <c r="G76" s="10">
        <v>109.55719868109094</v>
      </c>
      <c r="H76" s="10">
        <f t="shared" si="3"/>
        <v>133.86058345227272</v>
      </c>
    </row>
    <row r="77" spans="1:8" x14ac:dyDescent="0.25">
      <c r="A77" s="57">
        <v>45639</v>
      </c>
      <c r="B77" s="10">
        <v>175.18607692636365</v>
      </c>
      <c r="C77" s="10">
        <f>Demand_Table!C77</f>
        <v>174.82513009090911</v>
      </c>
      <c r="D77" s="10">
        <f t="shared" si="2"/>
        <v>-0.36094683545454131</v>
      </c>
      <c r="F77" s="10">
        <v>244.58035271527274</v>
      </c>
      <c r="G77" s="10">
        <v>109.85673779454548</v>
      </c>
      <c r="H77" s="10">
        <f t="shared" si="3"/>
        <v>134.72361492072724</v>
      </c>
    </row>
    <row r="78" spans="1:8" x14ac:dyDescent="0.25">
      <c r="A78" s="57">
        <v>45640</v>
      </c>
      <c r="B78" s="10">
        <v>176.21892895000002</v>
      </c>
      <c r="C78" s="10">
        <f>Demand_Table!C78</f>
        <v>159.51465218181818</v>
      </c>
      <c r="D78" s="10">
        <f t="shared" si="2"/>
        <v>-16.704276768181842</v>
      </c>
      <c r="F78" s="10">
        <v>242.3618982336364</v>
      </c>
      <c r="G78" s="10">
        <v>113.53531998454548</v>
      </c>
      <c r="H78" s="10">
        <f t="shared" si="3"/>
        <v>128.82657824909091</v>
      </c>
    </row>
    <row r="79" spans="1:8" x14ac:dyDescent="0.25">
      <c r="A79" s="57">
        <v>45641</v>
      </c>
      <c r="B79" s="10">
        <v>176.62648402909093</v>
      </c>
      <c r="C79" s="10">
        <f>Demand_Table!C79</f>
        <v>135.53288436363636</v>
      </c>
      <c r="D79" s="10">
        <f t="shared" si="2"/>
        <v>-41.093599665454576</v>
      </c>
      <c r="F79" s="10">
        <v>242.83812288000001</v>
      </c>
      <c r="G79" s="10">
        <v>114.41513169209094</v>
      </c>
      <c r="H79" s="10">
        <f t="shared" si="3"/>
        <v>128.42299118790908</v>
      </c>
    </row>
    <row r="80" spans="1:8" x14ac:dyDescent="0.25">
      <c r="A80" s="57">
        <v>45642</v>
      </c>
      <c r="B80" s="10">
        <v>168.12012641909089</v>
      </c>
      <c r="C80" s="10">
        <f>Demand_Table!C80</f>
        <v>137.75595718181819</v>
      </c>
      <c r="D80" s="10">
        <f t="shared" si="2"/>
        <v>-30.364169237272705</v>
      </c>
      <c r="F80" s="10">
        <v>238.20523412709093</v>
      </c>
      <c r="G80" s="10">
        <v>103.53756848981816</v>
      </c>
      <c r="H80" s="10">
        <f t="shared" si="3"/>
        <v>134.66766563727276</v>
      </c>
    </row>
    <row r="81" spans="1:8" x14ac:dyDescent="0.25">
      <c r="A81" s="57">
        <v>45643</v>
      </c>
      <c r="B81" s="10">
        <v>168.49518549636363</v>
      </c>
      <c r="C81" s="10">
        <f>Demand_Table!C81</f>
        <v>144.86273499999999</v>
      </c>
      <c r="D81" s="10">
        <f t="shared" si="2"/>
        <v>-23.632450496363646</v>
      </c>
      <c r="F81" s="10">
        <v>238.73621043590907</v>
      </c>
      <c r="G81" s="10">
        <v>104.04723477863637</v>
      </c>
      <c r="H81" s="10">
        <f t="shared" si="3"/>
        <v>134.68897565727269</v>
      </c>
    </row>
    <row r="82" spans="1:8" x14ac:dyDescent="0.25">
      <c r="A82" s="57">
        <v>45644</v>
      </c>
      <c r="B82" s="10">
        <v>178.76887011636364</v>
      </c>
      <c r="C82" s="10">
        <f>Demand_Table!C82</f>
        <v>127.38987581818182</v>
      </c>
      <c r="D82" s="10">
        <f t="shared" si="2"/>
        <v>-51.378994298181823</v>
      </c>
      <c r="F82" s="10">
        <v>249.45155161818184</v>
      </c>
      <c r="G82" s="10">
        <v>114.45921727454547</v>
      </c>
      <c r="H82" s="10">
        <f t="shared" si="3"/>
        <v>134.99233434363637</v>
      </c>
    </row>
    <row r="83" spans="1:8" x14ac:dyDescent="0.25">
      <c r="A83" s="57">
        <v>45645</v>
      </c>
      <c r="B83" s="10">
        <v>179.39775805818184</v>
      </c>
      <c r="C83" s="10">
        <f>Demand_Table!C83</f>
        <v>166.21767318181818</v>
      </c>
      <c r="D83" s="10">
        <f t="shared" si="2"/>
        <v>-13.180084876363651</v>
      </c>
      <c r="F83" s="10">
        <v>250.52552199118185</v>
      </c>
      <c r="G83" s="10">
        <v>115.36828421218182</v>
      </c>
      <c r="H83" s="10">
        <f t="shared" si="3"/>
        <v>135.15723777900001</v>
      </c>
    </row>
    <row r="84" spans="1:8" x14ac:dyDescent="0.25">
      <c r="A84" s="57">
        <v>45646</v>
      </c>
      <c r="B84" s="10">
        <v>178.62174112818184</v>
      </c>
      <c r="C84" s="10">
        <f>Demand_Table!C84</f>
        <v>171.29428018181818</v>
      </c>
      <c r="D84" s="10">
        <f t="shared" si="2"/>
        <v>-7.327460946363658</v>
      </c>
      <c r="F84" s="10">
        <v>249.9866242319091</v>
      </c>
      <c r="G84" s="10">
        <v>116.65821987045456</v>
      </c>
      <c r="H84" s="10">
        <f t="shared" si="3"/>
        <v>133.32840436145455</v>
      </c>
    </row>
    <row r="85" spans="1:8" x14ac:dyDescent="0.25">
      <c r="A85" s="57">
        <v>45647</v>
      </c>
      <c r="B85" s="10">
        <v>179.15852117909091</v>
      </c>
      <c r="C85" s="10">
        <f>Demand_Table!C85</f>
        <v>152.47817036363637</v>
      </c>
      <c r="D85" s="10">
        <f t="shared" si="2"/>
        <v>-26.680350815454545</v>
      </c>
      <c r="F85" s="10">
        <v>246.88951690463637</v>
      </c>
      <c r="G85" s="10">
        <v>121.04612839681818</v>
      </c>
      <c r="H85" s="10">
        <f t="shared" si="3"/>
        <v>125.84338850781819</v>
      </c>
    </row>
    <row r="86" spans="1:8" x14ac:dyDescent="0.25">
      <c r="A86" s="57">
        <v>45648</v>
      </c>
      <c r="B86" s="10">
        <v>175.47875175454544</v>
      </c>
      <c r="C86" s="10">
        <f>Demand_Table!C86</f>
        <v>175.9770079090909</v>
      </c>
      <c r="D86" s="10">
        <f t="shared" si="2"/>
        <v>0.49825615454545868</v>
      </c>
      <c r="F86" s="10">
        <v>244.55696537654546</v>
      </c>
      <c r="G86" s="10">
        <v>117.89130480854544</v>
      </c>
      <c r="H86" s="10">
        <f t="shared" si="3"/>
        <v>126.66566056800002</v>
      </c>
    </row>
    <row r="87" spans="1:8" x14ac:dyDescent="0.25">
      <c r="A87" s="57">
        <v>45649</v>
      </c>
      <c r="B87" s="10">
        <v>163.85329644636366</v>
      </c>
      <c r="C87" s="10">
        <f>Demand_Table!C87</f>
        <v>174.214159</v>
      </c>
      <c r="D87" s="10">
        <f t="shared" si="2"/>
        <v>10.360862553636338</v>
      </c>
      <c r="F87" s="10">
        <v>238.95620658045456</v>
      </c>
      <c r="G87" s="10">
        <v>102.85890263727275</v>
      </c>
      <c r="H87" s="10">
        <f t="shared" si="3"/>
        <v>136.09730394318183</v>
      </c>
    </row>
    <row r="88" spans="1:8" x14ac:dyDescent="0.25">
      <c r="A88" s="57">
        <v>45650</v>
      </c>
      <c r="B88" s="10">
        <v>164.10211874727275</v>
      </c>
      <c r="C88" s="10">
        <f>Demand_Table!C88</f>
        <v>129.86991109090911</v>
      </c>
      <c r="D88" s="10">
        <f t="shared" si="2"/>
        <v>-34.232207656363641</v>
      </c>
      <c r="F88" s="10">
        <v>239.03138786772729</v>
      </c>
      <c r="G88" s="10">
        <v>104.15870345090913</v>
      </c>
      <c r="H88" s="10">
        <f t="shared" si="3"/>
        <v>134.87268441681817</v>
      </c>
    </row>
    <row r="89" spans="1:8" x14ac:dyDescent="0.25">
      <c r="A89" s="57">
        <v>45651</v>
      </c>
      <c r="B89" s="10">
        <v>163.34225612636362</v>
      </c>
      <c r="C89" s="10">
        <f>Demand_Table!C89</f>
        <v>118.03216281818182</v>
      </c>
      <c r="D89" s="10">
        <f t="shared" si="2"/>
        <v>-45.310093308181806</v>
      </c>
      <c r="F89" s="10">
        <v>234.42373238954545</v>
      </c>
      <c r="G89" s="10">
        <v>105.54703710863636</v>
      </c>
      <c r="H89" s="10">
        <f t="shared" si="3"/>
        <v>128.87669528090908</v>
      </c>
    </row>
    <row r="90" spans="1:8" x14ac:dyDescent="0.25">
      <c r="A90" s="57">
        <v>45652</v>
      </c>
      <c r="B90" s="10">
        <v>166.37924063818178</v>
      </c>
      <c r="C90" s="10">
        <f>Demand_Table!C90</f>
        <v>133.14470872727273</v>
      </c>
      <c r="D90" s="10">
        <f t="shared" si="2"/>
        <v>-33.234531910909055</v>
      </c>
      <c r="F90" s="10">
        <v>238.43982859418179</v>
      </c>
      <c r="G90" s="10">
        <v>107.68796399127268</v>
      </c>
      <c r="H90" s="10">
        <f t="shared" si="3"/>
        <v>130.75186460290911</v>
      </c>
    </row>
    <row r="91" spans="1:8" x14ac:dyDescent="0.25">
      <c r="A91" s="57">
        <v>45653</v>
      </c>
      <c r="B91" s="10">
        <v>167.7460593490909</v>
      </c>
      <c r="C91" s="10">
        <f>Demand_Table!C91</f>
        <v>155.41190018181817</v>
      </c>
      <c r="D91" s="10">
        <f t="shared" si="2"/>
        <v>-12.33415916727273</v>
      </c>
      <c r="F91" s="10">
        <v>242.56810568290908</v>
      </c>
      <c r="G91" s="10">
        <v>105.67458645418182</v>
      </c>
      <c r="H91" s="10">
        <f t="shared" si="3"/>
        <v>136.89351922872726</v>
      </c>
    </row>
    <row r="92" spans="1:8" x14ac:dyDescent="0.25">
      <c r="A92" s="57">
        <v>45654</v>
      </c>
      <c r="B92" s="10">
        <v>177.45508564090909</v>
      </c>
      <c r="C92" s="10">
        <f>Demand_Table!C92</f>
        <v>157.11836327272727</v>
      </c>
      <c r="D92" s="10">
        <f t="shared" si="2"/>
        <v>-20.336722368181825</v>
      </c>
      <c r="F92" s="10">
        <v>248.73966821081819</v>
      </c>
      <c r="G92" s="10">
        <v>118.07355719618182</v>
      </c>
      <c r="H92" s="10">
        <f t="shared" si="3"/>
        <v>130.66611101463639</v>
      </c>
    </row>
    <row r="93" spans="1:8" x14ac:dyDescent="0.25">
      <c r="A93" s="57">
        <v>45655</v>
      </c>
      <c r="B93" s="10">
        <v>177.12160928</v>
      </c>
      <c r="C93" s="10">
        <f>Demand_Table!C93</f>
        <v>148.47258954545455</v>
      </c>
      <c r="D93" s="10">
        <f t="shared" si="2"/>
        <v>-28.649019734545448</v>
      </c>
      <c r="F93" s="10">
        <v>248.94611230045453</v>
      </c>
      <c r="G93" s="10">
        <v>118.13724087772727</v>
      </c>
      <c r="H93" s="10">
        <f t="shared" si="3"/>
        <v>130.80887142272726</v>
      </c>
    </row>
    <row r="94" spans="1:8" x14ac:dyDescent="0.25">
      <c r="A94" s="57">
        <v>45656</v>
      </c>
      <c r="B94" s="10">
        <v>169.55261901636362</v>
      </c>
      <c r="C94" s="10">
        <f>Demand_Table!C94</f>
        <v>144.33625809090907</v>
      </c>
      <c r="D94" s="10">
        <f t="shared" si="2"/>
        <v>-25.216360925454552</v>
      </c>
      <c r="F94" s="10">
        <v>245.25281719454543</v>
      </c>
      <c r="G94" s="10">
        <v>108.71208936945452</v>
      </c>
      <c r="H94" s="10">
        <f t="shared" si="3"/>
        <v>136.54072782509093</v>
      </c>
    </row>
    <row r="95" spans="1:8" x14ac:dyDescent="0.25">
      <c r="A95" s="57">
        <v>45657</v>
      </c>
      <c r="B95" s="10">
        <v>169.74684028181818</v>
      </c>
      <c r="C95" s="10">
        <f>Demand_Table!C95</f>
        <v>140.69058309090909</v>
      </c>
      <c r="D95" s="10">
        <f t="shared" si="2"/>
        <v>-29.056257190909093</v>
      </c>
      <c r="F95" s="10">
        <v>245.88051743054547</v>
      </c>
      <c r="G95" s="10">
        <v>109.87744775418182</v>
      </c>
      <c r="H95" s="10">
        <f t="shared" si="3"/>
        <v>136.00306967636365</v>
      </c>
    </row>
    <row r="96" spans="1:8" x14ac:dyDescent="0.25">
      <c r="A96" s="57">
        <v>45658</v>
      </c>
      <c r="B96" s="10">
        <v>167.73455173818181</v>
      </c>
      <c r="C96" s="10">
        <f>Demand_Table!C96</f>
        <v>146.08178463636364</v>
      </c>
      <c r="D96" s="10">
        <f t="shared" si="2"/>
        <v>-21.652767101818171</v>
      </c>
      <c r="F96" s="10">
        <v>241.50683055263636</v>
      </c>
      <c r="G96" s="10">
        <v>111.43111854463636</v>
      </c>
      <c r="H96" s="10">
        <f t="shared" si="3"/>
        <v>130.07571200799998</v>
      </c>
    </row>
    <row r="97" spans="1:8" x14ac:dyDescent="0.25">
      <c r="A97" s="57">
        <v>45659</v>
      </c>
      <c r="B97" s="10">
        <v>183.94700279727275</v>
      </c>
      <c r="C97" s="10">
        <f>Demand_Table!C97</f>
        <v>200.00064054545456</v>
      </c>
      <c r="D97" s="10">
        <f t="shared" si="2"/>
        <v>16.053637748181814</v>
      </c>
      <c r="F97" s="10">
        <v>265.56436631045455</v>
      </c>
      <c r="G97" s="10">
        <v>123.35897799109091</v>
      </c>
      <c r="H97" s="10">
        <f t="shared" si="3"/>
        <v>142.20538831936364</v>
      </c>
    </row>
    <row r="98" spans="1:8" x14ac:dyDescent="0.25">
      <c r="A98" s="57">
        <v>45660</v>
      </c>
      <c r="B98" s="10">
        <v>183.90966000363636</v>
      </c>
      <c r="C98" s="10">
        <f>Demand_Table!C98</f>
        <v>214.45617363636364</v>
      </c>
      <c r="D98" s="10">
        <f t="shared" si="2"/>
        <v>30.546513632727283</v>
      </c>
      <c r="F98" s="10">
        <v>265.06741091272727</v>
      </c>
      <c r="G98" s="10">
        <v>124.10151564</v>
      </c>
      <c r="H98" s="10">
        <f t="shared" si="3"/>
        <v>140.96589527272727</v>
      </c>
    </row>
    <row r="99" spans="1:8" x14ac:dyDescent="0.25">
      <c r="A99" s="57">
        <v>45661</v>
      </c>
      <c r="B99" s="10">
        <v>184.23937332818181</v>
      </c>
      <c r="C99" s="10">
        <f>Demand_Table!C99</f>
        <v>210.16723254545457</v>
      </c>
      <c r="D99" s="10">
        <f t="shared" si="2"/>
        <v>25.927859217272754</v>
      </c>
      <c r="F99" s="10">
        <v>262.43660212418183</v>
      </c>
      <c r="G99" s="10">
        <v>127.64743947581817</v>
      </c>
      <c r="H99" s="10">
        <f t="shared" si="3"/>
        <v>134.78916264836366</v>
      </c>
    </row>
    <row r="100" spans="1:8" x14ac:dyDescent="0.25">
      <c r="A100" s="57">
        <v>45662</v>
      </c>
      <c r="B100" s="10">
        <v>184.30848703727276</v>
      </c>
      <c r="C100" s="10">
        <f>Demand_Table!C100</f>
        <v>185.60621272727275</v>
      </c>
      <c r="D100" s="10">
        <f t="shared" si="2"/>
        <v>1.2977256899999929</v>
      </c>
      <c r="F100" s="10">
        <v>262.95813679109096</v>
      </c>
      <c r="G100" s="10">
        <v>128.16986777836365</v>
      </c>
      <c r="H100" s="10">
        <f t="shared" si="3"/>
        <v>134.78826901272731</v>
      </c>
    </row>
    <row r="101" spans="1:8" x14ac:dyDescent="0.25">
      <c r="A101" s="57">
        <v>45663</v>
      </c>
      <c r="B101" s="10">
        <v>174.79148758727271</v>
      </c>
      <c r="C101" s="10">
        <f>Demand_Table!C101</f>
        <v>196.27505136363635</v>
      </c>
      <c r="D101" s="10">
        <f t="shared" si="2"/>
        <v>21.483563776363638</v>
      </c>
      <c r="F101" s="10">
        <v>258.36628038199996</v>
      </c>
      <c r="G101" s="10">
        <v>116.44957289636363</v>
      </c>
      <c r="H101" s="10">
        <f t="shared" si="3"/>
        <v>141.91670748563632</v>
      </c>
    </row>
    <row r="102" spans="1:8" x14ac:dyDescent="0.25">
      <c r="A102" s="57">
        <v>45664</v>
      </c>
      <c r="B102" s="10">
        <v>174.49332034727274</v>
      </c>
      <c r="C102" s="10">
        <f>Demand_Table!C102</f>
        <v>214.63609609090909</v>
      </c>
      <c r="D102" s="10">
        <f t="shared" si="2"/>
        <v>40.142775743636349</v>
      </c>
      <c r="F102" s="10">
        <v>259.10339285818185</v>
      </c>
      <c r="G102" s="10">
        <v>116.28742563718183</v>
      </c>
      <c r="H102" s="10">
        <f t="shared" si="3"/>
        <v>142.81596722100002</v>
      </c>
    </row>
    <row r="103" spans="1:8" x14ac:dyDescent="0.25">
      <c r="A103" s="57">
        <v>45665</v>
      </c>
      <c r="B103" s="10">
        <v>185.38098364909092</v>
      </c>
      <c r="C103" s="10">
        <f>Demand_Table!C103</f>
        <v>239.33913100000001</v>
      </c>
      <c r="D103" s="10">
        <f t="shared" si="2"/>
        <v>53.958147350909087</v>
      </c>
      <c r="F103" s="10">
        <v>270.88143143509092</v>
      </c>
      <c r="G103" s="10">
        <v>127.16480845009093</v>
      </c>
      <c r="H103" s="10">
        <f t="shared" si="3"/>
        <v>143.71662298499999</v>
      </c>
    </row>
    <row r="104" spans="1:8" x14ac:dyDescent="0.25">
      <c r="A104" s="57">
        <v>45666</v>
      </c>
      <c r="B104" s="10">
        <v>185.98930494272724</v>
      </c>
      <c r="C104" s="10">
        <f>Demand_Table!C104</f>
        <v>236.92592590909092</v>
      </c>
      <c r="D104" s="10">
        <f t="shared" si="2"/>
        <v>50.936620966363677</v>
      </c>
      <c r="F104" s="10">
        <v>272.23357158518178</v>
      </c>
      <c r="G104" s="10">
        <v>127.47162148481816</v>
      </c>
      <c r="H104" s="10">
        <f t="shared" si="3"/>
        <v>144.76195010036361</v>
      </c>
    </row>
    <row r="105" spans="1:8" x14ac:dyDescent="0.25">
      <c r="A105" s="57">
        <v>45667</v>
      </c>
      <c r="B105" s="10">
        <v>186.87737132454544</v>
      </c>
      <c r="C105" s="10">
        <f>Demand_Table!C105</f>
        <v>249.86736718181817</v>
      </c>
      <c r="D105" s="10">
        <f t="shared" si="2"/>
        <v>62.989995857272731</v>
      </c>
      <c r="F105" s="10">
        <v>273.40195458599999</v>
      </c>
      <c r="G105" s="10">
        <v>127.58387518090906</v>
      </c>
      <c r="H105" s="10">
        <f t="shared" si="3"/>
        <v>145.81807940509094</v>
      </c>
    </row>
    <row r="106" spans="1:8" x14ac:dyDescent="0.25">
      <c r="A106" s="57">
        <v>45668</v>
      </c>
      <c r="B106" s="10">
        <v>187.65250225636362</v>
      </c>
      <c r="C106" s="10">
        <f>Demand_Table!C106</f>
        <v>234.1745187272727</v>
      </c>
      <c r="D106" s="10">
        <f t="shared" si="2"/>
        <v>46.52201647090908</v>
      </c>
      <c r="F106" s="10">
        <v>270.26988459818176</v>
      </c>
      <c r="G106" s="10">
        <v>130.71349550727271</v>
      </c>
      <c r="H106" s="10">
        <f t="shared" si="3"/>
        <v>139.55638909090905</v>
      </c>
    </row>
    <row r="107" spans="1:8" x14ac:dyDescent="0.25">
      <c r="A107" s="57">
        <v>45669</v>
      </c>
      <c r="B107" s="10">
        <v>188.56486176454544</v>
      </c>
      <c r="C107" s="10">
        <f>Demand_Table!C107</f>
        <v>214.3420811818182</v>
      </c>
      <c r="D107" s="10">
        <f t="shared" si="2"/>
        <v>25.777219417272761</v>
      </c>
      <c r="F107" s="10">
        <v>270.7872110431818</v>
      </c>
      <c r="G107" s="10">
        <v>131.24572825727273</v>
      </c>
      <c r="H107" s="10">
        <f t="shared" si="3"/>
        <v>139.54148278590907</v>
      </c>
    </row>
    <row r="108" spans="1:8" x14ac:dyDescent="0.25">
      <c r="A108" s="57">
        <v>45670</v>
      </c>
      <c r="B108" s="10">
        <v>179.04871075181819</v>
      </c>
      <c r="C108" s="10">
        <f>Demand_Table!C108</f>
        <v>202.15737972727274</v>
      </c>
      <c r="D108" s="10">
        <f t="shared" si="2"/>
        <v>23.108668975454549</v>
      </c>
      <c r="F108" s="10">
        <v>264.91354529872729</v>
      </c>
      <c r="G108" s="10">
        <v>119.17697237727273</v>
      </c>
      <c r="H108" s="10">
        <f t="shared" si="3"/>
        <v>145.73657292145455</v>
      </c>
    </row>
    <row r="109" spans="1:8" x14ac:dyDescent="0.25">
      <c r="A109" s="57">
        <v>45671</v>
      </c>
      <c r="B109" s="10">
        <v>178.53234467818183</v>
      </c>
      <c r="C109" s="10">
        <f>Demand_Table!C109</f>
        <v>169.60355263636362</v>
      </c>
      <c r="D109" s="10">
        <f t="shared" si="2"/>
        <v>-8.9287920418182125</v>
      </c>
      <c r="F109" s="10">
        <v>264.11918532545457</v>
      </c>
      <c r="G109" s="10">
        <v>118.94287200909092</v>
      </c>
      <c r="H109" s="10">
        <f t="shared" si="3"/>
        <v>145.17631331636363</v>
      </c>
    </row>
    <row r="110" spans="1:8" x14ac:dyDescent="0.25">
      <c r="A110" s="57">
        <v>45672</v>
      </c>
      <c r="B110" s="10">
        <v>188.99420443818184</v>
      </c>
      <c r="C110" s="10">
        <f>Demand_Table!C110</f>
        <v>156.13890154545453</v>
      </c>
      <c r="D110" s="10">
        <f t="shared" si="2"/>
        <v>-32.855302892727309</v>
      </c>
      <c r="F110" s="10">
        <v>274.30300902436363</v>
      </c>
      <c r="G110" s="10">
        <v>129.97920948472728</v>
      </c>
      <c r="H110" s="10">
        <f t="shared" si="3"/>
        <v>144.32379953963635</v>
      </c>
    </row>
    <row r="111" spans="1:8" x14ac:dyDescent="0.25">
      <c r="A111" s="57">
        <v>45673</v>
      </c>
      <c r="B111" s="10">
        <v>189.0864184209091</v>
      </c>
      <c r="C111" s="10">
        <f>Demand_Table!C111</f>
        <v>174.27013681818181</v>
      </c>
      <c r="D111" s="10">
        <f t="shared" si="2"/>
        <v>-14.816281602727287</v>
      </c>
      <c r="F111" s="10">
        <v>273.09459739136366</v>
      </c>
      <c r="G111" s="10">
        <v>130.49984491281819</v>
      </c>
      <c r="H111" s="10">
        <f t="shared" si="3"/>
        <v>142.59475247854547</v>
      </c>
    </row>
    <row r="112" spans="1:8" x14ac:dyDescent="0.25">
      <c r="A112" s="57">
        <v>45674</v>
      </c>
      <c r="B112" s="10">
        <v>189.11773985363632</v>
      </c>
      <c r="C112" s="10">
        <f>Demand_Table!C112</f>
        <v>175.87497018181818</v>
      </c>
      <c r="D112" s="10">
        <f t="shared" si="2"/>
        <v>-13.242769671818138</v>
      </c>
      <c r="F112" s="10">
        <v>272.08143671927269</v>
      </c>
      <c r="G112" s="10">
        <v>130.77930990218178</v>
      </c>
      <c r="H112" s="10">
        <f t="shared" si="3"/>
        <v>141.30212681709091</v>
      </c>
    </row>
    <row r="113" spans="1:8" x14ac:dyDescent="0.25">
      <c r="A113" s="57">
        <v>45675</v>
      </c>
      <c r="B113" s="10">
        <v>189.42768948636362</v>
      </c>
      <c r="C113" s="10">
        <f>Demand_Table!C113</f>
        <v>186.28565627272727</v>
      </c>
      <c r="D113" s="10">
        <f t="shared" si="2"/>
        <v>-3.1420332136363527</v>
      </c>
      <c r="F113" s="10">
        <v>266.69566405527269</v>
      </c>
      <c r="G113" s="10">
        <v>133.81710381109087</v>
      </c>
      <c r="H113" s="10">
        <f t="shared" si="3"/>
        <v>132.87856024418181</v>
      </c>
    </row>
    <row r="114" spans="1:8" x14ac:dyDescent="0.25">
      <c r="A114" s="57">
        <v>45676</v>
      </c>
      <c r="B114" s="10">
        <v>189.55688153636362</v>
      </c>
      <c r="C114" s="10">
        <f>Demand_Table!C114</f>
        <v>198.63591872727275</v>
      </c>
      <c r="D114" s="10">
        <f t="shared" si="2"/>
        <v>9.0790371909091334</v>
      </c>
      <c r="F114" s="10">
        <v>264.6354056093636</v>
      </c>
      <c r="G114" s="10">
        <v>133.83998055454543</v>
      </c>
      <c r="H114" s="10">
        <f t="shared" si="3"/>
        <v>130.79542505481817</v>
      </c>
    </row>
    <row r="115" spans="1:8" x14ac:dyDescent="0.25">
      <c r="A115" s="57">
        <v>45677</v>
      </c>
      <c r="B115" s="10">
        <v>179.46741273000001</v>
      </c>
      <c r="C115" s="10">
        <f>Demand_Table!C115</f>
        <v>199.84592463636363</v>
      </c>
      <c r="D115" s="10">
        <f t="shared" si="2"/>
        <v>20.378511906363627</v>
      </c>
      <c r="F115" s="10">
        <v>256.95418306090914</v>
      </c>
      <c r="G115" s="10">
        <v>121.571637162</v>
      </c>
      <c r="H115" s="10">
        <f t="shared" si="3"/>
        <v>135.38254589890914</v>
      </c>
    </row>
    <row r="116" spans="1:8" x14ac:dyDescent="0.25">
      <c r="A116" s="57">
        <v>45678</v>
      </c>
      <c r="B116" s="10">
        <v>178.50677992272728</v>
      </c>
      <c r="C116" s="10">
        <f>Demand_Table!C116</f>
        <v>192.00517872727272</v>
      </c>
      <c r="D116" s="10">
        <f t="shared" si="2"/>
        <v>13.498398804545445</v>
      </c>
      <c r="F116" s="10">
        <v>254.5443531518182</v>
      </c>
      <c r="G116" s="10">
        <v>121.18614779618181</v>
      </c>
      <c r="H116" s="10">
        <f t="shared" si="3"/>
        <v>133.35820535563639</v>
      </c>
    </row>
    <row r="117" spans="1:8" x14ac:dyDescent="0.25">
      <c r="A117" s="57">
        <v>45679</v>
      </c>
      <c r="B117" s="10">
        <v>188.04881216454544</v>
      </c>
      <c r="C117" s="10">
        <f>Demand_Table!C117</f>
        <v>197.24896954545454</v>
      </c>
      <c r="D117" s="10">
        <f t="shared" si="2"/>
        <v>9.2001573809091042</v>
      </c>
      <c r="F117" s="10">
        <v>263.51395945909087</v>
      </c>
      <c r="G117" s="10">
        <v>131.44995169363634</v>
      </c>
      <c r="H117" s="10">
        <f t="shared" si="3"/>
        <v>132.06400776545453</v>
      </c>
    </row>
    <row r="118" spans="1:8" x14ac:dyDescent="0.25">
      <c r="A118" s="57">
        <v>45680</v>
      </c>
      <c r="B118" s="10">
        <v>187.09962933909091</v>
      </c>
      <c r="C118" s="10">
        <f>Demand_Table!C118</f>
        <v>193.47155409090911</v>
      </c>
      <c r="D118" s="10">
        <f t="shared" si="2"/>
        <v>6.3719247518181987</v>
      </c>
      <c r="F118" s="10">
        <v>261.84616808963636</v>
      </c>
      <c r="G118" s="10">
        <v>131.07629403290909</v>
      </c>
      <c r="H118" s="10">
        <f t="shared" si="3"/>
        <v>130.76987405672728</v>
      </c>
    </row>
    <row r="119" spans="1:8" x14ac:dyDescent="0.25">
      <c r="A119" s="57">
        <v>45681</v>
      </c>
      <c r="B119" s="10">
        <v>186.20181390272728</v>
      </c>
      <c r="C119" s="10">
        <f>Demand_Table!C119</f>
        <v>175.6168650909091</v>
      </c>
      <c r="D119" s="10">
        <f t="shared" si="2"/>
        <v>-10.58494881181818</v>
      </c>
      <c r="F119" s="10">
        <v>261.04619649818181</v>
      </c>
      <c r="G119" s="10">
        <v>130.14190380181819</v>
      </c>
      <c r="H119" s="10">
        <f t="shared" si="3"/>
        <v>130.90429269636363</v>
      </c>
    </row>
    <row r="120" spans="1:8" x14ac:dyDescent="0.25">
      <c r="A120" s="57">
        <v>45682</v>
      </c>
      <c r="B120" s="10">
        <v>185.65446262909092</v>
      </c>
      <c r="C120" s="10">
        <f>Demand_Table!C120</f>
        <v>174.92595336363635</v>
      </c>
      <c r="D120" s="10">
        <f t="shared" si="2"/>
        <v>-10.728509265454562</v>
      </c>
      <c r="F120" s="10">
        <v>256.44087341109093</v>
      </c>
      <c r="G120" s="10">
        <v>132.21491931145457</v>
      </c>
      <c r="H120" s="10">
        <f t="shared" si="3"/>
        <v>124.22595409963637</v>
      </c>
    </row>
    <row r="121" spans="1:8" x14ac:dyDescent="0.25">
      <c r="A121" s="57">
        <v>45683</v>
      </c>
      <c r="B121" s="10">
        <v>184.96236866999999</v>
      </c>
      <c r="C121" s="10">
        <f>Demand_Table!C121</f>
        <v>187.65921209090911</v>
      </c>
      <c r="D121" s="10">
        <f t="shared" si="2"/>
        <v>2.6968434209091185</v>
      </c>
      <c r="F121" s="10">
        <v>255.11206909072729</v>
      </c>
      <c r="G121" s="10">
        <v>131.6876458852727</v>
      </c>
      <c r="H121" s="10">
        <f t="shared" si="3"/>
        <v>123.42442320545459</v>
      </c>
    </row>
    <row r="122" spans="1:8" x14ac:dyDescent="0.25">
      <c r="A122" s="57">
        <v>45684</v>
      </c>
      <c r="B122" s="10">
        <v>175.04350160818183</v>
      </c>
      <c r="C122" s="10">
        <f>Demand_Table!C122</f>
        <v>178.19624890909091</v>
      </c>
      <c r="D122" s="10">
        <f t="shared" si="2"/>
        <v>3.1527473009090841</v>
      </c>
      <c r="F122" s="10">
        <v>248.52296707345454</v>
      </c>
      <c r="G122" s="10">
        <v>118.25060798163638</v>
      </c>
      <c r="H122" s="10">
        <f t="shared" si="3"/>
        <v>130.27235909181815</v>
      </c>
    </row>
    <row r="123" spans="1:8" x14ac:dyDescent="0.25">
      <c r="A123" s="57">
        <v>45685</v>
      </c>
      <c r="B123" s="10">
        <v>174.45586031181818</v>
      </c>
      <c r="C123" s="10">
        <f>Demand_Table!C123</f>
        <v>168.88424190909092</v>
      </c>
      <c r="D123" s="10">
        <f t="shared" si="2"/>
        <v>-5.5716184027272675</v>
      </c>
      <c r="F123" s="10">
        <v>247.80167450618183</v>
      </c>
      <c r="G123" s="10">
        <v>116.92111983599999</v>
      </c>
      <c r="H123" s="10">
        <f t="shared" si="3"/>
        <v>130.88055467018182</v>
      </c>
    </row>
    <row r="124" spans="1:8" x14ac:dyDescent="0.25">
      <c r="A124" s="57">
        <v>45686</v>
      </c>
      <c r="B124" s="10">
        <v>184.67631675636363</v>
      </c>
      <c r="C124" s="10">
        <f>Demand_Table!C124</f>
        <v>175.89405254545454</v>
      </c>
      <c r="D124" s="10">
        <f t="shared" si="2"/>
        <v>-8.7822642109090907</v>
      </c>
      <c r="F124" s="10">
        <v>257.74070173409086</v>
      </c>
      <c r="G124" s="10">
        <v>126.25409309681817</v>
      </c>
      <c r="H124" s="10">
        <f t="shared" si="3"/>
        <v>131.4866086372727</v>
      </c>
    </row>
    <row r="125" spans="1:8" x14ac:dyDescent="0.25">
      <c r="A125" s="57">
        <v>45687</v>
      </c>
      <c r="B125" s="10">
        <v>184.74220664363637</v>
      </c>
      <c r="C125" s="10">
        <f>Demand_Table!C125</f>
        <v>185.66467263636363</v>
      </c>
      <c r="D125" s="10">
        <f t="shared" si="2"/>
        <v>0.92246599272726826</v>
      </c>
      <c r="F125" s="10">
        <v>258.40528734600002</v>
      </c>
      <c r="G125" s="10">
        <v>125.72387359581816</v>
      </c>
      <c r="H125" s="10">
        <f t="shared" si="3"/>
        <v>132.68141375018186</v>
      </c>
    </row>
    <row r="126" spans="1:8" x14ac:dyDescent="0.25">
      <c r="A126" s="57">
        <v>45688</v>
      </c>
      <c r="B126" s="10">
        <v>184.55198343363637</v>
      </c>
      <c r="C126" s="10">
        <f>Demand_Table!C126</f>
        <v>180.39392472727272</v>
      </c>
      <c r="D126" s="10">
        <f t="shared" si="2"/>
        <v>-4.1580587063636472</v>
      </c>
      <c r="F126" s="10">
        <v>258.89719116163633</v>
      </c>
      <c r="G126" s="10">
        <v>124.60564992963637</v>
      </c>
      <c r="H126" s="10">
        <f t="shared" si="3"/>
        <v>134.29154123199996</v>
      </c>
    </row>
    <row r="127" spans="1:8" x14ac:dyDescent="0.25">
      <c r="A127" s="57">
        <v>45689</v>
      </c>
      <c r="B127" s="10">
        <v>184.28472613909091</v>
      </c>
      <c r="C127" s="10">
        <f>Demand_Table!C127</f>
        <v>173.37790154545453</v>
      </c>
      <c r="D127" s="10">
        <f t="shared" si="2"/>
        <v>-10.906824593636372</v>
      </c>
      <c r="F127" s="10">
        <v>255.99651291436362</v>
      </c>
      <c r="G127" s="10">
        <v>126.99933396899999</v>
      </c>
      <c r="H127" s="10">
        <f t="shared" si="3"/>
        <v>128.99717894536363</v>
      </c>
    </row>
    <row r="128" spans="1:8" x14ac:dyDescent="0.25">
      <c r="A128" s="57">
        <v>45690</v>
      </c>
      <c r="B128" s="10">
        <v>183.78712730545453</v>
      </c>
      <c r="C128" s="10">
        <f>Demand_Table!C128</f>
        <v>170.188017</v>
      </c>
      <c r="D128" s="10">
        <f t="shared" si="2"/>
        <v>-13.599110305454531</v>
      </c>
      <c r="F128" s="10">
        <v>256.25417839236366</v>
      </c>
      <c r="G128" s="10">
        <v>127.09806614690908</v>
      </c>
      <c r="H128" s="10">
        <f t="shared" si="3"/>
        <v>129.15611224545458</v>
      </c>
    </row>
    <row r="129" spans="1:8" x14ac:dyDescent="0.25">
      <c r="A129" s="57">
        <v>45691</v>
      </c>
      <c r="B129" s="10">
        <v>174.0312489590909</v>
      </c>
      <c r="C129" s="10">
        <f>Demand_Table!C129</f>
        <v>172.59991563636362</v>
      </c>
      <c r="D129" s="10">
        <f t="shared" si="2"/>
        <v>-1.4313333227272835</v>
      </c>
      <c r="F129" s="10">
        <v>251.11467979418182</v>
      </c>
      <c r="G129" s="10">
        <v>114.82648459145452</v>
      </c>
      <c r="H129" s="10">
        <f t="shared" si="3"/>
        <v>136.28819520272731</v>
      </c>
    </row>
    <row r="130" spans="1:8" x14ac:dyDescent="0.25">
      <c r="A130" s="57">
        <v>45692</v>
      </c>
      <c r="B130" s="10">
        <v>173.75562667818181</v>
      </c>
      <c r="C130" s="10">
        <f>Demand_Table!C130</f>
        <v>166.37997381818181</v>
      </c>
      <c r="D130" s="10">
        <f t="shared" si="2"/>
        <v>-7.3756528600000024</v>
      </c>
      <c r="F130" s="10">
        <v>251.43900094272726</v>
      </c>
      <c r="G130" s="10">
        <v>114.39380294772727</v>
      </c>
      <c r="H130" s="10">
        <f t="shared" si="3"/>
        <v>137.045197995</v>
      </c>
    </row>
    <row r="131" spans="1:8" x14ac:dyDescent="0.25">
      <c r="A131" s="57">
        <v>45693</v>
      </c>
      <c r="B131" s="10">
        <v>184.13809160090909</v>
      </c>
      <c r="C131" s="10">
        <f>Demand_Table!C131</f>
        <v>177.5979559090909</v>
      </c>
      <c r="D131" s="10">
        <f t="shared" si="2"/>
        <v>-6.5401356918181932</v>
      </c>
      <c r="F131" s="10">
        <v>262.27422050054543</v>
      </c>
      <c r="G131" s="10">
        <v>125.0595551158182</v>
      </c>
      <c r="H131" s="10">
        <f t="shared" si="3"/>
        <v>137.21466538472723</v>
      </c>
    </row>
    <row r="132" spans="1:8" x14ac:dyDescent="0.25">
      <c r="A132" s="57">
        <v>45694</v>
      </c>
      <c r="B132" s="10">
        <v>184.28439888545455</v>
      </c>
      <c r="C132" s="10">
        <f>Demand_Table!C132</f>
        <v>189.60075327272727</v>
      </c>
      <c r="D132" s="10">
        <f t="shared" si="2"/>
        <v>5.3163543872727246</v>
      </c>
      <c r="F132" s="10">
        <v>262.72620826863636</v>
      </c>
      <c r="G132" s="10">
        <v>125.34307669472727</v>
      </c>
      <c r="H132" s="10">
        <f t="shared" si="3"/>
        <v>137.38313157390908</v>
      </c>
    </row>
    <row r="133" spans="1:8" x14ac:dyDescent="0.25">
      <c r="A133" s="57">
        <v>45695</v>
      </c>
      <c r="B133" s="10">
        <v>184.61395513818184</v>
      </c>
      <c r="C133" s="10">
        <f>Demand_Table!C133</f>
        <v>207.52357945454543</v>
      </c>
      <c r="D133" s="10">
        <f t="shared" ref="D133:D185" si="4">C133-B133</f>
        <v>22.90962431636359</v>
      </c>
      <c r="F133" s="10">
        <v>263.46118272654547</v>
      </c>
      <c r="G133" s="10">
        <v>125.47853444690909</v>
      </c>
      <c r="H133" s="10">
        <f t="shared" ref="H133:H185" si="5">F133-G133</f>
        <v>137.98264827963638</v>
      </c>
    </row>
    <row r="134" spans="1:8" x14ac:dyDescent="0.25">
      <c r="A134" s="57">
        <v>45696</v>
      </c>
      <c r="B134" s="10">
        <v>184.96093152999998</v>
      </c>
      <c r="C134" s="10">
        <f>Demand_Table!C134</f>
        <v>191.53015672727273</v>
      </c>
      <c r="D134" s="10">
        <f t="shared" si="4"/>
        <v>6.5692251972727433</v>
      </c>
      <c r="F134" s="10">
        <v>259.70486028063635</v>
      </c>
      <c r="G134" s="10">
        <v>128.58746181563635</v>
      </c>
      <c r="H134" s="10">
        <f t="shared" si="5"/>
        <v>131.11739846500001</v>
      </c>
    </row>
    <row r="135" spans="1:8" x14ac:dyDescent="0.25">
      <c r="A135" s="57">
        <v>45697</v>
      </c>
      <c r="B135" s="10">
        <v>184.73876630818182</v>
      </c>
      <c r="C135" s="10">
        <f>Demand_Table!C135</f>
        <v>185.71102218181818</v>
      </c>
      <c r="D135" s="10">
        <f t="shared" si="4"/>
        <v>0.97225587363635668</v>
      </c>
      <c r="F135" s="10">
        <v>259.11135483109092</v>
      </c>
      <c r="G135" s="10">
        <v>128.67972871854548</v>
      </c>
      <c r="H135" s="10">
        <f t="shared" si="5"/>
        <v>130.43162611254544</v>
      </c>
    </row>
    <row r="136" spans="1:8" x14ac:dyDescent="0.25">
      <c r="A136" s="57">
        <v>45698</v>
      </c>
      <c r="B136" s="10">
        <v>175.37351989454544</v>
      </c>
      <c r="C136" s="10">
        <f>Demand_Table!C136</f>
        <v>204.79581309090909</v>
      </c>
      <c r="D136" s="10">
        <f t="shared" si="4"/>
        <v>29.422293196363654</v>
      </c>
      <c r="F136" s="10">
        <v>253.28160089627272</v>
      </c>
      <c r="G136" s="10">
        <v>116.68569993090907</v>
      </c>
      <c r="H136" s="10">
        <f t="shared" si="5"/>
        <v>136.59590096536365</v>
      </c>
    </row>
    <row r="137" spans="1:8" x14ac:dyDescent="0.25">
      <c r="A137" s="57">
        <v>45699</v>
      </c>
      <c r="B137" s="10">
        <v>174.86223333909092</v>
      </c>
      <c r="C137" s="10">
        <f>Demand_Table!C137</f>
        <v>201.18218836363639</v>
      </c>
      <c r="D137" s="10">
        <f t="shared" si="4"/>
        <v>26.319955024545465</v>
      </c>
      <c r="F137" s="10">
        <v>251.75644856490911</v>
      </c>
      <c r="G137" s="10">
        <v>115.87086974981821</v>
      </c>
      <c r="H137" s="10">
        <f t="shared" si="5"/>
        <v>135.88557881509089</v>
      </c>
    </row>
    <row r="138" spans="1:8" x14ac:dyDescent="0.25">
      <c r="A138" s="57">
        <v>45700</v>
      </c>
      <c r="B138" s="10">
        <v>184.8056999418182</v>
      </c>
      <c r="C138" s="10">
        <f>Demand_Table!C138</f>
        <v>196.68669318181819</v>
      </c>
      <c r="D138" s="10">
        <f t="shared" si="4"/>
        <v>11.880993239999981</v>
      </c>
      <c r="F138" s="10">
        <v>261.42167735527278</v>
      </c>
      <c r="G138" s="10">
        <v>126.09613870545456</v>
      </c>
      <c r="H138" s="10">
        <f t="shared" si="5"/>
        <v>135.32553864981821</v>
      </c>
    </row>
    <row r="139" spans="1:8" x14ac:dyDescent="0.25">
      <c r="A139" s="57">
        <v>45701</v>
      </c>
      <c r="B139" s="10">
        <v>183.61691551999999</v>
      </c>
      <c r="C139" s="10">
        <f>Demand_Table!C139</f>
        <v>203.95701754545453</v>
      </c>
      <c r="D139" s="10">
        <f t="shared" si="4"/>
        <v>20.340102025454541</v>
      </c>
      <c r="F139" s="10">
        <v>260.09583980100001</v>
      </c>
      <c r="G139" s="10">
        <v>125.34026880299999</v>
      </c>
      <c r="H139" s="10">
        <f t="shared" si="5"/>
        <v>134.75557099800002</v>
      </c>
    </row>
    <row r="140" spans="1:8" x14ac:dyDescent="0.25">
      <c r="A140" s="57">
        <v>45702</v>
      </c>
      <c r="B140" s="10">
        <v>182.66964811545455</v>
      </c>
      <c r="C140" s="10">
        <f>Demand_Table!C140</f>
        <v>203.40762645454544</v>
      </c>
      <c r="D140" s="10">
        <f t="shared" si="4"/>
        <v>20.737978339090887</v>
      </c>
      <c r="F140" s="10">
        <v>258.9590405929091</v>
      </c>
      <c r="G140" s="10">
        <v>124.4953044309091</v>
      </c>
      <c r="H140" s="10">
        <f t="shared" si="5"/>
        <v>134.463736162</v>
      </c>
    </row>
    <row r="141" spans="1:8" x14ac:dyDescent="0.25">
      <c r="A141" s="57">
        <v>45703</v>
      </c>
      <c r="B141" s="10">
        <v>181.33864103181818</v>
      </c>
      <c r="C141" s="10">
        <f>Demand_Table!C141</f>
        <v>190.44563945454544</v>
      </c>
      <c r="D141" s="10">
        <f t="shared" si="4"/>
        <v>9.1069984227272585</v>
      </c>
      <c r="F141" s="10">
        <v>254.06588977090908</v>
      </c>
      <c r="G141" s="10">
        <v>126.58260433636363</v>
      </c>
      <c r="H141" s="10">
        <f t="shared" si="5"/>
        <v>127.48328543454545</v>
      </c>
    </row>
    <row r="142" spans="1:8" x14ac:dyDescent="0.25">
      <c r="A142" s="57">
        <v>45704</v>
      </c>
      <c r="B142" s="10">
        <v>180.13244228636364</v>
      </c>
      <c r="C142" s="10">
        <f>Demand_Table!C142</f>
        <v>194.07543127272726</v>
      </c>
      <c r="D142" s="10">
        <f t="shared" si="4"/>
        <v>13.942988986363616</v>
      </c>
      <c r="F142" s="10">
        <v>252.07414692363636</v>
      </c>
      <c r="G142" s="10">
        <v>125.68628838772727</v>
      </c>
      <c r="H142" s="10">
        <f t="shared" si="5"/>
        <v>126.38785853590909</v>
      </c>
    </row>
    <row r="143" spans="1:8" x14ac:dyDescent="0.25">
      <c r="A143" s="57">
        <v>45705</v>
      </c>
      <c r="B143" s="10">
        <v>170.22296582090911</v>
      </c>
      <c r="C143" s="10">
        <f>Demand_Table!C143</f>
        <v>207.46413700000002</v>
      </c>
      <c r="D143" s="10">
        <f t="shared" si="4"/>
        <v>37.241171179090912</v>
      </c>
      <c r="F143" s="10">
        <v>244.84329193036365</v>
      </c>
      <c r="G143" s="10">
        <v>112.78881718154548</v>
      </c>
      <c r="H143" s="10">
        <f t="shared" si="5"/>
        <v>132.05447474881817</v>
      </c>
    </row>
    <row r="144" spans="1:8" x14ac:dyDescent="0.25">
      <c r="A144" s="57">
        <v>45706</v>
      </c>
      <c r="B144" s="10">
        <v>169.02293174181818</v>
      </c>
      <c r="C144" s="10">
        <f>Demand_Table!C144</f>
        <v>201.82641900000002</v>
      </c>
      <c r="D144" s="10">
        <f t="shared" si="4"/>
        <v>32.803487258181832</v>
      </c>
      <c r="F144" s="10">
        <v>242.77480782654544</v>
      </c>
      <c r="G144" s="10">
        <v>111.28490922927273</v>
      </c>
      <c r="H144" s="10">
        <f t="shared" si="5"/>
        <v>131.48989859727271</v>
      </c>
    </row>
    <row r="145" spans="1:8" x14ac:dyDescent="0.25">
      <c r="A145" s="57">
        <v>45707</v>
      </c>
      <c r="B145" s="10">
        <v>178.09236275818182</v>
      </c>
      <c r="C145" s="10">
        <f>Demand_Table!C145</f>
        <v>192.98283699999999</v>
      </c>
      <c r="D145" s="10">
        <f t="shared" si="4"/>
        <v>14.890474241818168</v>
      </c>
      <c r="F145" s="10">
        <v>251.70929556199999</v>
      </c>
      <c r="G145" s="10">
        <v>120.49188838872728</v>
      </c>
      <c r="H145" s="10">
        <f t="shared" si="5"/>
        <v>131.2174071732727</v>
      </c>
    </row>
    <row r="146" spans="1:8" x14ac:dyDescent="0.25">
      <c r="A146" s="57">
        <v>45708</v>
      </c>
      <c r="B146" s="10">
        <v>177.72108828181817</v>
      </c>
      <c r="C146" s="10">
        <f>Demand_Table!C146</f>
        <v>143.52214527272727</v>
      </c>
      <c r="D146" s="10">
        <f t="shared" si="4"/>
        <v>-34.198943009090897</v>
      </c>
      <c r="F146" s="10">
        <v>250.61526826436364</v>
      </c>
      <c r="G146" s="10">
        <v>119.67027962636361</v>
      </c>
      <c r="H146" s="10">
        <f t="shared" si="5"/>
        <v>130.94498863800004</v>
      </c>
    </row>
    <row r="147" spans="1:8" x14ac:dyDescent="0.25">
      <c r="A147" s="57">
        <v>45709</v>
      </c>
      <c r="B147" s="10">
        <v>176.99930759181819</v>
      </c>
      <c r="C147" s="10">
        <f>Demand_Table!C147</f>
        <v>123.29109618181818</v>
      </c>
      <c r="D147" s="10">
        <f t="shared" si="4"/>
        <v>-53.708211410000018</v>
      </c>
      <c r="F147" s="10">
        <v>249.69273041300002</v>
      </c>
      <c r="G147" s="10">
        <v>118.6086474758182</v>
      </c>
      <c r="H147" s="10">
        <f t="shared" si="5"/>
        <v>131.08408293718182</v>
      </c>
    </row>
    <row r="148" spans="1:8" x14ac:dyDescent="0.25">
      <c r="A148" s="57">
        <v>45710</v>
      </c>
      <c r="B148" s="10">
        <v>175.9200232718182</v>
      </c>
      <c r="C148" s="10">
        <f>Demand_Table!C148</f>
        <v>114.76966254545454</v>
      </c>
      <c r="D148" s="10">
        <f t="shared" si="4"/>
        <v>-61.150360726363658</v>
      </c>
      <c r="F148" s="10">
        <v>245.78236002581821</v>
      </c>
      <c r="G148" s="10">
        <v>120.81733512781818</v>
      </c>
      <c r="H148" s="10">
        <f t="shared" si="5"/>
        <v>124.96502489800002</v>
      </c>
    </row>
    <row r="149" spans="1:8" x14ac:dyDescent="0.25">
      <c r="A149" s="57">
        <v>45711</v>
      </c>
      <c r="B149" s="10">
        <v>174.87740540181818</v>
      </c>
      <c r="C149" s="10">
        <f>Demand_Table!C149</f>
        <v>138.27312999999998</v>
      </c>
      <c r="D149" s="10">
        <f t="shared" si="4"/>
        <v>-36.604275401818199</v>
      </c>
      <c r="F149" s="10">
        <v>245.08437297872729</v>
      </c>
      <c r="G149" s="10">
        <v>120.36540862054545</v>
      </c>
      <c r="H149" s="10">
        <f t="shared" si="5"/>
        <v>124.71896435818184</v>
      </c>
    </row>
    <row r="150" spans="1:8" x14ac:dyDescent="0.25">
      <c r="A150" s="57">
        <v>45712</v>
      </c>
      <c r="B150" s="10">
        <v>165.21836381272726</v>
      </c>
      <c r="C150" s="10">
        <f>Demand_Table!C150</f>
        <v>128.40997354545456</v>
      </c>
      <c r="D150" s="10">
        <f t="shared" si="4"/>
        <v>-36.808390267272699</v>
      </c>
      <c r="F150" s="10">
        <v>238.89704186054544</v>
      </c>
      <c r="G150" s="10">
        <v>108.15783071381816</v>
      </c>
      <c r="H150" s="10">
        <f t="shared" si="5"/>
        <v>130.73921114672729</v>
      </c>
    </row>
    <row r="151" spans="1:8" x14ac:dyDescent="0.25">
      <c r="A151" s="57">
        <v>45713</v>
      </c>
      <c r="B151" s="10">
        <v>163.9889432390909</v>
      </c>
      <c r="C151" s="10">
        <f>Demand_Table!C151</f>
        <v>142.65763063636362</v>
      </c>
      <c r="D151" s="10">
        <f t="shared" si="4"/>
        <v>-21.33131260272728</v>
      </c>
      <c r="F151" s="10">
        <v>237.82715182345453</v>
      </c>
      <c r="G151" s="10">
        <v>107.21295018418181</v>
      </c>
      <c r="H151" s="10">
        <f t="shared" si="5"/>
        <v>130.61420163927272</v>
      </c>
    </row>
    <row r="152" spans="1:8" x14ac:dyDescent="0.25">
      <c r="A152" s="57">
        <v>45714</v>
      </c>
      <c r="B152" s="10">
        <v>173.02925749181816</v>
      </c>
      <c r="C152" s="10">
        <f>Demand_Table!C152</f>
        <v>165.59289454545456</v>
      </c>
      <c r="D152" s="10">
        <f t="shared" si="4"/>
        <v>-7.4363629463636016</v>
      </c>
      <c r="F152" s="10">
        <v>247.17430176963634</v>
      </c>
      <c r="G152" s="10">
        <v>116.68490836799998</v>
      </c>
      <c r="H152" s="10">
        <f t="shared" si="5"/>
        <v>130.48939340163636</v>
      </c>
    </row>
    <row r="153" spans="1:8" x14ac:dyDescent="0.25">
      <c r="A153" s="57">
        <v>45715</v>
      </c>
      <c r="B153" s="10">
        <v>170.79223456363636</v>
      </c>
      <c r="C153" s="10">
        <f>Demand_Table!C153</f>
        <v>160.49871118181818</v>
      </c>
      <c r="D153" s="10">
        <f t="shared" si="4"/>
        <v>-10.293523381818176</v>
      </c>
      <c r="F153" s="10">
        <v>246.71554998545452</v>
      </c>
      <c r="G153" s="10">
        <v>116.49823574454544</v>
      </c>
      <c r="H153" s="10">
        <f t="shared" si="5"/>
        <v>130.21731424090908</v>
      </c>
    </row>
    <row r="154" spans="1:8" x14ac:dyDescent="0.25">
      <c r="A154" s="57">
        <v>45716</v>
      </c>
      <c r="B154" s="10">
        <v>170.23051707363638</v>
      </c>
      <c r="C154" s="10">
        <f>Demand_Table!C154</f>
        <v>163.55187927272726</v>
      </c>
      <c r="D154" s="10">
        <f t="shared" si="4"/>
        <v>-6.6786378009091152</v>
      </c>
      <c r="F154" s="10">
        <v>245.52000444090908</v>
      </c>
      <c r="G154" s="10">
        <v>115.75635856672729</v>
      </c>
      <c r="H154" s="10">
        <f t="shared" si="5"/>
        <v>129.7636458741818</v>
      </c>
    </row>
    <row r="155" spans="1:8" x14ac:dyDescent="0.25">
      <c r="A155" s="57">
        <v>45717</v>
      </c>
      <c r="B155" s="10">
        <v>168.29580554272727</v>
      </c>
      <c r="C155" s="10">
        <f>Demand_Table!C156</f>
        <v>156.71183945454544</v>
      </c>
      <c r="D155" s="10">
        <f t="shared" si="4"/>
        <v>-11.583966088181825</v>
      </c>
      <c r="F155" s="10">
        <v>240.63535136672726</v>
      </c>
      <c r="G155" s="10">
        <v>117.77071419872728</v>
      </c>
      <c r="H155" s="10">
        <f t="shared" si="5"/>
        <v>122.86463716799999</v>
      </c>
    </row>
    <row r="156" spans="1:8" x14ac:dyDescent="0.25">
      <c r="A156" s="57">
        <v>45718</v>
      </c>
      <c r="B156" s="10">
        <v>158.48561358999999</v>
      </c>
      <c r="C156" s="10">
        <f>Demand_Table!C157</f>
        <v>154.63685836363638</v>
      </c>
      <c r="D156" s="10">
        <f t="shared" si="4"/>
        <v>-3.8487552263636076</v>
      </c>
      <c r="F156" s="10">
        <v>230.60074346272725</v>
      </c>
      <c r="G156" s="10">
        <v>108.81877317181815</v>
      </c>
      <c r="H156" s="10">
        <f t="shared" si="5"/>
        <v>121.7819702909091</v>
      </c>
    </row>
    <row r="157" spans="1:8" x14ac:dyDescent="0.25">
      <c r="A157" s="57">
        <v>45719</v>
      </c>
      <c r="B157" s="10">
        <v>158.39429495636364</v>
      </c>
      <c r="C157" s="10">
        <f>Demand_Table!C158</f>
        <v>155.16943618181818</v>
      </c>
      <c r="D157" s="10">
        <f t="shared" si="4"/>
        <v>-3.2248587745454529</v>
      </c>
      <c r="F157" s="10">
        <v>231.423424184</v>
      </c>
      <c r="G157" s="10">
        <v>105.09480951200001</v>
      </c>
      <c r="H157" s="10">
        <f t="shared" si="5"/>
        <v>126.32861467199999</v>
      </c>
    </row>
    <row r="158" spans="1:8" x14ac:dyDescent="0.25">
      <c r="A158" s="57">
        <v>45720</v>
      </c>
      <c r="B158" s="10">
        <v>166.59548184545454</v>
      </c>
      <c r="C158" s="10">
        <f>Demand_Table!C159</f>
        <v>149.30565309090909</v>
      </c>
      <c r="D158" s="10">
        <f t="shared" si="4"/>
        <v>-17.289828754545454</v>
      </c>
      <c r="F158" s="10">
        <v>238.90043974854547</v>
      </c>
      <c r="G158" s="10">
        <v>113.87618463709092</v>
      </c>
      <c r="H158" s="10">
        <f t="shared" si="5"/>
        <v>125.02425511145455</v>
      </c>
    </row>
    <row r="159" spans="1:8" x14ac:dyDescent="0.25">
      <c r="A159" s="57">
        <v>45721</v>
      </c>
      <c r="B159" s="10">
        <v>165.29786625000003</v>
      </c>
      <c r="C159" s="10">
        <f>Demand_Table!C160</f>
        <v>142.44844081818181</v>
      </c>
      <c r="D159" s="10">
        <f t="shared" si="4"/>
        <v>-22.849425431818219</v>
      </c>
      <c r="F159" s="10">
        <v>236.87868349036364</v>
      </c>
      <c r="G159" s="10">
        <v>113.15875245763638</v>
      </c>
      <c r="H159" s="10">
        <f t="shared" si="5"/>
        <v>123.71993103272726</v>
      </c>
    </row>
    <row r="160" spans="1:8" x14ac:dyDescent="0.25">
      <c r="A160" s="57">
        <v>45722</v>
      </c>
      <c r="B160" s="10">
        <v>163.76407812090909</v>
      </c>
      <c r="C160" s="10">
        <f>Demand_Table!C161</f>
        <v>121.89816563636363</v>
      </c>
      <c r="D160" s="10">
        <f t="shared" si="4"/>
        <v>-41.865912484545461</v>
      </c>
      <c r="F160" s="10">
        <v>234.91457996927272</v>
      </c>
      <c r="G160" s="10">
        <v>112.20574344818183</v>
      </c>
      <c r="H160" s="10">
        <f t="shared" si="5"/>
        <v>122.70883652109089</v>
      </c>
    </row>
    <row r="161" spans="1:8" x14ac:dyDescent="0.25">
      <c r="A161" s="57">
        <v>45723</v>
      </c>
      <c r="B161" s="10">
        <v>162.41001973090908</v>
      </c>
      <c r="C161" s="10">
        <f>Demand_Table!C162</f>
        <v>107.57302227272729</v>
      </c>
      <c r="D161" s="10">
        <f t="shared" si="4"/>
        <v>-54.836997458181798</v>
      </c>
      <c r="F161" s="10">
        <v>233.20830960790909</v>
      </c>
      <c r="G161" s="10">
        <v>111.2697101329091</v>
      </c>
      <c r="H161" s="10">
        <f t="shared" si="5"/>
        <v>121.93859947499999</v>
      </c>
    </row>
    <row r="162" spans="1:8" x14ac:dyDescent="0.25">
      <c r="A162" s="57">
        <v>45724</v>
      </c>
      <c r="B162" s="10">
        <v>160.92530647545453</v>
      </c>
      <c r="C162" s="10">
        <f>Demand_Table!C163</f>
        <v>90.274070727272729</v>
      </c>
      <c r="D162" s="10">
        <f t="shared" si="4"/>
        <v>-70.651235748181804</v>
      </c>
      <c r="F162" s="10">
        <v>227.43288565436364</v>
      </c>
      <c r="G162" s="10">
        <v>112.17186919599999</v>
      </c>
      <c r="H162" s="10">
        <f t="shared" si="5"/>
        <v>115.26101645836366</v>
      </c>
    </row>
    <row r="163" spans="1:8" x14ac:dyDescent="0.25">
      <c r="A163" s="57">
        <v>45725</v>
      </c>
      <c r="B163" s="10">
        <v>151.30077959181818</v>
      </c>
      <c r="C163" s="10">
        <f>Demand_Table!C164</f>
        <v>93.509680818181806</v>
      </c>
      <c r="D163" s="10">
        <f t="shared" si="4"/>
        <v>-57.791098773636378</v>
      </c>
      <c r="F163" s="10">
        <v>217.32112567545454</v>
      </c>
      <c r="G163" s="10">
        <v>102.55809854709092</v>
      </c>
      <c r="H163" s="10">
        <f t="shared" si="5"/>
        <v>114.76302712836362</v>
      </c>
    </row>
    <row r="164" spans="1:8" x14ac:dyDescent="0.25">
      <c r="A164" s="57">
        <v>45726</v>
      </c>
      <c r="B164" s="10">
        <v>149.70022567454546</v>
      </c>
      <c r="C164" s="10">
        <f>Demand_Table!C165</f>
        <v>124.77968263636365</v>
      </c>
      <c r="D164" s="10">
        <f t="shared" si="4"/>
        <v>-24.920543038181819</v>
      </c>
      <c r="F164" s="10">
        <v>218.39219159127276</v>
      </c>
      <c r="G164" s="10">
        <v>98.254955063090932</v>
      </c>
      <c r="H164" s="10">
        <f t="shared" si="5"/>
        <v>120.13723652818183</v>
      </c>
    </row>
    <row r="165" spans="1:8" x14ac:dyDescent="0.25">
      <c r="A165" s="57">
        <v>45727</v>
      </c>
      <c r="B165" s="10">
        <v>157.88511118363635</v>
      </c>
      <c r="C165" s="10">
        <f>Demand_Table!C166</f>
        <v>146.53937709090908</v>
      </c>
      <c r="D165" s="10">
        <f t="shared" si="4"/>
        <v>-11.34573409272727</v>
      </c>
      <c r="F165" s="10">
        <v>226.44104410909091</v>
      </c>
      <c r="G165" s="10">
        <v>105.5467107781818</v>
      </c>
      <c r="H165" s="10">
        <f t="shared" si="5"/>
        <v>120.89433333090911</v>
      </c>
    </row>
    <row r="166" spans="1:8" x14ac:dyDescent="0.25">
      <c r="A166" s="57">
        <v>45728</v>
      </c>
      <c r="B166" s="10">
        <v>157.32660552272728</v>
      </c>
      <c r="C166" s="10">
        <f>Demand_Table!C167</f>
        <v>163.03899272727273</v>
      </c>
      <c r="D166" s="10">
        <f t="shared" si="4"/>
        <v>5.7123872045454505</v>
      </c>
      <c r="F166" s="10">
        <v>225.89614536272728</v>
      </c>
      <c r="G166" s="10">
        <v>104.24051016272728</v>
      </c>
      <c r="H166" s="10">
        <f t="shared" si="5"/>
        <v>121.65563520000001</v>
      </c>
    </row>
    <row r="167" spans="1:8" x14ac:dyDescent="0.25">
      <c r="A167" s="57">
        <v>45729</v>
      </c>
      <c r="B167" s="10">
        <v>155.95237752636365</v>
      </c>
      <c r="C167" s="10">
        <f>Demand_Table!C168</f>
        <v>171.30384309090908</v>
      </c>
      <c r="D167" s="10">
        <f t="shared" si="4"/>
        <v>15.351465564545435</v>
      </c>
      <c r="F167" s="10">
        <v>224.67875864454547</v>
      </c>
      <c r="G167" s="10">
        <v>102.26910987181819</v>
      </c>
      <c r="H167" s="10">
        <f t="shared" si="5"/>
        <v>122.40964877272728</v>
      </c>
    </row>
    <row r="168" spans="1:8" x14ac:dyDescent="0.25">
      <c r="A168" s="57">
        <v>45730</v>
      </c>
      <c r="B168" s="10">
        <v>155.07603350545455</v>
      </c>
      <c r="C168" s="10">
        <f>Demand_Table!C169</f>
        <v>165.84632027272727</v>
      </c>
      <c r="D168" s="10">
        <f t="shared" si="4"/>
        <v>10.770286767272722</v>
      </c>
      <c r="F168" s="10">
        <v>224.18033154681819</v>
      </c>
      <c r="G168" s="10">
        <v>100.62125474909092</v>
      </c>
      <c r="H168" s="10">
        <f t="shared" si="5"/>
        <v>123.55907679772727</v>
      </c>
    </row>
    <row r="169" spans="1:8" x14ac:dyDescent="0.25">
      <c r="A169" s="57">
        <v>45731</v>
      </c>
      <c r="B169" s="10">
        <v>154.09890867999999</v>
      </c>
      <c r="C169" s="10">
        <f>Demand_Table!C170</f>
        <v>155.35302890909091</v>
      </c>
      <c r="D169" s="10">
        <f t="shared" si="4"/>
        <v>1.2541202290909155</v>
      </c>
      <c r="F169" s="10">
        <v>219.98050221445453</v>
      </c>
      <c r="G169" s="10">
        <v>101.47827829809091</v>
      </c>
      <c r="H169" s="10">
        <f t="shared" si="5"/>
        <v>118.50222391636362</v>
      </c>
    </row>
    <row r="170" spans="1:8" x14ac:dyDescent="0.25">
      <c r="A170" s="57">
        <v>45732</v>
      </c>
      <c r="B170" s="10">
        <v>145.48951223909091</v>
      </c>
      <c r="C170" s="10">
        <f>Demand_Table!C171</f>
        <v>153.94855763636363</v>
      </c>
      <c r="D170" s="10">
        <f t="shared" si="4"/>
        <v>8.4590453972727175</v>
      </c>
      <c r="F170" s="10">
        <v>211.02676605599999</v>
      </c>
      <c r="G170" s="10">
        <v>92.047116422727299</v>
      </c>
      <c r="H170" s="10">
        <f t="shared" si="5"/>
        <v>118.97964963327269</v>
      </c>
    </row>
    <row r="171" spans="1:8" x14ac:dyDescent="0.25">
      <c r="A171" s="57">
        <v>45733</v>
      </c>
      <c r="B171" s="10">
        <v>144.21846035727273</v>
      </c>
      <c r="C171" s="10">
        <f>Demand_Table!C172</f>
        <v>168.404864</v>
      </c>
      <c r="D171" s="10">
        <f t="shared" si="4"/>
        <v>24.186403642727271</v>
      </c>
      <c r="F171" s="10">
        <v>212.69827746272728</v>
      </c>
      <c r="G171" s="10">
        <v>87.988265708181814</v>
      </c>
      <c r="H171" s="10">
        <f t="shared" si="5"/>
        <v>124.71001175454546</v>
      </c>
    </row>
    <row r="172" spans="1:8" x14ac:dyDescent="0.25">
      <c r="A172" s="57">
        <v>45734</v>
      </c>
      <c r="B172" s="10">
        <v>151.35612685090911</v>
      </c>
      <c r="C172" s="10">
        <f>Demand_Table!C173</f>
        <v>150.68630636363636</v>
      </c>
      <c r="D172" s="10">
        <f t="shared" si="4"/>
        <v>-0.66982048727274446</v>
      </c>
      <c r="F172" s="10">
        <v>219.69729993636366</v>
      </c>
      <c r="G172" s="10">
        <v>95.266179178181829</v>
      </c>
      <c r="H172" s="10">
        <f t="shared" si="5"/>
        <v>124.43112075818183</v>
      </c>
    </row>
    <row r="173" spans="1:8" x14ac:dyDescent="0.25">
      <c r="A173" s="57">
        <v>45735</v>
      </c>
      <c r="B173" s="10">
        <v>150.12526509363639</v>
      </c>
      <c r="C173" s="10">
        <f>Demand_Table!C174</f>
        <v>134.09394945454545</v>
      </c>
      <c r="D173" s="10">
        <f t="shared" si="4"/>
        <v>-16.031315639090934</v>
      </c>
      <c r="F173" s="10">
        <v>218.18250461681822</v>
      </c>
      <c r="G173" s="10">
        <v>94.026022102727282</v>
      </c>
      <c r="H173" s="10">
        <f t="shared" si="5"/>
        <v>124.15648251409094</v>
      </c>
    </row>
    <row r="174" spans="1:8" x14ac:dyDescent="0.25">
      <c r="A174" s="57">
        <v>45736</v>
      </c>
      <c r="B174" s="10">
        <v>148.59053649454543</v>
      </c>
      <c r="C174" s="10">
        <f>Demand_Table!C175</f>
        <v>100.24151454545454</v>
      </c>
      <c r="D174" s="10">
        <f t="shared" si="4"/>
        <v>-48.349021949090897</v>
      </c>
      <c r="F174" s="10">
        <v>216.06869334763633</v>
      </c>
      <c r="G174" s="10">
        <v>92.777093845818158</v>
      </c>
      <c r="H174" s="10">
        <f t="shared" si="5"/>
        <v>123.29159950181817</v>
      </c>
    </row>
    <row r="175" spans="1:8" x14ac:dyDescent="0.25">
      <c r="A175" s="57">
        <v>45737</v>
      </c>
      <c r="B175" s="10">
        <v>146.84738364272727</v>
      </c>
      <c r="C175" s="10">
        <f>Demand_Table!C176</f>
        <v>99.825038090909089</v>
      </c>
      <c r="D175" s="10">
        <f t="shared" si="4"/>
        <v>-47.022345551818177</v>
      </c>
      <c r="F175" s="10">
        <v>214.10810083509091</v>
      </c>
      <c r="G175" s="10">
        <v>91.586926566181802</v>
      </c>
      <c r="H175" s="10">
        <f t="shared" si="5"/>
        <v>122.52117426890911</v>
      </c>
    </row>
    <row r="176" spans="1:8" x14ac:dyDescent="0.25">
      <c r="A176" s="57">
        <v>45738</v>
      </c>
      <c r="B176" s="10">
        <v>145.40170999454546</v>
      </c>
      <c r="C176" s="10">
        <f>Demand_Table!C177</f>
        <v>87.49078672727272</v>
      </c>
      <c r="D176" s="10">
        <f t="shared" si="4"/>
        <v>-57.910923267272736</v>
      </c>
      <c r="F176" s="10">
        <v>208.114232636</v>
      </c>
      <c r="G176" s="10">
        <v>92.435052358181821</v>
      </c>
      <c r="H176" s="10">
        <f t="shared" si="5"/>
        <v>115.67918027781818</v>
      </c>
    </row>
    <row r="177" spans="1:8" x14ac:dyDescent="0.25">
      <c r="A177" s="57">
        <v>45739</v>
      </c>
      <c r="B177" s="10">
        <v>136.32774261181817</v>
      </c>
      <c r="C177" s="10">
        <f>Demand_Table!C178</f>
        <v>106.30112645454545</v>
      </c>
      <c r="D177" s="10">
        <f t="shared" si="4"/>
        <v>-30.026616157272713</v>
      </c>
      <c r="F177" s="10">
        <v>197.57849750636362</v>
      </c>
      <c r="G177" s="10">
        <v>83.525367702727252</v>
      </c>
      <c r="H177" s="10">
        <f t="shared" si="5"/>
        <v>114.05312980363637</v>
      </c>
    </row>
    <row r="178" spans="1:8" x14ac:dyDescent="0.25">
      <c r="A178" s="57">
        <v>45740</v>
      </c>
      <c r="B178" s="10">
        <v>134.43157505636361</v>
      </c>
      <c r="C178" s="10">
        <f>Demand_Table!C179</f>
        <v>112.77810063636365</v>
      </c>
      <c r="D178" s="10">
        <f t="shared" si="4"/>
        <v>-21.653474419999966</v>
      </c>
      <c r="F178" s="10">
        <v>197.52235515263635</v>
      </c>
      <c r="G178" s="10">
        <v>79.023981294999999</v>
      </c>
      <c r="H178" s="10">
        <f t="shared" si="5"/>
        <v>118.49837385763635</v>
      </c>
    </row>
    <row r="179" spans="1:8" x14ac:dyDescent="0.25">
      <c r="A179" s="57">
        <v>45741</v>
      </c>
      <c r="B179" s="10">
        <v>141.04593452818182</v>
      </c>
      <c r="C179" s="10">
        <f>Demand_Table!C180</f>
        <v>110.56049627272728</v>
      </c>
      <c r="D179" s="10">
        <f t="shared" si="4"/>
        <v>-30.48543825545454</v>
      </c>
      <c r="F179" s="10">
        <v>202.96509368899999</v>
      </c>
      <c r="G179" s="10">
        <v>85.481247548545468</v>
      </c>
      <c r="H179" s="10">
        <f t="shared" si="5"/>
        <v>117.48384614045452</v>
      </c>
    </row>
    <row r="180" spans="1:8" x14ac:dyDescent="0.25">
      <c r="A180" s="57">
        <v>45742</v>
      </c>
      <c r="B180" s="10">
        <v>139.28218626636362</v>
      </c>
      <c r="C180" s="10">
        <f>Demand_Table!C181</f>
        <v>97.494828909090913</v>
      </c>
      <c r="D180" s="10">
        <f t="shared" si="4"/>
        <v>-41.787357357272711</v>
      </c>
      <c r="F180" s="10">
        <v>200.02889924681818</v>
      </c>
      <c r="G180" s="10">
        <v>83.560748812272706</v>
      </c>
      <c r="H180" s="10">
        <f t="shared" si="5"/>
        <v>116.46815043454548</v>
      </c>
    </row>
    <row r="181" spans="1:8" x14ac:dyDescent="0.25">
      <c r="A181" s="57">
        <v>45743</v>
      </c>
      <c r="B181" s="10">
        <v>137.39711356090908</v>
      </c>
      <c r="C181" s="10">
        <f>Demand_Table!C182</f>
        <v>96.214964000000009</v>
      </c>
      <c r="D181" s="10">
        <f t="shared" si="4"/>
        <v>-41.182149560909068</v>
      </c>
      <c r="F181" s="10">
        <v>197.2669187031818</v>
      </c>
      <c r="G181" s="10">
        <v>81.666455440818169</v>
      </c>
      <c r="H181" s="10">
        <f t="shared" si="5"/>
        <v>115.60046326236363</v>
      </c>
    </row>
    <row r="182" spans="1:8" x14ac:dyDescent="0.25">
      <c r="A182" s="57">
        <v>45744</v>
      </c>
      <c r="B182" s="10">
        <v>135.53751810818181</v>
      </c>
      <c r="C182" s="10">
        <f>Demand_Table!C183</f>
        <v>105.00836190909091</v>
      </c>
      <c r="D182" s="10">
        <f t="shared" si="4"/>
        <v>-30.529156199090906</v>
      </c>
      <c r="F182" s="10">
        <v>195.31216719109091</v>
      </c>
      <c r="G182" s="10">
        <v>79.619297998363635</v>
      </c>
      <c r="H182" s="10">
        <f t="shared" si="5"/>
        <v>115.69286919272727</v>
      </c>
    </row>
    <row r="183" spans="1:8" x14ac:dyDescent="0.25">
      <c r="A183" s="57">
        <v>45745</v>
      </c>
      <c r="B183" s="10">
        <v>127.95659340545454</v>
      </c>
      <c r="C183" s="10">
        <f>Demand_Table!C184</f>
        <v>107.16414718181818</v>
      </c>
      <c r="D183" s="10">
        <f t="shared" si="4"/>
        <v>-20.792446223636361</v>
      </c>
      <c r="F183" s="10">
        <v>184.52081325999998</v>
      </c>
      <c r="G183" s="10">
        <v>74.644816192545463</v>
      </c>
      <c r="H183" s="10">
        <f t="shared" si="5"/>
        <v>109.87599706745452</v>
      </c>
    </row>
    <row r="184" spans="1:8" x14ac:dyDescent="0.25">
      <c r="A184" s="57">
        <v>45746</v>
      </c>
      <c r="B184" s="10">
        <v>120.94329220818182</v>
      </c>
      <c r="C184" s="10">
        <f>Demand_Table!C185</f>
        <v>86.903473272727268</v>
      </c>
      <c r="D184" s="10">
        <f t="shared" si="4"/>
        <v>-34.039818935454548</v>
      </c>
      <c r="F184" s="10">
        <v>176.76844908018182</v>
      </c>
      <c r="G184" s="10">
        <v>67.373697230000005</v>
      </c>
      <c r="H184" s="10">
        <f t="shared" si="5"/>
        <v>109.39475185018182</v>
      </c>
    </row>
    <row r="185" spans="1:8" x14ac:dyDescent="0.25">
      <c r="A185" s="57">
        <v>45747</v>
      </c>
      <c r="B185" s="10">
        <v>120.11502247090908</v>
      </c>
      <c r="C185" s="10">
        <f>Demand_Table!C186</f>
        <v>89.750021181818184</v>
      </c>
      <c r="D185" s="10">
        <f t="shared" si="4"/>
        <v>-30.365001289090898</v>
      </c>
      <c r="F185" s="10">
        <v>178.84563626981816</v>
      </c>
      <c r="G185" s="10">
        <v>64.047257660363641</v>
      </c>
      <c r="H185" s="10">
        <f t="shared" si="5"/>
        <v>114.79837860945452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1BC45-FD4D-4AED-B96C-0BA249D670DF}">
  <dimension ref="A1:T60"/>
  <sheetViews>
    <sheetView workbookViewId="0"/>
  </sheetViews>
  <sheetFormatPr defaultColWidth="8.85546875" defaultRowHeight="15" x14ac:dyDescent="0.25"/>
  <cols>
    <col min="1" max="1" width="21.5703125" style="1" bestFit="1" customWidth="1"/>
    <col min="2" max="2" width="14" style="1" customWidth="1"/>
    <col min="3" max="3" width="13.5703125" style="1" customWidth="1"/>
    <col min="4" max="4" width="12.85546875" style="1" customWidth="1"/>
    <col min="5" max="5" width="14" style="1" customWidth="1"/>
    <col min="6" max="7" width="12" style="1" bestFit="1" customWidth="1"/>
    <col min="8" max="12" width="0" style="1" hidden="1" customWidth="1"/>
    <col min="13" max="13" width="22.42578125" style="1" hidden="1" customWidth="1"/>
    <col min="14" max="14" width="25.140625" style="1" customWidth="1"/>
    <col min="15" max="15" width="12.140625" style="1" customWidth="1"/>
    <col min="16" max="16" width="11.42578125" style="1" customWidth="1"/>
    <col min="17" max="17" width="13" style="1" customWidth="1"/>
    <col min="18" max="16384" width="8.85546875" style="1"/>
  </cols>
  <sheetData>
    <row r="1" spans="1:20" x14ac:dyDescent="0.25">
      <c r="A1" s="24" t="str">
        <f>HYPERLINK("#'Contents'!A1","Contents page")</f>
        <v>Contents page</v>
      </c>
    </row>
    <row r="2" spans="1:20" x14ac:dyDescent="0.25">
      <c r="A2" s="167" t="s">
        <v>95</v>
      </c>
      <c r="B2" s="168"/>
      <c r="C2" s="168"/>
      <c r="D2" s="168"/>
      <c r="E2" s="168"/>
      <c r="F2" s="168"/>
      <c r="K2" s="39"/>
    </row>
    <row r="3" spans="1:20" ht="11.85" customHeight="1" x14ac:dyDescent="0.25">
      <c r="K3" s="39"/>
    </row>
    <row r="4" spans="1:20" ht="15.75" thickBot="1" x14ac:dyDescent="0.3">
      <c r="A4" s="25" t="s">
        <v>96</v>
      </c>
      <c r="C4" s="1" t="s">
        <v>97</v>
      </c>
      <c r="N4" s="25" t="s">
        <v>312</v>
      </c>
      <c r="P4" s="1" t="s">
        <v>97</v>
      </c>
    </row>
    <row r="5" spans="1:20" ht="15" customHeight="1" thickBot="1" x14ac:dyDescent="0.3">
      <c r="A5"/>
      <c r="B5"/>
      <c r="C5"/>
      <c r="D5" s="169"/>
      <c r="E5" s="170"/>
      <c r="F5"/>
      <c r="G5"/>
      <c r="H5"/>
    </row>
    <row r="6" spans="1:20" ht="60.75" thickBot="1" x14ac:dyDescent="0.3">
      <c r="A6" s="21" t="s">
        <v>98</v>
      </c>
      <c r="B6" s="42" t="s">
        <v>100</v>
      </c>
      <c r="C6" s="44" t="s">
        <v>102</v>
      </c>
      <c r="D6" s="42" t="s">
        <v>121</v>
      </c>
      <c r="E6" s="44" t="s">
        <v>123</v>
      </c>
      <c r="F6" s="22" t="s">
        <v>103</v>
      </c>
      <c r="N6" s="21" t="s">
        <v>98</v>
      </c>
      <c r="O6" s="42" t="s">
        <v>99</v>
      </c>
      <c r="P6" s="43" t="s">
        <v>101</v>
      </c>
      <c r="Q6" s="43" t="s">
        <v>122</v>
      </c>
      <c r="R6" s="22" t="s">
        <v>153</v>
      </c>
    </row>
    <row r="7" spans="1:20" ht="15.75" thickBot="1" x14ac:dyDescent="0.3">
      <c r="A7" s="21" t="s">
        <v>15</v>
      </c>
      <c r="B7" s="38">
        <v>25.9</v>
      </c>
      <c r="C7" s="38">
        <v>26.710815787237269</v>
      </c>
      <c r="D7" s="38">
        <v>27.4</v>
      </c>
      <c r="E7" s="46">
        <v>26.915271617692728</v>
      </c>
      <c r="F7" s="26">
        <f t="shared" ref="F7:F14" si="0">E7-C7</f>
        <v>0.20445583045545845</v>
      </c>
      <c r="G7" s="27">
        <f t="shared" ref="G7:G14" si="1">F7/C7</f>
        <v>7.6544210436713719E-3</v>
      </c>
      <c r="M7" s="29"/>
      <c r="N7" s="21" t="s">
        <v>15</v>
      </c>
      <c r="O7" s="38">
        <v>24.8</v>
      </c>
      <c r="P7" s="38">
        <v>25.060908026181806</v>
      </c>
      <c r="Q7" s="46">
        <v>26.378070256363635</v>
      </c>
      <c r="R7" s="28">
        <f t="shared" ref="R7:R14" si="2">Q7-P7</f>
        <v>1.3171622301818289</v>
      </c>
      <c r="S7" s="96">
        <f t="shared" ref="S7:S14" si="3">R7/P7</f>
        <v>5.2558439973753306E-2</v>
      </c>
      <c r="T7" s="30"/>
    </row>
    <row r="8" spans="1:20" ht="15.75" thickBot="1" x14ac:dyDescent="0.3">
      <c r="A8" s="21" t="s">
        <v>107</v>
      </c>
      <c r="B8" s="38">
        <v>4.3</v>
      </c>
      <c r="C8" s="38">
        <v>4.4473507536386565</v>
      </c>
      <c r="D8" s="38">
        <v>3.8073695604975555</v>
      </c>
      <c r="E8" s="46">
        <v>4.1180551784403443</v>
      </c>
      <c r="F8" s="26">
        <f t="shared" si="0"/>
        <v>-0.32929557519831221</v>
      </c>
      <c r="G8" s="27">
        <f t="shared" si="1"/>
        <v>-7.4043086196629498E-2</v>
      </c>
      <c r="M8" s="29"/>
      <c r="N8" s="21" t="s">
        <v>107</v>
      </c>
      <c r="O8" s="38">
        <v>4.3</v>
      </c>
      <c r="P8" s="38">
        <v>4.2520306950000011</v>
      </c>
      <c r="Q8" s="46">
        <v>4.1287482307114356</v>
      </c>
      <c r="R8" s="28">
        <f t="shared" si="2"/>
        <v>-0.12328246428856549</v>
      </c>
      <c r="S8" s="96">
        <f t="shared" si="3"/>
        <v>-2.8993785118610359E-2</v>
      </c>
    </row>
    <row r="9" spans="1:20" ht="15.75" thickBot="1" x14ac:dyDescent="0.3">
      <c r="A9" s="21" t="s">
        <v>54</v>
      </c>
      <c r="B9" s="38">
        <v>9.3000000000000007</v>
      </c>
      <c r="C9" s="38">
        <v>7.8469994688281997</v>
      </c>
      <c r="D9" s="38">
        <v>7.7628252173624475</v>
      </c>
      <c r="E9" s="46">
        <v>9.2339368905729966</v>
      </c>
      <c r="F9" s="26">
        <f t="shared" si="0"/>
        <v>1.3869374217447969</v>
      </c>
      <c r="G9" s="27">
        <f t="shared" si="1"/>
        <v>0.176747485106165</v>
      </c>
      <c r="M9" s="29"/>
      <c r="N9" s="21" t="s">
        <v>54</v>
      </c>
      <c r="O9" s="38">
        <v>9.3000000000000007</v>
      </c>
      <c r="P9" s="38">
        <v>7.8364999999999991</v>
      </c>
      <c r="Q9" s="46">
        <v>9.2339368905729966</v>
      </c>
      <c r="R9" s="28">
        <f t="shared" si="2"/>
        <v>1.3974368905729975</v>
      </c>
      <c r="S9" s="96">
        <f t="shared" si="3"/>
        <v>0.17832411032642093</v>
      </c>
    </row>
    <row r="10" spans="1:20" ht="15.75" thickBot="1" x14ac:dyDescent="0.3">
      <c r="A10" s="21" t="s">
        <v>55</v>
      </c>
      <c r="B10" s="38">
        <v>39.5</v>
      </c>
      <c r="C10" s="38">
        <v>39.005166009704126</v>
      </c>
      <c r="D10" s="38">
        <v>38.970194777860002</v>
      </c>
      <c r="E10" s="46">
        <v>40.267263686706073</v>
      </c>
      <c r="F10" s="26">
        <f t="shared" si="0"/>
        <v>1.2620976770019467</v>
      </c>
      <c r="G10" s="158">
        <f t="shared" si="1"/>
        <v>3.2357192805895212E-2</v>
      </c>
      <c r="M10" s="29"/>
      <c r="N10" s="21" t="s">
        <v>55</v>
      </c>
      <c r="O10" s="38">
        <v>38.4</v>
      </c>
      <c r="P10" s="38">
        <v>37.149438721181802</v>
      </c>
      <c r="Q10" s="46">
        <v>39.740755377648071</v>
      </c>
      <c r="R10" s="28">
        <f t="shared" si="2"/>
        <v>2.5913166564662689</v>
      </c>
      <c r="S10" s="159">
        <f t="shared" si="3"/>
        <v>6.975385754586802E-2</v>
      </c>
    </row>
    <row r="11" spans="1:20" ht="15.75" thickBot="1" x14ac:dyDescent="0.3">
      <c r="A11" s="21" t="s">
        <v>56</v>
      </c>
      <c r="B11" s="38">
        <v>3</v>
      </c>
      <c r="C11" s="38">
        <v>2.9668297199999998</v>
      </c>
      <c r="D11" s="38">
        <v>3.5202101518809097</v>
      </c>
      <c r="E11" s="46">
        <v>3.3519081100000001</v>
      </c>
      <c r="F11" s="26">
        <f t="shared" si="0"/>
        <v>0.38507839000000033</v>
      </c>
      <c r="G11" s="158">
        <f t="shared" si="1"/>
        <v>0.12979457075143508</v>
      </c>
      <c r="M11" s="29"/>
      <c r="N11" s="21" t="s">
        <v>56</v>
      </c>
      <c r="O11" s="38">
        <v>3</v>
      </c>
      <c r="P11" s="38">
        <v>2.9668297199999998</v>
      </c>
      <c r="Q11" s="46">
        <v>3.3519081100000001</v>
      </c>
      <c r="R11" s="28">
        <f t="shared" si="2"/>
        <v>0.38507839000000033</v>
      </c>
      <c r="S11" s="159">
        <f t="shared" si="3"/>
        <v>0.12979457075143508</v>
      </c>
    </row>
    <row r="12" spans="1:20" ht="15.75" thickBot="1" x14ac:dyDescent="0.3">
      <c r="A12" s="21" t="s">
        <v>57</v>
      </c>
      <c r="B12" s="38">
        <v>7.6</v>
      </c>
      <c r="C12" s="38">
        <v>1.6857262399999993</v>
      </c>
      <c r="D12" s="38">
        <v>0.46904000000000012</v>
      </c>
      <c r="E12" s="46">
        <v>0.37580014999999983</v>
      </c>
      <c r="F12" s="26">
        <f t="shared" si="0"/>
        <v>-1.3099260899999994</v>
      </c>
      <c r="G12" s="158">
        <f t="shared" si="1"/>
        <v>-0.77706928854592661</v>
      </c>
      <c r="M12" s="29"/>
      <c r="N12" s="21" t="s">
        <v>57</v>
      </c>
      <c r="O12" s="38">
        <v>7.6</v>
      </c>
      <c r="P12" s="38">
        <v>1.6857262399999993</v>
      </c>
      <c r="Q12" s="46">
        <v>0.37580014999999983</v>
      </c>
      <c r="R12" s="28">
        <f t="shared" si="2"/>
        <v>-1.3099260899999994</v>
      </c>
      <c r="S12" s="159">
        <f t="shared" si="3"/>
        <v>-0.77706928854592661</v>
      </c>
    </row>
    <row r="13" spans="1:20" ht="15.75" thickBot="1" x14ac:dyDescent="0.3">
      <c r="A13" s="21" t="s">
        <v>58</v>
      </c>
      <c r="B13" s="38">
        <v>2.5</v>
      </c>
      <c r="C13" s="38">
        <v>2.3038000000000007</v>
      </c>
      <c r="D13" s="38">
        <v>1.7</v>
      </c>
      <c r="E13" s="46">
        <v>2.3966558899999999</v>
      </c>
      <c r="F13" s="26">
        <f t="shared" si="0"/>
        <v>9.2855889999999164E-2</v>
      </c>
      <c r="G13" s="158">
        <f t="shared" si="1"/>
        <v>4.030553433457728E-2</v>
      </c>
      <c r="M13" s="29"/>
      <c r="N13" s="21" t="s">
        <v>58</v>
      </c>
      <c r="O13" s="38">
        <v>2.5</v>
      </c>
      <c r="P13" s="38">
        <v>2.3038000000000007</v>
      </c>
      <c r="Q13" s="46">
        <v>2.3966558899999999</v>
      </c>
      <c r="R13" s="28">
        <f t="shared" si="2"/>
        <v>9.2855889999999164E-2</v>
      </c>
      <c r="S13" s="159">
        <f t="shared" si="3"/>
        <v>4.030553433457728E-2</v>
      </c>
    </row>
    <row r="14" spans="1:20" ht="15.75" thickBot="1" x14ac:dyDescent="0.3">
      <c r="A14" s="21" t="s">
        <v>59</v>
      </c>
      <c r="B14" s="38">
        <v>52.6</v>
      </c>
      <c r="C14" s="38">
        <v>45.96152196970413</v>
      </c>
      <c r="D14" s="38">
        <v>44.7</v>
      </c>
      <c r="E14" s="46">
        <v>46.402936527735157</v>
      </c>
      <c r="F14" s="26">
        <f t="shared" si="0"/>
        <v>0.44141455803102758</v>
      </c>
      <c r="G14" s="158">
        <f t="shared" si="1"/>
        <v>9.6040021982298409E-3</v>
      </c>
      <c r="M14" s="29"/>
      <c r="N14" s="21" t="s">
        <v>59</v>
      </c>
      <c r="O14" s="38">
        <v>51.5</v>
      </c>
      <c r="P14" s="38">
        <v>44.105794681181806</v>
      </c>
      <c r="Q14" s="46">
        <v>45.853810836618969</v>
      </c>
      <c r="R14" s="28">
        <f t="shared" si="2"/>
        <v>1.7480161554371634</v>
      </c>
      <c r="S14" s="159">
        <f t="shared" si="3"/>
        <v>3.9632346907536226E-2</v>
      </c>
    </row>
    <row r="15" spans="1:20" x14ac:dyDescent="0.25">
      <c r="F15" s="158"/>
      <c r="G15" s="158"/>
    </row>
    <row r="16" spans="1:20" x14ac:dyDescent="0.25">
      <c r="B16" s="28"/>
      <c r="C16" s="28"/>
      <c r="D16" s="28"/>
      <c r="E16" s="28"/>
      <c r="F16" s="28"/>
      <c r="G16" s="28"/>
      <c r="H16" s="28"/>
      <c r="M16" s="26"/>
    </row>
    <row r="17" spans="1:18" x14ac:dyDescent="0.25">
      <c r="A17" s="47"/>
      <c r="B17" s="34"/>
      <c r="C17" s="34"/>
      <c r="D17" s="28"/>
      <c r="E17" s="28"/>
      <c r="F17" s="28"/>
      <c r="G17" s="28"/>
      <c r="H17" s="28"/>
      <c r="J17" s="25"/>
    </row>
    <row r="18" spans="1:18" x14ac:dyDescent="0.25">
      <c r="A18" s="47"/>
      <c r="B18" s="47"/>
      <c r="C18" s="47"/>
      <c r="D18" s="33"/>
      <c r="G18" s="33"/>
    </row>
    <row r="19" spans="1:18" ht="15" customHeight="1" x14ac:dyDescent="0.25">
      <c r="A19" s="47"/>
      <c r="B19" s="103"/>
      <c r="C19" s="103"/>
      <c r="G19" s="33"/>
    </row>
    <row r="20" spans="1:18" ht="15" customHeight="1" x14ac:dyDescent="0.25">
      <c r="A20" s="47"/>
      <c r="B20" s="103"/>
      <c r="C20" s="103"/>
      <c r="G20" s="33"/>
    </row>
    <row r="24" spans="1:18" x14ac:dyDescent="0.25">
      <c r="A24" s="25" t="s">
        <v>104</v>
      </c>
      <c r="C24" s="1" t="s">
        <v>106</v>
      </c>
      <c r="N24" s="1" t="s">
        <v>311</v>
      </c>
      <c r="P24" s="1" t="s">
        <v>106</v>
      </c>
    </row>
    <row r="25" spans="1:18" ht="15.75" customHeight="1" x14ac:dyDescent="0.25">
      <c r="A25" s="47"/>
      <c r="B25" s="166"/>
      <c r="C25" s="166"/>
      <c r="D25" s="166"/>
      <c r="E25" s="166"/>
      <c r="F25" s="166"/>
      <c r="G25" s="166"/>
      <c r="H25" s="166"/>
    </row>
    <row r="26" spans="1:18" ht="60.75" thickBot="1" x14ac:dyDescent="0.3">
      <c r="A26" s="21" t="s">
        <v>314</v>
      </c>
      <c r="B26" s="116" t="s">
        <v>100</v>
      </c>
      <c r="C26" s="130" t="s">
        <v>102</v>
      </c>
      <c r="D26" s="116" t="s">
        <v>121</v>
      </c>
      <c r="E26" s="130" t="s">
        <v>123</v>
      </c>
      <c r="F26" s="47"/>
      <c r="G26" s="47"/>
      <c r="H26" s="47"/>
      <c r="N26" s="21" t="s">
        <v>314</v>
      </c>
      <c r="O26" s="116" t="s">
        <v>99</v>
      </c>
      <c r="P26" s="22" t="s">
        <v>101</v>
      </c>
      <c r="Q26" s="22" t="s">
        <v>122</v>
      </c>
      <c r="R26" s="47"/>
    </row>
    <row r="27" spans="1:18" ht="15.75" thickBot="1" x14ac:dyDescent="0.3">
      <c r="A27" s="49" t="s">
        <v>15</v>
      </c>
      <c r="B27" s="131">
        <f>B7*11</f>
        <v>284.89999999999998</v>
      </c>
      <c r="C27" s="131">
        <f>C7*11</f>
        <v>293.81897365960998</v>
      </c>
      <c r="D27" s="131">
        <f>D7*11</f>
        <v>301.39999999999998</v>
      </c>
      <c r="E27" s="131">
        <f>E7*11</f>
        <v>296.06798779462002</v>
      </c>
      <c r="F27" s="129"/>
      <c r="G27" s="129"/>
      <c r="H27" s="129"/>
      <c r="N27" s="127" t="s">
        <v>15</v>
      </c>
      <c r="O27" s="132">
        <f>O7*11</f>
        <v>272.8</v>
      </c>
      <c r="P27" s="132">
        <f>P7*11</f>
        <v>275.6699882879999</v>
      </c>
      <c r="Q27" s="132">
        <f>Q7*11</f>
        <v>290.15877281999997</v>
      </c>
    </row>
    <row r="28" spans="1:18" ht="15.75" thickBot="1" x14ac:dyDescent="0.3">
      <c r="A28" s="49" t="s">
        <v>107</v>
      </c>
      <c r="B28" s="131">
        <f t="shared" ref="B28:E33" si="4">B8*11</f>
        <v>47.3</v>
      </c>
      <c r="C28" s="131">
        <f t="shared" si="4"/>
        <v>48.920858290025222</v>
      </c>
      <c r="D28" s="131">
        <f t="shared" si="4"/>
        <v>41.88106516547311</v>
      </c>
      <c r="E28" s="131">
        <f t="shared" si="4"/>
        <v>45.298606962843785</v>
      </c>
      <c r="F28" s="129"/>
      <c r="G28" s="129"/>
      <c r="H28" s="129"/>
      <c r="N28" s="128" t="s">
        <v>107</v>
      </c>
      <c r="O28" s="132">
        <f t="shared" ref="O28:Q33" si="5">O8*11</f>
        <v>47.3</v>
      </c>
      <c r="P28" s="132">
        <f t="shared" si="5"/>
        <v>46.772337645000015</v>
      </c>
      <c r="Q28" s="132">
        <f t="shared" si="5"/>
        <v>45.41623053782579</v>
      </c>
    </row>
    <row r="29" spans="1:18" ht="15.75" thickBot="1" x14ac:dyDescent="0.3">
      <c r="A29" s="49" t="s">
        <v>54</v>
      </c>
      <c r="B29" s="131">
        <f t="shared" si="4"/>
        <v>102.30000000000001</v>
      </c>
      <c r="C29" s="131">
        <f t="shared" si="4"/>
        <v>86.316994157110202</v>
      </c>
      <c r="D29" s="131">
        <f t="shared" si="4"/>
        <v>85.391077390986922</v>
      </c>
      <c r="E29" s="131">
        <f t="shared" si="4"/>
        <v>101.57330579630296</v>
      </c>
      <c r="F29" s="129"/>
      <c r="G29" s="129"/>
      <c r="H29" s="129"/>
      <c r="N29" s="49" t="s">
        <v>54</v>
      </c>
      <c r="O29" s="132">
        <f t="shared" si="5"/>
        <v>102.30000000000001</v>
      </c>
      <c r="P29" s="132">
        <f t="shared" si="5"/>
        <v>86.201499999999996</v>
      </c>
      <c r="Q29" s="132">
        <f t="shared" si="5"/>
        <v>101.57330579630296</v>
      </c>
    </row>
    <row r="30" spans="1:18" ht="15.75" thickBot="1" x14ac:dyDescent="0.3">
      <c r="A30" s="49" t="s">
        <v>55</v>
      </c>
      <c r="B30" s="131">
        <f t="shared" si="4"/>
        <v>434.5</v>
      </c>
      <c r="C30" s="131">
        <f t="shared" si="4"/>
        <v>429.0568261067454</v>
      </c>
      <c r="D30" s="131">
        <f t="shared" si="4"/>
        <v>428.67214255646002</v>
      </c>
      <c r="E30" s="131">
        <f t="shared" si="4"/>
        <v>442.93990055376679</v>
      </c>
      <c r="F30" s="129"/>
      <c r="G30" s="129"/>
      <c r="H30" s="129"/>
      <c r="N30" s="165" t="s">
        <v>55</v>
      </c>
      <c r="O30" s="132">
        <f t="shared" si="5"/>
        <v>422.4</v>
      </c>
      <c r="P30" s="132">
        <f t="shared" si="5"/>
        <v>408.64382593299985</v>
      </c>
      <c r="Q30" s="132">
        <f t="shared" si="5"/>
        <v>437.14830915412881</v>
      </c>
    </row>
    <row r="31" spans="1:18" ht="15.75" thickBot="1" x14ac:dyDescent="0.3">
      <c r="A31" s="49" t="s">
        <v>56</v>
      </c>
      <c r="B31" s="131">
        <f t="shared" si="4"/>
        <v>33</v>
      </c>
      <c r="C31" s="131">
        <f t="shared" si="4"/>
        <v>32.635126919999998</v>
      </c>
      <c r="D31" s="131">
        <f t="shared" si="4"/>
        <v>38.722311670690004</v>
      </c>
      <c r="E31" s="131">
        <f t="shared" si="4"/>
        <v>36.870989210000005</v>
      </c>
      <c r="F31" s="129"/>
      <c r="G31" s="129"/>
      <c r="H31" s="129"/>
      <c r="N31" s="165" t="s">
        <v>56</v>
      </c>
      <c r="O31" s="132">
        <f t="shared" si="5"/>
        <v>33</v>
      </c>
      <c r="P31" s="132">
        <f t="shared" si="5"/>
        <v>32.635126919999998</v>
      </c>
      <c r="Q31" s="132">
        <f t="shared" si="5"/>
        <v>36.870989210000005</v>
      </c>
    </row>
    <row r="32" spans="1:18" ht="15.75" thickBot="1" x14ac:dyDescent="0.3">
      <c r="A32" s="49" t="s">
        <v>57</v>
      </c>
      <c r="B32" s="131">
        <f t="shared" si="4"/>
        <v>83.6</v>
      </c>
      <c r="C32" s="131">
        <f t="shared" si="4"/>
        <v>18.54298863999999</v>
      </c>
      <c r="D32" s="131">
        <f t="shared" si="4"/>
        <v>5.1594400000000018</v>
      </c>
      <c r="E32" s="131">
        <f t="shared" si="4"/>
        <v>4.1338016499999979</v>
      </c>
      <c r="F32" s="129"/>
      <c r="G32" s="129"/>
      <c r="H32" s="129"/>
      <c r="N32" s="165" t="s">
        <v>57</v>
      </c>
      <c r="O32" s="132">
        <f t="shared" si="5"/>
        <v>83.6</v>
      </c>
      <c r="P32" s="132">
        <f t="shared" si="5"/>
        <v>18.54298863999999</v>
      </c>
      <c r="Q32" s="132">
        <f t="shared" si="5"/>
        <v>4.1338016499999979</v>
      </c>
    </row>
    <row r="33" spans="1:17" ht="15.75" thickBot="1" x14ac:dyDescent="0.3">
      <c r="A33" s="49" t="s">
        <v>58</v>
      </c>
      <c r="B33" s="131">
        <f t="shared" si="4"/>
        <v>27.5</v>
      </c>
      <c r="C33" s="131">
        <f t="shared" si="4"/>
        <v>25.341800000000006</v>
      </c>
      <c r="D33" s="131">
        <f t="shared" si="4"/>
        <v>18.7</v>
      </c>
      <c r="E33" s="131">
        <f t="shared" si="4"/>
        <v>26.363214790000001</v>
      </c>
      <c r="F33" s="129"/>
      <c r="G33" s="129"/>
      <c r="H33" s="129"/>
      <c r="N33" s="165" t="s">
        <v>58</v>
      </c>
      <c r="O33" s="132">
        <f t="shared" si="5"/>
        <v>27.5</v>
      </c>
      <c r="P33" s="132">
        <f t="shared" si="5"/>
        <v>25.341800000000006</v>
      </c>
      <c r="Q33" s="132">
        <f t="shared" si="5"/>
        <v>26.363214790000001</v>
      </c>
    </row>
    <row r="34" spans="1:17" ht="15.75" thickBot="1" x14ac:dyDescent="0.3">
      <c r="A34" s="49" t="s">
        <v>59</v>
      </c>
      <c r="B34" s="131">
        <f>B14*11</f>
        <v>578.6</v>
      </c>
      <c r="C34" s="131">
        <f t="shared" ref="C34:E34" si="6">C14*11</f>
        <v>505.57674166674542</v>
      </c>
      <c r="D34" s="131">
        <f t="shared" si="6"/>
        <v>491.70000000000005</v>
      </c>
      <c r="E34" s="131">
        <f t="shared" si="6"/>
        <v>510.43230180508675</v>
      </c>
      <c r="F34" s="129"/>
      <c r="G34" s="129"/>
      <c r="H34" s="129"/>
      <c r="N34" s="165" t="s">
        <v>59</v>
      </c>
      <c r="O34" s="132">
        <f>O14*11</f>
        <v>566.5</v>
      </c>
      <c r="P34" s="132">
        <f t="shared" ref="P34:Q34" si="7">P14*11</f>
        <v>485.16374149299986</v>
      </c>
      <c r="Q34" s="132">
        <f t="shared" si="7"/>
        <v>504.39191920280865</v>
      </c>
    </row>
    <row r="35" spans="1:17" x14ac:dyDescent="0.25">
      <c r="A35" s="47"/>
      <c r="B35" s="129"/>
      <c r="C35" s="129"/>
      <c r="D35" s="129"/>
      <c r="E35" s="129"/>
      <c r="F35" s="129"/>
      <c r="G35" s="129"/>
      <c r="H35" s="129"/>
    </row>
    <row r="39" spans="1:17" x14ac:dyDescent="0.25">
      <c r="A39" s="47"/>
      <c r="B39" s="47"/>
      <c r="C39" s="47"/>
      <c r="D39" s="47"/>
      <c r="E39" s="47"/>
      <c r="F39" s="47"/>
    </row>
    <row r="40" spans="1:17" x14ac:dyDescent="0.25">
      <c r="A40" s="47"/>
      <c r="B40" s="103"/>
      <c r="C40" s="103"/>
      <c r="D40" s="133"/>
      <c r="E40" s="103"/>
      <c r="F40" s="134"/>
      <c r="G40" s="135"/>
    </row>
    <row r="41" spans="1:17" x14ac:dyDescent="0.25">
      <c r="A41" s="47"/>
      <c r="B41" s="103"/>
      <c r="C41" s="103"/>
      <c r="D41" s="133"/>
      <c r="E41" s="103"/>
      <c r="F41" s="134"/>
      <c r="G41" s="135"/>
    </row>
    <row r="42" spans="1:17" x14ac:dyDescent="0.25">
      <c r="A42" s="47"/>
      <c r="B42" s="103"/>
      <c r="C42" s="103"/>
      <c r="D42" s="133"/>
      <c r="E42" s="103"/>
      <c r="F42" s="134"/>
      <c r="G42" s="135"/>
    </row>
    <row r="43" spans="1:17" x14ac:dyDescent="0.25">
      <c r="A43" s="47"/>
      <c r="B43" s="103"/>
      <c r="C43" s="103"/>
      <c r="D43" s="133"/>
      <c r="E43" s="103"/>
      <c r="F43" s="134"/>
      <c r="G43" s="135"/>
    </row>
    <row r="44" spans="1:17" x14ac:dyDescent="0.25">
      <c r="A44" s="47"/>
      <c r="B44" s="103"/>
      <c r="C44" s="103"/>
      <c r="D44" s="133"/>
      <c r="E44" s="103"/>
      <c r="F44" s="134"/>
      <c r="G44" s="135"/>
    </row>
    <row r="45" spans="1:17" x14ac:dyDescent="0.25">
      <c r="A45" s="47"/>
      <c r="B45" s="103"/>
      <c r="C45" s="103"/>
      <c r="D45" s="133"/>
      <c r="E45" s="103"/>
      <c r="F45" s="134"/>
      <c r="G45" s="135"/>
    </row>
    <row r="46" spans="1:17" x14ac:dyDescent="0.25">
      <c r="A46" s="47"/>
      <c r="B46" s="103"/>
      <c r="C46" s="103"/>
      <c r="D46" s="133"/>
      <c r="E46" s="103"/>
      <c r="F46" s="134"/>
      <c r="G46" s="135"/>
    </row>
    <row r="47" spans="1:17" x14ac:dyDescent="0.25">
      <c r="A47" s="47"/>
      <c r="B47" s="103"/>
      <c r="C47" s="103"/>
      <c r="D47" s="133"/>
      <c r="E47" s="103"/>
      <c r="F47" s="134"/>
      <c r="G47" s="135"/>
    </row>
    <row r="52" spans="1:7" x14ac:dyDescent="0.25">
      <c r="A52" s="47"/>
      <c r="B52" s="47"/>
      <c r="C52" s="47"/>
      <c r="D52" s="47"/>
      <c r="E52" s="47"/>
      <c r="F52" s="47"/>
    </row>
    <row r="53" spans="1:7" x14ac:dyDescent="0.25">
      <c r="A53" s="47"/>
      <c r="B53" s="103"/>
      <c r="C53" s="103"/>
      <c r="D53" s="133"/>
      <c r="E53" s="103"/>
      <c r="F53" s="134"/>
      <c r="G53" s="135"/>
    </row>
    <row r="54" spans="1:7" x14ac:dyDescent="0.25">
      <c r="A54" s="47"/>
      <c r="B54" s="103"/>
      <c r="C54" s="103"/>
      <c r="D54" s="133"/>
      <c r="E54" s="103"/>
      <c r="F54" s="134"/>
      <c r="G54" s="135"/>
    </row>
    <row r="55" spans="1:7" x14ac:dyDescent="0.25">
      <c r="A55" s="47"/>
      <c r="B55" s="103"/>
      <c r="C55" s="103"/>
      <c r="D55" s="133"/>
      <c r="E55" s="103"/>
      <c r="F55" s="134"/>
      <c r="G55" s="135"/>
    </row>
    <row r="56" spans="1:7" x14ac:dyDescent="0.25">
      <c r="A56" s="47"/>
      <c r="B56" s="103"/>
      <c r="C56" s="103"/>
      <c r="D56" s="133"/>
      <c r="E56" s="103"/>
      <c r="F56" s="134"/>
      <c r="G56" s="135"/>
    </row>
    <row r="57" spans="1:7" x14ac:dyDescent="0.25">
      <c r="A57" s="47"/>
      <c r="B57" s="103"/>
      <c r="C57" s="103"/>
      <c r="D57" s="133"/>
      <c r="E57" s="103"/>
      <c r="F57" s="134"/>
      <c r="G57" s="135"/>
    </row>
    <row r="58" spans="1:7" x14ac:dyDescent="0.25">
      <c r="A58" s="47"/>
      <c r="B58" s="103"/>
      <c r="C58" s="103"/>
      <c r="D58" s="133"/>
      <c r="E58" s="103"/>
      <c r="F58" s="134"/>
      <c r="G58" s="135"/>
    </row>
    <row r="59" spans="1:7" x14ac:dyDescent="0.25">
      <c r="A59" s="47"/>
      <c r="B59" s="103"/>
      <c r="C59" s="103"/>
      <c r="D59" s="133"/>
      <c r="E59" s="103"/>
      <c r="F59" s="134"/>
      <c r="G59" s="135"/>
    </row>
    <row r="60" spans="1:7" x14ac:dyDescent="0.25">
      <c r="A60" s="47"/>
      <c r="B60" s="103"/>
      <c r="C60" s="103"/>
      <c r="D60" s="133"/>
      <c r="E60" s="103"/>
      <c r="F60" s="134"/>
      <c r="G60" s="135"/>
    </row>
  </sheetData>
  <mergeCells count="5">
    <mergeCell ref="A2:F2"/>
    <mergeCell ref="D5:E5"/>
    <mergeCell ref="B25:C25"/>
    <mergeCell ref="D25:E25"/>
    <mergeCell ref="F25:H25"/>
  </mergeCells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A35A36-1B52-4F27-AEC4-17589F9DCDC1}">
  <dimension ref="A1:F67"/>
  <sheetViews>
    <sheetView workbookViewId="0"/>
  </sheetViews>
  <sheetFormatPr defaultRowHeight="15" x14ac:dyDescent="0.25"/>
  <cols>
    <col min="1" max="1" width="13.5703125" bestFit="1" customWidth="1"/>
    <col min="2" max="2" width="9.85546875" customWidth="1"/>
    <col min="3" max="4" width="10.42578125" customWidth="1"/>
    <col min="5" max="5" width="11" bestFit="1" customWidth="1"/>
  </cols>
  <sheetData>
    <row r="1" spans="1:6" x14ac:dyDescent="0.25">
      <c r="A1" s="24" t="str">
        <f>HYPERLINK("#'Contents'!A1","Contents page")</f>
        <v>Contents page</v>
      </c>
    </row>
    <row r="2" spans="1:6" ht="60" x14ac:dyDescent="0.25">
      <c r="A2" s="1" t="s">
        <v>162</v>
      </c>
      <c r="B2" s="69" t="s">
        <v>228</v>
      </c>
      <c r="C2" s="69" t="s">
        <v>229</v>
      </c>
      <c r="D2" s="69" t="s">
        <v>230</v>
      </c>
    </row>
    <row r="3" spans="1:6" x14ac:dyDescent="0.25">
      <c r="A3" s="1" t="s">
        <v>327</v>
      </c>
      <c r="B3" s="28">
        <v>3.2289654945054931</v>
      </c>
      <c r="C3" s="28"/>
      <c r="D3" s="28"/>
      <c r="E3" s="1" t="s">
        <v>165</v>
      </c>
      <c r="F3" t="str">
        <f t="shared" ref="F3:F34" si="0">LEFT(E3,5)&amp;RIGHT(E3,2)</f>
        <v>1962/63</v>
      </c>
    </row>
    <row r="4" spans="1:6" x14ac:dyDescent="0.25">
      <c r="A4" s="1" t="s">
        <v>328</v>
      </c>
      <c r="B4" s="28">
        <v>4.4004282417582399</v>
      </c>
      <c r="C4" s="28"/>
      <c r="D4" s="28"/>
      <c r="E4" s="1" t="s">
        <v>188</v>
      </c>
      <c r="F4" t="str">
        <f t="shared" si="0"/>
        <v>1985/86</v>
      </c>
    </row>
    <row r="5" spans="1:6" x14ac:dyDescent="0.25">
      <c r="A5" s="1" t="s">
        <v>329</v>
      </c>
      <c r="B5" s="28">
        <v>4.4027686263736285</v>
      </c>
      <c r="C5" s="28"/>
      <c r="D5" s="28"/>
      <c r="E5" s="1" t="s">
        <v>181</v>
      </c>
      <c r="F5" t="str">
        <f t="shared" si="0"/>
        <v>1978/79</v>
      </c>
    </row>
    <row r="6" spans="1:6" x14ac:dyDescent="0.25">
      <c r="A6" s="1" t="s">
        <v>330</v>
      </c>
      <c r="B6" s="28">
        <v>4.5075058241758255</v>
      </c>
      <c r="C6" s="28"/>
      <c r="D6" s="28"/>
      <c r="E6" s="1" t="s">
        <v>164</v>
      </c>
      <c r="F6" t="str">
        <f t="shared" si="0"/>
        <v>1961/62</v>
      </c>
    </row>
    <row r="7" spans="1:6" x14ac:dyDescent="0.25">
      <c r="A7" s="1" t="s">
        <v>331</v>
      </c>
      <c r="B7" s="28">
        <v>4.5833490659340663</v>
      </c>
      <c r="C7" s="28"/>
      <c r="D7" s="28"/>
      <c r="E7" s="1" t="s">
        <v>184</v>
      </c>
      <c r="F7" t="str">
        <f t="shared" si="0"/>
        <v>1981/82</v>
      </c>
    </row>
    <row r="8" spans="1:6" x14ac:dyDescent="0.25">
      <c r="A8" s="1" t="s">
        <v>332</v>
      </c>
      <c r="B8" s="28">
        <v>4.6317360989010972</v>
      </c>
      <c r="C8" s="28"/>
      <c r="D8" s="28"/>
      <c r="E8" s="1" t="s">
        <v>171</v>
      </c>
      <c r="F8" t="str">
        <f t="shared" si="0"/>
        <v>1968/69</v>
      </c>
    </row>
    <row r="9" spans="1:6" x14ac:dyDescent="0.25">
      <c r="A9" s="1" t="s">
        <v>333</v>
      </c>
      <c r="B9" s="28">
        <v>4.6814051648351649</v>
      </c>
      <c r="C9" s="28"/>
      <c r="D9" s="28"/>
      <c r="E9" s="1" t="s">
        <v>172</v>
      </c>
      <c r="F9" t="str">
        <f t="shared" si="0"/>
        <v>1969/70</v>
      </c>
    </row>
    <row r="10" spans="1:6" x14ac:dyDescent="0.25">
      <c r="A10" s="1" t="s">
        <v>334</v>
      </c>
      <c r="B10" s="28">
        <v>4.6938195604395592</v>
      </c>
      <c r="C10" s="28"/>
      <c r="D10" s="28"/>
      <c r="E10" s="1" t="s">
        <v>167</v>
      </c>
      <c r="F10" t="str">
        <f t="shared" si="0"/>
        <v>1964/65</v>
      </c>
    </row>
    <row r="11" spans="1:6" x14ac:dyDescent="0.25">
      <c r="A11" s="1" t="s">
        <v>335</v>
      </c>
      <c r="B11" s="28"/>
      <c r="C11" s="28">
        <v>4.8158369780219754</v>
      </c>
      <c r="D11" s="28"/>
      <c r="E11" s="1" t="s">
        <v>215</v>
      </c>
      <c r="F11" t="str">
        <f t="shared" si="0"/>
        <v>2012/13</v>
      </c>
    </row>
    <row r="12" spans="1:6" x14ac:dyDescent="0.25">
      <c r="A12" s="1" t="s">
        <v>336</v>
      </c>
      <c r="B12" s="28">
        <v>4.8591967213114753</v>
      </c>
      <c r="C12" s="28"/>
      <c r="D12" s="28"/>
      <c r="E12" s="1" t="s">
        <v>170</v>
      </c>
      <c r="F12" t="str">
        <f t="shared" si="0"/>
        <v>1967/68</v>
      </c>
    </row>
    <row r="13" spans="1:6" x14ac:dyDescent="0.25">
      <c r="A13" s="1" t="s">
        <v>337</v>
      </c>
      <c r="B13" s="28">
        <v>4.9571178688524586</v>
      </c>
      <c r="C13" s="28"/>
      <c r="D13" s="28"/>
      <c r="E13" s="1" t="s">
        <v>166</v>
      </c>
      <c r="F13" t="str">
        <f t="shared" si="0"/>
        <v>1963/64</v>
      </c>
    </row>
    <row r="14" spans="1:6" x14ac:dyDescent="0.25">
      <c r="A14" s="1" t="s">
        <v>338</v>
      </c>
      <c r="B14" s="28">
        <v>4.9651422527472535</v>
      </c>
      <c r="C14" s="28"/>
      <c r="D14" s="28"/>
      <c r="E14" s="1" t="s">
        <v>187</v>
      </c>
      <c r="F14" t="str">
        <f t="shared" si="0"/>
        <v>1984/85</v>
      </c>
    </row>
    <row r="15" spans="1:6" x14ac:dyDescent="0.25">
      <c r="A15" s="1" t="s">
        <v>339</v>
      </c>
      <c r="B15" s="28">
        <v>4.9890876373626361</v>
      </c>
      <c r="C15" s="28"/>
      <c r="D15" s="28"/>
      <c r="E15" s="1" t="s">
        <v>168</v>
      </c>
      <c r="F15" t="str">
        <f t="shared" si="0"/>
        <v>1965/66</v>
      </c>
    </row>
    <row r="16" spans="1:6" x14ac:dyDescent="0.25">
      <c r="A16" s="1" t="s">
        <v>340</v>
      </c>
      <c r="B16" s="28">
        <v>5.0202495054945073</v>
      </c>
      <c r="C16" s="28"/>
      <c r="D16" s="28"/>
      <c r="E16" s="1" t="s">
        <v>189</v>
      </c>
      <c r="F16" t="str">
        <f t="shared" si="0"/>
        <v>1986/87</v>
      </c>
    </row>
    <row r="17" spans="1:6" x14ac:dyDescent="0.25">
      <c r="A17" s="1" t="s">
        <v>341</v>
      </c>
      <c r="B17" s="28">
        <v>5.0492538461538476</v>
      </c>
      <c r="C17" s="28"/>
      <c r="D17" s="28"/>
      <c r="E17" s="1" t="s">
        <v>179</v>
      </c>
      <c r="F17" t="str">
        <f t="shared" si="0"/>
        <v>1976/77</v>
      </c>
    </row>
    <row r="18" spans="1:6" x14ac:dyDescent="0.25">
      <c r="A18" s="1" t="s">
        <v>342</v>
      </c>
      <c r="B18" s="28">
        <v>5.1250263387978139</v>
      </c>
      <c r="C18" s="28"/>
      <c r="D18" s="28"/>
      <c r="E18" s="1" t="s">
        <v>198</v>
      </c>
      <c r="F18" t="str">
        <f t="shared" si="0"/>
        <v>1995/96</v>
      </c>
    </row>
    <row r="19" spans="1:6" x14ac:dyDescent="0.25">
      <c r="A19" s="1" t="s">
        <v>343</v>
      </c>
      <c r="B19" s="28">
        <v>5.1416056593406596</v>
      </c>
      <c r="C19" s="28"/>
      <c r="D19" s="28"/>
      <c r="E19" s="1" t="s">
        <v>196</v>
      </c>
      <c r="F19" t="str">
        <f t="shared" si="0"/>
        <v>1993/94</v>
      </c>
    </row>
    <row r="20" spans="1:6" x14ac:dyDescent="0.25">
      <c r="A20" s="1" t="s">
        <v>344</v>
      </c>
      <c r="B20" s="28"/>
      <c r="C20" s="28">
        <v>5.1813275274725248</v>
      </c>
      <c r="D20" s="28"/>
      <c r="E20" s="1" t="s">
        <v>213</v>
      </c>
      <c r="F20" t="str">
        <f t="shared" si="0"/>
        <v>2010/11</v>
      </c>
    </row>
    <row r="21" spans="1:6" x14ac:dyDescent="0.25">
      <c r="A21" s="1" t="s">
        <v>345</v>
      </c>
      <c r="B21" s="28"/>
      <c r="C21" s="28">
        <v>5.2694765384615394</v>
      </c>
      <c r="D21" s="28"/>
      <c r="E21" s="1" t="s">
        <v>212</v>
      </c>
      <c r="F21" t="str">
        <f t="shared" si="0"/>
        <v>2009/10</v>
      </c>
    </row>
    <row r="22" spans="1:6" x14ac:dyDescent="0.25">
      <c r="A22" s="1" t="s">
        <v>346</v>
      </c>
      <c r="B22" s="28">
        <v>5.2824137912087918</v>
      </c>
      <c r="C22" s="28"/>
      <c r="D22" s="28"/>
      <c r="E22" s="1" t="s">
        <v>180</v>
      </c>
      <c r="F22" t="str">
        <f t="shared" si="0"/>
        <v>1977/78</v>
      </c>
    </row>
    <row r="23" spans="1:6" x14ac:dyDescent="0.25">
      <c r="A23" s="1" t="s">
        <v>347</v>
      </c>
      <c r="B23" s="28">
        <v>5.2970571584699426</v>
      </c>
      <c r="C23" s="28"/>
      <c r="D23" s="28"/>
      <c r="E23" s="1" t="s">
        <v>186</v>
      </c>
      <c r="F23" t="str">
        <f t="shared" si="0"/>
        <v>1983/84</v>
      </c>
    </row>
    <row r="24" spans="1:6" x14ac:dyDescent="0.25">
      <c r="A24" s="1" t="s">
        <v>348</v>
      </c>
      <c r="B24" s="28">
        <v>5.3123946153846138</v>
      </c>
      <c r="C24" s="28"/>
      <c r="D24" s="28"/>
      <c r="E24" s="1" t="s">
        <v>183</v>
      </c>
      <c r="F24" t="str">
        <f t="shared" si="0"/>
        <v>1980/81</v>
      </c>
    </row>
    <row r="25" spans="1:6" x14ac:dyDescent="0.25">
      <c r="A25" s="1" t="s">
        <v>349</v>
      </c>
      <c r="B25" s="28">
        <v>5.3258497267759539</v>
      </c>
      <c r="C25" s="28"/>
      <c r="D25" s="28"/>
      <c r="E25" s="1" t="s">
        <v>178</v>
      </c>
      <c r="F25" t="str">
        <f t="shared" si="0"/>
        <v>1975/76</v>
      </c>
    </row>
    <row r="26" spans="1:6" x14ac:dyDescent="0.25">
      <c r="A26" s="1" t="s">
        <v>350</v>
      </c>
      <c r="B26" s="28">
        <v>5.3896730769230787</v>
      </c>
      <c r="C26" s="28"/>
      <c r="D26" s="28"/>
      <c r="E26" s="1" t="s">
        <v>169</v>
      </c>
      <c r="F26" t="str">
        <f t="shared" si="0"/>
        <v>1966/67</v>
      </c>
    </row>
    <row r="27" spans="1:6" x14ac:dyDescent="0.25">
      <c r="A27" s="1" t="s">
        <v>351</v>
      </c>
      <c r="B27" s="28"/>
      <c r="C27" s="28">
        <v>5.4049179670329677</v>
      </c>
      <c r="D27" s="28"/>
      <c r="E27" s="1" t="s">
        <v>211</v>
      </c>
      <c r="F27" t="str">
        <f t="shared" si="0"/>
        <v>2008/09</v>
      </c>
    </row>
    <row r="28" spans="1:6" x14ac:dyDescent="0.25">
      <c r="A28" s="1" t="s">
        <v>352</v>
      </c>
      <c r="B28" s="28">
        <v>5.4105089010988996</v>
      </c>
      <c r="C28" s="28"/>
      <c r="D28" s="28"/>
      <c r="E28" s="1" t="s">
        <v>185</v>
      </c>
      <c r="F28" t="str">
        <f t="shared" si="0"/>
        <v>1982/83</v>
      </c>
    </row>
    <row r="29" spans="1:6" x14ac:dyDescent="0.25">
      <c r="A29" s="1" t="s">
        <v>353</v>
      </c>
      <c r="B29" s="28">
        <v>5.4113052459016426</v>
      </c>
      <c r="C29" s="28"/>
      <c r="D29" s="28"/>
      <c r="E29" s="1" t="s">
        <v>182</v>
      </c>
      <c r="F29" t="str">
        <f t="shared" si="0"/>
        <v>1979/80</v>
      </c>
    </row>
    <row r="30" spans="1:6" x14ac:dyDescent="0.25">
      <c r="A30" s="1" t="s">
        <v>354</v>
      </c>
      <c r="B30" s="28">
        <v>5.42300054945055</v>
      </c>
      <c r="C30" s="28"/>
      <c r="D30" s="28"/>
      <c r="E30" s="1" t="s">
        <v>176</v>
      </c>
      <c r="F30" t="str">
        <f t="shared" si="0"/>
        <v>1973/74</v>
      </c>
    </row>
    <row r="31" spans="1:6" x14ac:dyDescent="0.25">
      <c r="A31" s="1" t="s">
        <v>355</v>
      </c>
      <c r="B31" s="28">
        <v>5.4258959340659301</v>
      </c>
      <c r="C31" s="28"/>
      <c r="D31" s="28"/>
      <c r="E31" s="1" t="s">
        <v>203</v>
      </c>
      <c r="F31" t="str">
        <f t="shared" si="0"/>
        <v>2000/01</v>
      </c>
    </row>
    <row r="32" spans="1:6" x14ac:dyDescent="0.25">
      <c r="A32" s="1" t="s">
        <v>356</v>
      </c>
      <c r="B32" s="28">
        <v>5.4692919780219773</v>
      </c>
      <c r="C32" s="28"/>
      <c r="D32" s="28"/>
      <c r="E32" s="1" t="s">
        <v>193</v>
      </c>
      <c r="F32" t="str">
        <f t="shared" si="0"/>
        <v>1990/91</v>
      </c>
    </row>
    <row r="33" spans="1:6" x14ac:dyDescent="0.25">
      <c r="A33" s="1" t="s">
        <v>357</v>
      </c>
      <c r="B33" s="28">
        <v>5.4748971428571451</v>
      </c>
      <c r="C33" s="28"/>
      <c r="D33" s="28"/>
      <c r="E33" s="1" t="s">
        <v>195</v>
      </c>
      <c r="F33" t="str">
        <f t="shared" si="0"/>
        <v>1992/93</v>
      </c>
    </row>
    <row r="34" spans="1:6" x14ac:dyDescent="0.25">
      <c r="A34" s="1" t="s">
        <v>358</v>
      </c>
      <c r="B34" s="28">
        <v>5.4775295054945063</v>
      </c>
      <c r="C34" s="28"/>
      <c r="D34" s="28"/>
      <c r="E34" s="1" t="s">
        <v>177</v>
      </c>
      <c r="F34" t="str">
        <f t="shared" si="0"/>
        <v>1974/75</v>
      </c>
    </row>
    <row r="35" spans="1:6" x14ac:dyDescent="0.25">
      <c r="A35" s="1" t="s">
        <v>359</v>
      </c>
      <c r="B35" s="28">
        <v>5.4983513186813164</v>
      </c>
      <c r="C35" s="28"/>
      <c r="D35" s="28"/>
      <c r="E35" s="1" t="s">
        <v>173</v>
      </c>
      <c r="F35" t="str">
        <f t="shared" ref="F35:F66" si="1">LEFT(E35,5)&amp;RIGHT(E35,2)</f>
        <v>1970/71</v>
      </c>
    </row>
    <row r="36" spans="1:6" x14ac:dyDescent="0.25">
      <c r="A36" s="1" t="s">
        <v>360</v>
      </c>
      <c r="B36" s="28"/>
      <c r="C36" s="28">
        <v>5.6231442857142833</v>
      </c>
      <c r="D36" s="28"/>
      <c r="E36" s="1" t="s">
        <v>208</v>
      </c>
      <c r="F36" t="str">
        <f t="shared" si="1"/>
        <v>2005/06</v>
      </c>
    </row>
    <row r="37" spans="1:6" x14ac:dyDescent="0.25">
      <c r="A37" s="1" t="s">
        <v>361</v>
      </c>
      <c r="B37" s="28">
        <v>5.6331935164835185</v>
      </c>
      <c r="C37" s="28"/>
      <c r="D37" s="28"/>
      <c r="E37" s="1" t="s">
        <v>175</v>
      </c>
      <c r="F37" t="str">
        <f t="shared" si="1"/>
        <v>1972/73</v>
      </c>
    </row>
    <row r="38" spans="1:6" x14ac:dyDescent="0.25">
      <c r="A38" s="1" t="s">
        <v>150</v>
      </c>
      <c r="B38" s="28"/>
      <c r="C38" s="28">
        <v>5.6372878571428595</v>
      </c>
      <c r="D38" s="28"/>
      <c r="E38" s="1" t="s">
        <v>220</v>
      </c>
      <c r="F38" t="str">
        <f t="shared" si="1"/>
        <v>2017/18</v>
      </c>
    </row>
    <row r="39" spans="1:6" x14ac:dyDescent="0.25">
      <c r="A39" s="1" t="s">
        <v>362</v>
      </c>
      <c r="B39" s="28">
        <v>5.6572021857923502</v>
      </c>
      <c r="C39" s="28"/>
      <c r="D39" s="28"/>
      <c r="E39" s="1" t="s">
        <v>190</v>
      </c>
      <c r="F39" t="str">
        <f t="shared" si="1"/>
        <v>1987/88</v>
      </c>
    </row>
    <row r="40" spans="1:6" x14ac:dyDescent="0.25">
      <c r="A40" s="1" t="s">
        <v>363</v>
      </c>
      <c r="B40" s="28">
        <v>5.6665425824175841</v>
      </c>
      <c r="C40" s="28"/>
      <c r="D40" s="28"/>
      <c r="E40" s="1" t="s">
        <v>199</v>
      </c>
      <c r="F40" t="str">
        <f t="shared" si="1"/>
        <v>1996/97</v>
      </c>
    </row>
    <row r="41" spans="1:6" x14ac:dyDescent="0.25">
      <c r="A41" s="1" t="s">
        <v>364</v>
      </c>
      <c r="B41" s="28">
        <v>5.6729359016393426</v>
      </c>
      <c r="C41" s="28"/>
      <c r="D41" s="28"/>
      <c r="E41" s="1" t="s">
        <v>174</v>
      </c>
      <c r="F41" t="str">
        <f t="shared" si="1"/>
        <v>1971/72</v>
      </c>
    </row>
    <row r="42" spans="1:6" x14ac:dyDescent="0.25">
      <c r="A42" s="1" t="s">
        <v>365</v>
      </c>
      <c r="B42" s="28">
        <v>5.7588590710382528</v>
      </c>
      <c r="C42" s="28"/>
      <c r="D42" s="28"/>
      <c r="E42" s="1" t="s">
        <v>194</v>
      </c>
      <c r="F42" t="str">
        <f t="shared" si="1"/>
        <v>1991/92</v>
      </c>
    </row>
    <row r="43" spans="1:6" x14ac:dyDescent="0.25">
      <c r="A43" s="1" t="s">
        <v>366</v>
      </c>
      <c r="B43" s="28">
        <v>5.7646452747252743</v>
      </c>
      <c r="C43" s="28"/>
      <c r="D43" s="28"/>
      <c r="E43" s="1" t="s">
        <v>163</v>
      </c>
      <c r="F43" t="str">
        <f t="shared" si="1"/>
        <v>1960/61</v>
      </c>
    </row>
    <row r="44" spans="1:6" x14ac:dyDescent="0.25">
      <c r="A44" s="1" t="s">
        <v>367</v>
      </c>
      <c r="B44" s="28">
        <v>5.9430698360655736</v>
      </c>
      <c r="C44" s="28"/>
      <c r="D44" s="28"/>
      <c r="E44" s="1" t="s">
        <v>206</v>
      </c>
      <c r="F44" t="str">
        <f t="shared" si="1"/>
        <v>2003/04</v>
      </c>
    </row>
    <row r="45" spans="1:6" x14ac:dyDescent="0.25">
      <c r="A45" s="1" t="s">
        <v>115</v>
      </c>
      <c r="B45" s="28"/>
      <c r="C45" s="28">
        <v>5.9457290659340645</v>
      </c>
      <c r="D45" s="28"/>
      <c r="E45" s="1" t="s">
        <v>223</v>
      </c>
      <c r="F45" t="str">
        <f t="shared" si="1"/>
        <v>2020/21</v>
      </c>
    </row>
    <row r="46" spans="1:6" x14ac:dyDescent="0.25">
      <c r="A46" s="1" t="s">
        <v>368</v>
      </c>
      <c r="B46" s="28">
        <v>6.015704450549447</v>
      </c>
      <c r="C46" s="28"/>
      <c r="D46" s="28"/>
      <c r="E46" s="1" t="s">
        <v>201</v>
      </c>
      <c r="F46" t="str">
        <f t="shared" si="1"/>
        <v>1998/99</v>
      </c>
    </row>
    <row r="47" spans="1:6" x14ac:dyDescent="0.25">
      <c r="A47" s="1" t="s">
        <v>369</v>
      </c>
      <c r="B47" s="28">
        <v>6.0306503296703244</v>
      </c>
      <c r="C47" s="28"/>
      <c r="D47" s="28"/>
      <c r="E47" s="1" t="s">
        <v>205</v>
      </c>
      <c r="F47" t="str">
        <f t="shared" si="1"/>
        <v>2002/03</v>
      </c>
    </row>
    <row r="48" spans="1:6" x14ac:dyDescent="0.25">
      <c r="A48" s="1" t="s">
        <v>370</v>
      </c>
      <c r="B48" s="28"/>
      <c r="C48" s="28">
        <v>6.1818548351648346</v>
      </c>
      <c r="D48" s="28"/>
      <c r="E48" s="1" t="s">
        <v>217</v>
      </c>
      <c r="F48" t="str">
        <f t="shared" si="1"/>
        <v>2014/15</v>
      </c>
    </row>
    <row r="49" spans="1:6" x14ac:dyDescent="0.25">
      <c r="A49" s="1" t="s">
        <v>371</v>
      </c>
      <c r="B49" s="28"/>
      <c r="C49" s="28">
        <v>6.1989484615384605</v>
      </c>
      <c r="D49" s="28"/>
      <c r="E49" s="1" t="s">
        <v>207</v>
      </c>
      <c r="F49" t="str">
        <f t="shared" si="1"/>
        <v>2004/05</v>
      </c>
    </row>
    <row r="50" spans="1:6" x14ac:dyDescent="0.25">
      <c r="A50" s="1" t="s">
        <v>372</v>
      </c>
      <c r="B50" s="28">
        <v>6.2128060109289658</v>
      </c>
      <c r="C50" s="28"/>
      <c r="D50" s="28"/>
      <c r="E50" s="1" t="s">
        <v>202</v>
      </c>
      <c r="F50" t="str">
        <f t="shared" si="1"/>
        <v>1999/00</v>
      </c>
    </row>
    <row r="51" spans="1:6" x14ac:dyDescent="0.25">
      <c r="A51" s="1" t="s">
        <v>373</v>
      </c>
      <c r="B51" s="28"/>
      <c r="C51" s="28">
        <v>6.26406355191257</v>
      </c>
      <c r="D51" s="28"/>
      <c r="E51" s="1" t="s">
        <v>210</v>
      </c>
      <c r="F51" t="str">
        <f t="shared" si="1"/>
        <v>2007/08</v>
      </c>
    </row>
    <row r="52" spans="1:6" x14ac:dyDescent="0.25">
      <c r="A52" s="1" t="s">
        <v>152</v>
      </c>
      <c r="B52" s="28"/>
      <c r="C52" s="28">
        <v>6.2775875956284155</v>
      </c>
      <c r="D52" s="28"/>
      <c r="E52" s="1" t="s">
        <v>222</v>
      </c>
      <c r="F52" t="str">
        <f t="shared" si="1"/>
        <v>2019/20</v>
      </c>
    </row>
    <row r="53" spans="1:6" x14ac:dyDescent="0.25">
      <c r="A53" s="1" t="s">
        <v>374</v>
      </c>
      <c r="B53" s="28">
        <v>6.314969999999998</v>
      </c>
      <c r="C53" s="28"/>
      <c r="D53" s="28"/>
      <c r="E53" s="1" t="s">
        <v>197</v>
      </c>
      <c r="F53" t="str">
        <f t="shared" si="1"/>
        <v>1994/95</v>
      </c>
    </row>
    <row r="54" spans="1:6" x14ac:dyDescent="0.25">
      <c r="A54" s="1" t="s">
        <v>149</v>
      </c>
      <c r="B54" s="28"/>
      <c r="C54" s="28">
        <v>6.3587397252747211</v>
      </c>
      <c r="D54" s="28"/>
      <c r="E54" s="1" t="s">
        <v>219</v>
      </c>
      <c r="F54" t="str">
        <f t="shared" si="1"/>
        <v>2016/17</v>
      </c>
    </row>
    <row r="55" spans="1:6" x14ac:dyDescent="0.25">
      <c r="A55" s="1" t="s">
        <v>375</v>
      </c>
      <c r="B55" s="28">
        <v>6.3753064835164803</v>
      </c>
      <c r="C55" s="28"/>
      <c r="D55" s="28"/>
      <c r="E55" s="1" t="s">
        <v>191</v>
      </c>
      <c r="F55" t="str">
        <f t="shared" si="1"/>
        <v>1988/89</v>
      </c>
    </row>
    <row r="56" spans="1:6" x14ac:dyDescent="0.25">
      <c r="A56" s="1" t="s">
        <v>112</v>
      </c>
      <c r="B56" s="28"/>
      <c r="C56" s="28"/>
      <c r="D56" s="28">
        <v>6.4617337912087942</v>
      </c>
      <c r="E56" s="1" t="s">
        <v>227</v>
      </c>
      <c r="F56" t="str">
        <f t="shared" si="1"/>
        <v>2024/25</v>
      </c>
    </row>
    <row r="57" spans="1:6" x14ac:dyDescent="0.25">
      <c r="A57" s="1" t="s">
        <v>376</v>
      </c>
      <c r="B57" s="28">
        <v>6.569448131868131</v>
      </c>
      <c r="C57" s="28"/>
      <c r="D57" s="28"/>
      <c r="E57" s="1" t="s">
        <v>192</v>
      </c>
      <c r="F57" t="str">
        <f t="shared" si="1"/>
        <v>1989/90</v>
      </c>
    </row>
    <row r="58" spans="1:6" x14ac:dyDescent="0.25">
      <c r="A58" s="1" t="s">
        <v>377</v>
      </c>
      <c r="B58" s="28">
        <v>6.5782682417582397</v>
      </c>
      <c r="C58" s="28"/>
      <c r="D58" s="28"/>
      <c r="E58" s="1" t="s">
        <v>204</v>
      </c>
      <c r="F58" t="str">
        <f t="shared" si="1"/>
        <v>2001/02</v>
      </c>
    </row>
    <row r="59" spans="1:6" x14ac:dyDescent="0.25">
      <c r="A59" s="1" t="s">
        <v>378</v>
      </c>
      <c r="B59" s="28"/>
      <c r="C59" s="28">
        <v>6.6085836813186827</v>
      </c>
      <c r="D59" s="28"/>
      <c r="E59" s="1" t="s">
        <v>216</v>
      </c>
      <c r="F59" t="str">
        <f t="shared" si="1"/>
        <v>2013/14</v>
      </c>
    </row>
    <row r="60" spans="1:6" x14ac:dyDescent="0.25">
      <c r="A60" s="1" t="s">
        <v>117</v>
      </c>
      <c r="B60" s="28"/>
      <c r="C60" s="28">
        <v>6.6584223626373653</v>
      </c>
      <c r="D60" s="28"/>
      <c r="E60" s="1" t="s">
        <v>225</v>
      </c>
      <c r="F60" t="str">
        <f t="shared" si="1"/>
        <v>2022/23</v>
      </c>
    </row>
    <row r="61" spans="1:6" x14ac:dyDescent="0.25">
      <c r="A61" s="1" t="s">
        <v>379</v>
      </c>
      <c r="B61" s="28">
        <v>6.6812324175824145</v>
      </c>
      <c r="C61" s="28"/>
      <c r="D61" s="28"/>
      <c r="E61" s="1" t="s">
        <v>200</v>
      </c>
      <c r="F61" t="str">
        <f t="shared" si="1"/>
        <v>1997/98</v>
      </c>
    </row>
    <row r="62" spans="1:6" x14ac:dyDescent="0.25">
      <c r="A62" s="1" t="s">
        <v>151</v>
      </c>
      <c r="B62" s="28"/>
      <c r="C62" s="28">
        <v>6.7072853846153864</v>
      </c>
      <c r="D62" s="28"/>
      <c r="E62" s="1" t="s">
        <v>221</v>
      </c>
      <c r="F62" t="str">
        <f t="shared" si="1"/>
        <v>2018/19</v>
      </c>
    </row>
    <row r="63" spans="1:6" x14ac:dyDescent="0.25">
      <c r="A63" s="1" t="s">
        <v>116</v>
      </c>
      <c r="B63" s="28"/>
      <c r="C63" s="28">
        <v>6.8424837362637385</v>
      </c>
      <c r="D63" s="28"/>
      <c r="E63" s="1" t="s">
        <v>224</v>
      </c>
      <c r="F63" t="str">
        <f t="shared" si="1"/>
        <v>2021/22</v>
      </c>
    </row>
    <row r="64" spans="1:6" x14ac:dyDescent="0.25">
      <c r="A64" s="1" t="s">
        <v>380</v>
      </c>
      <c r="B64" s="28"/>
      <c r="C64" s="28">
        <v>6.8704219125683066</v>
      </c>
      <c r="D64" s="28"/>
      <c r="E64" s="1" t="s">
        <v>214</v>
      </c>
      <c r="F64" t="str">
        <f t="shared" si="1"/>
        <v>2011/12</v>
      </c>
    </row>
    <row r="65" spans="1:6" x14ac:dyDescent="0.25">
      <c r="A65" s="1" t="s">
        <v>148</v>
      </c>
      <c r="B65" s="28"/>
      <c r="C65" s="28">
        <v>6.8777385792349719</v>
      </c>
      <c r="D65" s="28"/>
      <c r="E65" s="1" t="s">
        <v>218</v>
      </c>
      <c r="F65" t="str">
        <f t="shared" si="1"/>
        <v>2015/16</v>
      </c>
    </row>
    <row r="66" spans="1:6" x14ac:dyDescent="0.25">
      <c r="A66" s="1" t="s">
        <v>111</v>
      </c>
      <c r="B66" s="28"/>
      <c r="C66" s="28">
        <v>6.9113575409836034</v>
      </c>
      <c r="D66" s="28"/>
      <c r="E66" s="1" t="s">
        <v>226</v>
      </c>
      <c r="F66" t="str">
        <f t="shared" si="1"/>
        <v>2023/24</v>
      </c>
    </row>
    <row r="67" spans="1:6" x14ac:dyDescent="0.25">
      <c r="A67" s="1" t="s">
        <v>381</v>
      </c>
      <c r="B67" s="28"/>
      <c r="C67" s="28">
        <v>7.022615439560437</v>
      </c>
      <c r="D67" s="28"/>
      <c r="E67" s="1" t="s">
        <v>209</v>
      </c>
      <c r="F67" t="str">
        <f t="shared" ref="F67" si="2">LEFT(E67,5)&amp;RIGHT(E67,2)</f>
        <v>2006/07</v>
      </c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8012F-79B3-4AC7-982C-B7A52D114C75}">
  <dimension ref="A1:G15"/>
  <sheetViews>
    <sheetView workbookViewId="0"/>
  </sheetViews>
  <sheetFormatPr defaultRowHeight="15" x14ac:dyDescent="0.25"/>
  <cols>
    <col min="1" max="1" width="13.5703125" bestFit="1" customWidth="1"/>
  </cols>
  <sheetData>
    <row r="1" spans="1:7" ht="15.75" thickBot="1" x14ac:dyDescent="0.3">
      <c r="A1" s="12" t="str">
        <f>HYPERLINK("#'Contents'!A1","Contents Page")</f>
        <v>Contents Page</v>
      </c>
    </row>
    <row r="2" spans="1:7" ht="30.75" thickBot="1" x14ac:dyDescent="0.3">
      <c r="A2" s="35" t="s">
        <v>113</v>
      </c>
      <c r="B2" s="36" t="s">
        <v>27</v>
      </c>
      <c r="C2" s="36" t="s">
        <v>28</v>
      </c>
      <c r="D2" s="37" t="s">
        <v>29</v>
      </c>
    </row>
    <row r="3" spans="1:7" ht="15.75" thickBot="1" x14ac:dyDescent="0.3">
      <c r="A3" s="21" t="s">
        <v>115</v>
      </c>
      <c r="B3" s="38">
        <f>MAX('Power 20-23'!B4:B186)</f>
        <v>93.300000000000011</v>
      </c>
      <c r="C3" s="38">
        <f>AVERAGE('Power 20-23'!B4:B186)</f>
        <v>57.470329670329683</v>
      </c>
      <c r="D3" s="38">
        <f>MIN('Power 20-23'!B4:B186)</f>
        <v>18</v>
      </c>
      <c r="G3" s="10"/>
    </row>
    <row r="4" spans="1:7" ht="15.75" thickBot="1" x14ac:dyDescent="0.3">
      <c r="A4" s="21" t="s">
        <v>116</v>
      </c>
      <c r="B4" s="38">
        <f>MAX('Power 20-23'!C4:C186)</f>
        <v>92.2</v>
      </c>
      <c r="C4" s="38">
        <f>AVERAGE('Power 20-23'!C4:C186)</f>
        <v>51.812637362637417</v>
      </c>
      <c r="D4" s="38">
        <f>MIN('Power 20-23'!C4:C186)</f>
        <v>15.3</v>
      </c>
      <c r="G4" s="10"/>
    </row>
    <row r="5" spans="1:7" ht="15.75" thickBot="1" x14ac:dyDescent="0.3">
      <c r="A5" s="21" t="s">
        <v>117</v>
      </c>
      <c r="B5" s="38">
        <f>MAX('Power 20-23'!D4:D186)</f>
        <v>100.80000000000001</v>
      </c>
      <c r="C5" s="38">
        <f>AVERAGE('Power 20-23'!D4:D186)</f>
        <v>51.137912087912099</v>
      </c>
      <c r="D5" s="38">
        <f>MIN('Power 20-23'!D4:D186)</f>
        <v>11.100000000000001</v>
      </c>
      <c r="G5" s="10"/>
    </row>
    <row r="6" spans="1:7" ht="15.75" thickBot="1" x14ac:dyDescent="0.3">
      <c r="A6" s="21" t="s">
        <v>111</v>
      </c>
      <c r="B6" s="38">
        <f>Demand_Table!AT7</f>
        <v>102.6</v>
      </c>
      <c r="C6" s="38">
        <f>Demand_Table!AU7</f>
        <v>42.822404371584696</v>
      </c>
      <c r="D6" s="38">
        <f>Demand_Table!AV7</f>
        <v>11.599999999999998</v>
      </c>
      <c r="G6" s="10"/>
    </row>
    <row r="7" spans="1:7" ht="15.75" thickBot="1" x14ac:dyDescent="0.3">
      <c r="A7" s="21" t="s">
        <v>112</v>
      </c>
      <c r="B7" s="38">
        <f>Demand_Table!AT20</f>
        <v>107.4</v>
      </c>
      <c r="C7" s="38">
        <f>Demand_Table!AU20</f>
        <v>50.665384615384589</v>
      </c>
      <c r="D7" s="38">
        <f>Demand_Table!AV20</f>
        <v>15.4</v>
      </c>
      <c r="G7" s="10"/>
    </row>
    <row r="9" spans="1:7" ht="15.75" thickBot="1" x14ac:dyDescent="0.3">
      <c r="A9" s="22" t="s">
        <v>315</v>
      </c>
    </row>
    <row r="10" spans="1:7" ht="30.75" thickBot="1" x14ac:dyDescent="0.3">
      <c r="A10" s="35" t="s">
        <v>114</v>
      </c>
      <c r="B10" s="36" t="s">
        <v>27</v>
      </c>
      <c r="C10" s="36" t="s">
        <v>28</v>
      </c>
      <c r="D10" s="37" t="s">
        <v>29</v>
      </c>
    </row>
    <row r="11" spans="1:7" ht="15.75" thickBot="1" x14ac:dyDescent="0.3">
      <c r="A11" s="21" t="s">
        <v>115</v>
      </c>
      <c r="B11" s="38">
        <f>B3*11</f>
        <v>1026.3000000000002</v>
      </c>
      <c r="C11" s="38">
        <f t="shared" ref="C11:D11" si="0">C3*11</f>
        <v>632.17362637362646</v>
      </c>
      <c r="D11" s="38">
        <f t="shared" si="0"/>
        <v>198</v>
      </c>
    </row>
    <row r="12" spans="1:7" ht="15.75" thickBot="1" x14ac:dyDescent="0.3">
      <c r="A12" s="21" t="s">
        <v>116</v>
      </c>
      <c r="B12" s="38">
        <f t="shared" ref="B12:D13" si="1">B4*11</f>
        <v>1014.2</v>
      </c>
      <c r="C12" s="38">
        <f t="shared" si="1"/>
        <v>569.93901098901165</v>
      </c>
      <c r="D12" s="38">
        <f t="shared" si="1"/>
        <v>168.3</v>
      </c>
    </row>
    <row r="13" spans="1:7" ht="15.75" thickBot="1" x14ac:dyDescent="0.3">
      <c r="A13" s="21" t="s">
        <v>117</v>
      </c>
      <c r="B13" s="38">
        <f t="shared" si="1"/>
        <v>1108.8000000000002</v>
      </c>
      <c r="C13" s="38">
        <f t="shared" si="1"/>
        <v>562.51703296703306</v>
      </c>
      <c r="D13" s="38">
        <f t="shared" si="1"/>
        <v>122.10000000000002</v>
      </c>
    </row>
    <row r="14" spans="1:7" ht="15.75" thickBot="1" x14ac:dyDescent="0.3">
      <c r="A14" s="21" t="s">
        <v>111</v>
      </c>
      <c r="B14" s="38">
        <f>B6*11</f>
        <v>1128.5999999999999</v>
      </c>
      <c r="C14" s="38">
        <f t="shared" ref="C14:D14" si="2">C6*11</f>
        <v>471.04644808743166</v>
      </c>
      <c r="D14" s="38">
        <f t="shared" si="2"/>
        <v>127.59999999999998</v>
      </c>
    </row>
    <row r="15" spans="1:7" ht="15.75" thickBot="1" x14ac:dyDescent="0.3">
      <c r="A15" s="21" t="s">
        <v>112</v>
      </c>
      <c r="B15" s="38">
        <f>B7*11</f>
        <v>1181.4000000000001</v>
      </c>
      <c r="C15" s="38">
        <f t="shared" ref="C15:D15" si="3">C7*11</f>
        <v>557.31923076923044</v>
      </c>
      <c r="D15" s="38">
        <f t="shared" si="3"/>
        <v>169.4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c58a67f-860c-42e7-8d9a-5dcd7271bbbf">
      <Terms xmlns="http://schemas.microsoft.com/office/infopath/2007/PartnerControls"/>
    </lcf76f155ced4ddcb4097134ff3c332f>
    <TaxCatchAll xmlns="9b04f8ca-3219-4297-b738-f3937c120e9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D3F37798E58564D8951EF8ADDC55C64" ma:contentTypeVersion="5" ma:contentTypeDescription="Create a new document." ma:contentTypeScope="" ma:versionID="5e370a77c92fddb7ed6639c96ead87cd">
  <xsd:schema xmlns:xsd="http://www.w3.org/2001/XMLSchema" xmlns:xs="http://www.w3.org/2001/XMLSchema" xmlns:p="http://schemas.microsoft.com/office/2006/metadata/properties" xmlns:ns2="631ab094-b658-40eb-b09a-e81eb4609a21" xmlns:ns3="39801251-e03a-4e20-805c-75b062d5d8c6" xmlns:ns4="ec58a67f-860c-42e7-8d9a-5dcd7271bbbf" xmlns:ns5="9b04f8ca-3219-4297-b738-f3937c120e90" targetNamespace="http://schemas.microsoft.com/office/2006/metadata/properties" ma:root="true" ma:fieldsID="0d942e9b3a1ad2792a9d73bcc44eb7d0" ns2:_="" ns3:_="" ns4:_="" ns5:_="">
    <xsd:import namespace="631ab094-b658-40eb-b09a-e81eb4609a21"/>
    <xsd:import namespace="39801251-e03a-4e20-805c-75b062d5d8c6"/>
    <xsd:import namespace="ec58a67f-860c-42e7-8d9a-5dcd7271bbbf"/>
    <xsd:import namespace="9b04f8ca-3219-4297-b738-f3937c120e9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31ab094-b658-40eb-b09a-e81eb4609a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801251-e03a-4e20-805c-75b062d5d8c6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58a67f-860c-42e7-8d9a-5dcd7271bbb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04f8ca-3219-4297-b738-f3937c120e90" elementFormDefault="qualified">
    <xsd:import namespace="http://schemas.microsoft.com/office/2006/documentManagement/types"/>
    <xsd:import namespace="http://schemas.microsoft.com/office/infopath/2007/PartnerControls"/>
    <xsd:element name="TaxCatchAll" ma:index="25" nillable="true" ma:displayName="Taxonomy Catch All Column" ma:hidden="true" ma:list="{9a338c1b-4a19-48ba-9ca0-3f87939c657f}" ma:internalName="TaxCatchAll" ma:showField="CatchAllData" ma:web="9b04f8ca-3219-4297-b738-f3937c120e9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BEF0036-8665-4615-A0DA-6106713707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8B2124B-D2B9-4A1B-83B5-582FC9F888CF}">
  <ds:schemaRefs>
    <ds:schemaRef ds:uri="http://www.w3.org/XML/1998/namespace"/>
    <ds:schemaRef ds:uri="9b04f8ca-3219-4297-b738-f3937c120e90"/>
    <ds:schemaRef ds:uri="ec58a67f-860c-42e7-8d9a-5dcd7271bbbf"/>
    <ds:schemaRef ds:uri="http://purl.org/dc/dcmitype/"/>
    <ds:schemaRef ds:uri="http://purl.org/dc/terms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39801251-e03a-4e20-805c-75b062d5d8c6"/>
    <ds:schemaRef ds:uri="631ab094-b658-40eb-b09a-e81eb4609a21"/>
  </ds:schemaRefs>
</ds:datastoreItem>
</file>

<file path=customXml/itemProps3.xml><?xml version="1.0" encoding="utf-8"?>
<ds:datastoreItem xmlns:ds="http://schemas.openxmlformats.org/officeDocument/2006/customXml" ds:itemID="{3A52B424-51A9-4E7E-A2CA-B77498903F0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31ab094-b658-40eb-b09a-e81eb4609a21"/>
    <ds:schemaRef ds:uri="39801251-e03a-4e20-805c-75b062d5d8c6"/>
    <ds:schemaRef ds:uri="ec58a67f-860c-42e7-8d9a-5dcd7271bbbf"/>
    <ds:schemaRef ds:uri="9b04f8ca-3219-4297-b738-f3937c120e9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34</vt:i4>
      </vt:variant>
    </vt:vector>
  </HeadingPairs>
  <TitlesOfParts>
    <vt:vector size="34" baseType="lpstr">
      <vt:lpstr>Contents</vt:lpstr>
      <vt:lpstr>Demand Breakdown</vt:lpstr>
      <vt:lpstr>Supply Breakdown</vt:lpstr>
      <vt:lpstr>Table 4-5</vt:lpstr>
      <vt:lpstr>Figure 1</vt:lpstr>
      <vt:lpstr>Figure 2</vt:lpstr>
      <vt:lpstr>Table 1-2</vt:lpstr>
      <vt:lpstr>Figure 3</vt:lpstr>
      <vt:lpstr>Table 3</vt:lpstr>
      <vt:lpstr>Figure 4</vt:lpstr>
      <vt:lpstr>Figure 5</vt:lpstr>
      <vt:lpstr>Figure 6</vt:lpstr>
      <vt:lpstr>Table 6 &amp; Figure 7</vt:lpstr>
      <vt:lpstr>Figure 8</vt:lpstr>
      <vt:lpstr>Figure 9</vt:lpstr>
      <vt:lpstr>Figure 10</vt:lpstr>
      <vt:lpstr>Figure 11-12</vt:lpstr>
      <vt:lpstr>Figure 13</vt:lpstr>
      <vt:lpstr>Figure 14</vt:lpstr>
      <vt:lpstr>Figure 15</vt:lpstr>
      <vt:lpstr>Figure 16-17</vt:lpstr>
      <vt:lpstr>Figure 18-19</vt:lpstr>
      <vt:lpstr>Figure 20-21</vt:lpstr>
      <vt:lpstr>Figure 22-23</vt:lpstr>
      <vt:lpstr>Figure 24-25</vt:lpstr>
      <vt:lpstr>Figure 26</vt:lpstr>
      <vt:lpstr>Figure 27</vt:lpstr>
      <vt:lpstr>Figure 28-29</vt:lpstr>
      <vt:lpstr>Figure 30-31</vt:lpstr>
      <vt:lpstr>Figure 32-33</vt:lpstr>
      <vt:lpstr>Figure 34-35</vt:lpstr>
      <vt:lpstr>Demand_Table</vt:lpstr>
      <vt:lpstr>Supply_Table</vt:lpstr>
      <vt:lpstr>Power 20-23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Karen Healy</dc:creator>
  <cp:keywords/>
  <dc:description/>
  <cp:lastModifiedBy>Chris Thompson</cp:lastModifiedBy>
  <cp:revision/>
  <dcterms:created xsi:type="dcterms:W3CDTF">2025-03-26T13:43:32Z</dcterms:created>
  <dcterms:modified xsi:type="dcterms:W3CDTF">2025-06-17T15:54:25Z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b4219f1-4f00-48e0-b310-032f85269d6d_Enabled">
    <vt:lpwstr>true</vt:lpwstr>
  </property>
  <property fmtid="{D5CDD505-2E9C-101B-9397-08002B2CF9AE}" pid="3" name="MSIP_Label_6b4219f1-4f00-48e0-b310-032f85269d6d_SetDate">
    <vt:lpwstr>2025-03-26T13:49:09Z</vt:lpwstr>
  </property>
  <property fmtid="{D5CDD505-2E9C-101B-9397-08002B2CF9AE}" pid="4" name="MSIP_Label_6b4219f1-4f00-48e0-b310-032f85269d6d_Method">
    <vt:lpwstr>Standard</vt:lpwstr>
  </property>
  <property fmtid="{D5CDD505-2E9C-101B-9397-08002B2CF9AE}" pid="5" name="MSIP_Label_6b4219f1-4f00-48e0-b310-032f85269d6d_Name">
    <vt:lpwstr>Official</vt:lpwstr>
  </property>
  <property fmtid="{D5CDD505-2E9C-101B-9397-08002B2CF9AE}" pid="6" name="MSIP_Label_6b4219f1-4f00-48e0-b310-032f85269d6d_SiteId">
    <vt:lpwstr>b5d83618-97ea-48ec-b0be-8d4a7d678322</vt:lpwstr>
  </property>
  <property fmtid="{D5CDD505-2E9C-101B-9397-08002B2CF9AE}" pid="7" name="MSIP_Label_6b4219f1-4f00-48e0-b310-032f85269d6d_ActionId">
    <vt:lpwstr>a89cd8b4-3145-4d27-8be7-8c26392f7247</vt:lpwstr>
  </property>
  <property fmtid="{D5CDD505-2E9C-101B-9397-08002B2CF9AE}" pid="8" name="MSIP_Label_6b4219f1-4f00-48e0-b310-032f85269d6d_ContentBits">
    <vt:lpwstr>0</vt:lpwstr>
  </property>
  <property fmtid="{D5CDD505-2E9C-101B-9397-08002B2CF9AE}" pid="9" name="MSIP_Label_6b4219f1-4f00-48e0-b310-032f85269d6d_Tag">
    <vt:lpwstr>10, 3, 0, 1</vt:lpwstr>
  </property>
  <property fmtid="{D5CDD505-2E9C-101B-9397-08002B2CF9AE}" pid="10" name="ContentTypeId">
    <vt:lpwstr>0x010100DD3F37798E58564D8951EF8ADDC55C64</vt:lpwstr>
  </property>
  <property fmtid="{D5CDD505-2E9C-101B-9397-08002B2CF9AE}" pid="11" name="MediaServiceImageTags">
    <vt:lpwstr/>
  </property>
</Properties>
</file>